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iNele\Downloads\"/>
    </mc:Choice>
  </mc:AlternateContent>
  <bookViews>
    <workbookView xWindow="0" yWindow="0" windowWidth="28800" windowHeight="11325" activeTab="2"/>
  </bookViews>
  <sheets>
    <sheet name="JANUAR 2020" sheetId="2" r:id="rId1"/>
    <sheet name="GRADILISTE MINEL" sheetId="8" r:id="rId2"/>
    <sheet name="GRADILISTE AVALA" sheetId="12" r:id="rId3"/>
    <sheet name="SATI ZAPOSLENIH" sheetId="4" r:id="rId4"/>
  </sheets>
  <definedNames>
    <definedName name="_xlnm._FilterDatabase" localSheetId="0" hidden="1">'JANUAR 2020'!$A$3:$S$18</definedName>
    <definedName name="_xlnm._FilterDatabase" localSheetId="3" hidden="1">'SATI ZAPOSLENIH'!$A$3:$D$8</definedName>
    <definedName name="_xlnm.Print_Area" localSheetId="2">'GRADILISTE AVALA'!$A$1:$K$14</definedName>
    <definedName name="_xlnm.Print_Area" localSheetId="1">'GRADILISTE MINEL'!$A$1:$K$14</definedName>
    <definedName name="_xlnm.Print_Area" localSheetId="0">'JANUAR 2020'!$A$1:$S$22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7" i="12" l="1" a="1"/>
  <c r="A37" i="12" s="1"/>
  <c r="A36" i="12"/>
  <c r="A36" i="12" a="1"/>
  <c r="A35" i="12" a="1"/>
  <c r="A35" i="12" s="1"/>
  <c r="A34" i="12" a="1"/>
  <c r="A34" i="12" s="1"/>
  <c r="A33" i="12" a="1"/>
  <c r="A33" i="12" s="1"/>
  <c r="A32" i="12" a="1"/>
  <c r="A32" i="12" s="1"/>
  <c r="A31" i="12" a="1"/>
  <c r="A31" i="12" s="1"/>
  <c r="B31" i="12" l="1" a="1"/>
  <c r="B31" i="12" s="1"/>
  <c r="D31" i="12" s="1" a="1"/>
  <c r="D31" i="12" s="1"/>
  <c r="C31" i="12" a="1"/>
  <c r="C31" i="12" s="1"/>
  <c r="B35" i="12" a="1"/>
  <c r="B35" i="12" s="1"/>
  <c r="C35" i="12" s="1" a="1"/>
  <c r="C35" i="12" s="1"/>
  <c r="B32" i="12" a="1"/>
  <c r="B32" i="12" s="1"/>
  <c r="B33" i="12" a="1"/>
  <c r="B33" i="12" s="1"/>
  <c r="D33" i="12" s="1" a="1"/>
  <c r="D33" i="12" s="1"/>
  <c r="C33" i="12" a="1"/>
  <c r="C33" i="12" s="1"/>
  <c r="B34" i="12" a="1"/>
  <c r="B34" i="12" s="1"/>
  <c r="B37" i="12" a="1"/>
  <c r="B37" i="12" s="1"/>
  <c r="C37" i="12" a="1"/>
  <c r="C37" i="12" s="1"/>
  <c r="B36" i="12" a="1"/>
  <c r="B36" i="12" s="1"/>
  <c r="E36" i="12" s="1" a="1"/>
  <c r="E36" i="12" s="1"/>
  <c r="C36" i="12" a="1"/>
  <c r="C36" i="12" s="1"/>
  <c r="D36" i="12" s="1" a="1"/>
  <c r="D36" i="12" s="1"/>
  <c r="L13" i="2"/>
  <c r="I13" i="2"/>
  <c r="G13" i="2"/>
  <c r="E33" i="12" l="1" a="1"/>
  <c r="E33" i="12" s="1"/>
  <c r="D34" i="12" a="1"/>
  <c r="D34" i="12" s="1"/>
  <c r="E34" i="12" s="1" a="1"/>
  <c r="E34" i="12" s="1"/>
  <c r="C34" i="12" a="1"/>
  <c r="C34" i="12" s="1"/>
  <c r="D32" i="12" a="1"/>
  <c r="D32" i="12" s="1"/>
  <c r="E32" i="12" s="1" a="1"/>
  <c r="E32" i="12" s="1"/>
  <c r="D37" i="12" a="1"/>
  <c r="D37" i="12" s="1"/>
  <c r="E37" i="12" s="1" a="1"/>
  <c r="E37" i="12" s="1"/>
  <c r="C32" i="12" a="1"/>
  <c r="C32" i="12" s="1"/>
  <c r="D35" i="12" a="1"/>
  <c r="D35" i="12" s="1"/>
  <c r="E35" i="12" s="1" a="1"/>
  <c r="E35" i="12" s="1"/>
  <c r="E31" i="12" a="1"/>
  <c r="E31" i="12" s="1"/>
  <c r="A19" i="12" a="1"/>
  <c r="A19" i="12" s="1"/>
  <c r="A20" i="12" a="1"/>
  <c r="A20" i="12" s="1"/>
  <c r="A21" i="12" a="1"/>
  <c r="A21" i="12" s="1"/>
  <c r="A22" i="12" a="1"/>
  <c r="A22" i="12" s="1"/>
  <c r="A23" i="12" a="1"/>
  <c r="A23" i="12" s="1"/>
  <c r="A24" i="12" a="1"/>
  <c r="A24" i="12" s="1"/>
  <c r="A18" i="12" a="1"/>
  <c r="A18" i="12" s="1"/>
  <c r="B18" i="12" s="1" a="1"/>
  <c r="B18" i="12" s="1"/>
  <c r="C18" i="12" s="1" a="1"/>
  <c r="C18" i="12" s="1"/>
  <c r="G12" i="12" a="1"/>
  <c r="G12" i="12" s="1"/>
  <c r="A12" i="12" a="1"/>
  <c r="A12" i="12" s="1"/>
  <c r="G11" i="12" a="1"/>
  <c r="G11" i="12" s="1"/>
  <c r="A11" i="12" a="1"/>
  <c r="A11" i="12" s="1"/>
  <c r="G10" i="12" a="1"/>
  <c r="G10" i="12" s="1"/>
  <c r="A10" i="12" a="1"/>
  <c r="A10" i="12" s="1"/>
  <c r="G9" i="12" a="1"/>
  <c r="G9" i="12" s="1"/>
  <c r="A9" i="12" a="1"/>
  <c r="A9" i="12" s="1"/>
  <c r="G8" i="12" a="1"/>
  <c r="G8" i="12" s="1"/>
  <c r="A8" i="12" a="1"/>
  <c r="A8" i="12" s="1"/>
  <c r="G7" i="12" a="1"/>
  <c r="G7" i="12" s="1"/>
  <c r="A7" i="12" a="1"/>
  <c r="A7" i="12" s="1"/>
  <c r="G6" i="12" a="1"/>
  <c r="G6" i="12" s="1"/>
  <c r="H6" i="12" s="1" a="1"/>
  <c r="H6" i="12" s="1"/>
  <c r="A6" i="12" a="1"/>
  <c r="A6" i="12" s="1"/>
  <c r="G12" i="8" a="1"/>
  <c r="G12" i="8" s="1"/>
  <c r="A12" i="8" a="1"/>
  <c r="A12" i="8" s="1"/>
  <c r="G11" i="8" a="1"/>
  <c r="G11" i="8" s="1"/>
  <c r="A11" i="8" a="1"/>
  <c r="A11" i="8" s="1"/>
  <c r="G10" i="8" a="1"/>
  <c r="G10" i="8" s="1"/>
  <c r="A10" i="8" a="1"/>
  <c r="A10" i="8" s="1"/>
  <c r="G9" i="8" a="1"/>
  <c r="G9" i="8" s="1"/>
  <c r="A9" i="8" a="1"/>
  <c r="A9" i="8" s="1"/>
  <c r="G8" i="8" a="1"/>
  <c r="G8" i="8" s="1"/>
  <c r="A8" i="8" a="1"/>
  <c r="A8" i="8" s="1"/>
  <c r="G7" i="8" a="1"/>
  <c r="G7" i="8" s="1"/>
  <c r="A7" i="8" a="1"/>
  <c r="A7" i="8" s="1"/>
  <c r="G6" i="8" a="1"/>
  <c r="G6" i="8" s="1"/>
  <c r="A6" i="8" a="1"/>
  <c r="A6" i="8" s="1"/>
  <c r="E38" i="12" l="1"/>
  <c r="B19" i="12" a="1"/>
  <c r="B19" i="12" s="1"/>
  <c r="C19" i="12" s="1" a="1"/>
  <c r="C19" i="12" s="1"/>
  <c r="B20" i="12" a="1"/>
  <c r="B20" i="12" s="1"/>
  <c r="C20" i="12" s="1" a="1"/>
  <c r="C20" i="12" s="1"/>
  <c r="B22" i="12" a="1"/>
  <c r="B22" i="12" s="1"/>
  <c r="C22" i="12" s="1" a="1"/>
  <c r="C22" i="12" s="1"/>
  <c r="B24" i="12" a="1"/>
  <c r="B24" i="12" s="1"/>
  <c r="C24" i="12" s="1" a="1"/>
  <c r="C24" i="12" s="1"/>
  <c r="B23" i="12" a="1"/>
  <c r="B23" i="12" s="1"/>
  <c r="C23" i="12" s="1" a="1"/>
  <c r="C23" i="12" s="1"/>
  <c r="B21" i="12" a="1"/>
  <c r="B21" i="12" s="1"/>
  <c r="C21" i="12" s="1" a="1"/>
  <c r="C21" i="12" s="1"/>
  <c r="D21" i="12" s="1" a="1"/>
  <c r="D21" i="12" s="1"/>
  <c r="E21" i="12" s="1" a="1"/>
  <c r="E21" i="12" s="1"/>
  <c r="D18" i="12" a="1"/>
  <c r="D18" i="12" s="1"/>
  <c r="D23" i="12" a="1"/>
  <c r="D23" i="12" s="1"/>
  <c r="E23" i="12" s="1" a="1"/>
  <c r="E23" i="12" s="1"/>
  <c r="D19" i="12" a="1"/>
  <c r="D19" i="12" s="1"/>
  <c r="E19" i="12" s="1" a="1"/>
  <c r="E19" i="12" s="1"/>
  <c r="H7" i="12" a="1"/>
  <c r="H7" i="12" s="1"/>
  <c r="I7" i="12" s="1" a="1"/>
  <c r="I7" i="12" s="1"/>
  <c r="H9" i="12" a="1"/>
  <c r="H9" i="12" s="1"/>
  <c r="I9" i="12" s="1" a="1"/>
  <c r="I9" i="12" s="1"/>
  <c r="J9" i="12" s="1" a="1"/>
  <c r="J9" i="12" s="1"/>
  <c r="H8" i="12" a="1"/>
  <c r="H8" i="12" s="1"/>
  <c r="H10" i="12" a="1"/>
  <c r="H10" i="12" s="1"/>
  <c r="I10" i="12" s="1" a="1"/>
  <c r="I10" i="12" s="1"/>
  <c r="H11" i="12" a="1"/>
  <c r="H11" i="12" s="1"/>
  <c r="H12" i="12" a="1"/>
  <c r="H12" i="12" s="1"/>
  <c r="B6" i="12" a="1"/>
  <c r="B6" i="12" s="1"/>
  <c r="I6" i="12" a="1"/>
  <c r="I6" i="12" s="1"/>
  <c r="B7" i="12" a="1"/>
  <c r="B7" i="12" s="1"/>
  <c r="B8" i="12" a="1"/>
  <c r="B8" i="12" s="1"/>
  <c r="C8" i="12" s="1" a="1"/>
  <c r="C8" i="12" s="1"/>
  <c r="I8" i="12" a="1"/>
  <c r="I8" i="12" s="1"/>
  <c r="B9" i="12" a="1"/>
  <c r="B9" i="12" s="1"/>
  <c r="C9" i="12" s="1" a="1"/>
  <c r="C9" i="12" s="1"/>
  <c r="B10" i="12" a="1"/>
  <c r="B10" i="12" s="1"/>
  <c r="B11" i="12" a="1"/>
  <c r="B11" i="12" s="1"/>
  <c r="C11" i="12" s="1" a="1"/>
  <c r="C11" i="12" s="1"/>
  <c r="D11" i="12" s="1" a="1"/>
  <c r="D11" i="12" s="1"/>
  <c r="B12" i="12" a="1"/>
  <c r="B12" i="12" s="1"/>
  <c r="B6" i="8" a="1"/>
  <c r="B6" i="8" s="1"/>
  <c r="C6" i="8" s="1" a="1"/>
  <c r="C6" i="8" s="1"/>
  <c r="H6" i="8" a="1"/>
  <c r="H6" i="8" s="1"/>
  <c r="I6" i="8" s="1" a="1"/>
  <c r="I6" i="8" s="1"/>
  <c r="B7" i="8" a="1"/>
  <c r="B7" i="8" s="1"/>
  <c r="C7" i="8" s="1" a="1"/>
  <c r="C7" i="8" s="1"/>
  <c r="H7" i="8" a="1"/>
  <c r="H7" i="8" s="1"/>
  <c r="I7" i="8" s="1" a="1"/>
  <c r="I7" i="8" s="1"/>
  <c r="B8" i="8" a="1"/>
  <c r="B8" i="8" s="1"/>
  <c r="C8" i="8" s="1" a="1"/>
  <c r="C8" i="8" s="1"/>
  <c r="H8" i="8" a="1"/>
  <c r="H8" i="8" s="1"/>
  <c r="I8" i="8" s="1" a="1"/>
  <c r="I8" i="8" s="1"/>
  <c r="B9" i="8" a="1"/>
  <c r="B9" i="8" s="1"/>
  <c r="C9" i="8" s="1" a="1"/>
  <c r="C9" i="8" s="1"/>
  <c r="H9" i="8" a="1"/>
  <c r="H9" i="8" s="1"/>
  <c r="I9" i="8" s="1" a="1"/>
  <c r="I9" i="8" s="1"/>
  <c r="B10" i="8" a="1"/>
  <c r="B10" i="8" s="1"/>
  <c r="C10" i="8" s="1" a="1"/>
  <c r="C10" i="8" s="1"/>
  <c r="D10" i="8" s="1" a="1"/>
  <c r="D10" i="8" s="1"/>
  <c r="H10" i="8" a="1"/>
  <c r="H10" i="8" s="1"/>
  <c r="I10" i="8" s="1" a="1"/>
  <c r="I10" i="8" s="1"/>
  <c r="J10" i="8" s="1" a="1"/>
  <c r="J10" i="8" s="1"/>
  <c r="B11" i="8" a="1"/>
  <c r="B11" i="8" s="1"/>
  <c r="C11" i="8" s="1" a="1"/>
  <c r="C11" i="8" s="1"/>
  <c r="D11" i="8" s="1" a="1"/>
  <c r="D11" i="8" s="1"/>
  <c r="H11" i="8" a="1"/>
  <c r="H11" i="8" s="1"/>
  <c r="I11" i="8" s="1" a="1"/>
  <c r="I11" i="8" s="1"/>
  <c r="J11" i="8" s="1" a="1"/>
  <c r="J11" i="8" s="1"/>
  <c r="B12" i="8" a="1"/>
  <c r="B12" i="8" s="1"/>
  <c r="C12" i="8" s="1" a="1"/>
  <c r="C12" i="8" s="1"/>
  <c r="D12" i="8" s="1" a="1"/>
  <c r="D12" i="8" s="1"/>
  <c r="H12" i="8" a="1"/>
  <c r="H12" i="8" s="1"/>
  <c r="I12" i="8" s="1" a="1"/>
  <c r="I12" i="8" s="1"/>
  <c r="J12" i="8" s="1" a="1"/>
  <c r="J12" i="8" s="1"/>
  <c r="D24" i="12" l="1" a="1"/>
  <c r="D24" i="12" s="1"/>
  <c r="E24" i="12" s="1" a="1"/>
  <c r="E24" i="12" s="1"/>
  <c r="D20" i="12" a="1"/>
  <c r="D20" i="12" s="1"/>
  <c r="E20" i="12" s="1" a="1"/>
  <c r="E20" i="12" s="1"/>
  <c r="D22" i="12" a="1"/>
  <c r="D22" i="12" s="1"/>
  <c r="E22" i="12" s="1" a="1"/>
  <c r="E22" i="12" s="1"/>
  <c r="K12" i="8" a="1"/>
  <c r="K12" i="8" s="1"/>
  <c r="K10" i="8" a="1"/>
  <c r="K10" i="8" s="1"/>
  <c r="J9" i="8" a="1"/>
  <c r="J9" i="8" s="1"/>
  <c r="D9" i="8" a="1"/>
  <c r="D9" i="8" s="1"/>
  <c r="E9" i="8" s="1" a="1"/>
  <c r="E9" i="8" s="1"/>
  <c r="J8" i="8" a="1"/>
  <c r="J8" i="8" s="1"/>
  <c r="K8" i="8" s="1" a="1"/>
  <c r="K8" i="8" s="1"/>
  <c r="D8" i="8" a="1"/>
  <c r="D8" i="8" s="1"/>
  <c r="J7" i="8" a="1"/>
  <c r="J7" i="8" s="1"/>
  <c r="D7" i="8" a="1"/>
  <c r="D7" i="8" s="1"/>
  <c r="J6" i="8" a="1"/>
  <c r="J6" i="8" s="1"/>
  <c r="D6" i="8" a="1"/>
  <c r="D6" i="8" s="1"/>
  <c r="E11" i="12" a="1"/>
  <c r="E11" i="12" s="1"/>
  <c r="D9" i="12" a="1"/>
  <c r="D9" i="12" s="1"/>
  <c r="E9" i="12" s="1" a="1"/>
  <c r="E9" i="12" s="1"/>
  <c r="D8" i="12" a="1"/>
  <c r="D8" i="12" s="1"/>
  <c r="E8" i="12" s="1" a="1"/>
  <c r="E8" i="12" s="1"/>
  <c r="J10" i="12" a="1"/>
  <c r="J10" i="12" s="1"/>
  <c r="K10" i="12" s="1" a="1"/>
  <c r="K10" i="12" s="1"/>
  <c r="K9" i="12" a="1"/>
  <c r="K9" i="12" s="1"/>
  <c r="J6" i="12" a="1"/>
  <c r="J6" i="12" s="1"/>
  <c r="J7" i="12" a="1"/>
  <c r="J7" i="12" s="1"/>
  <c r="K7" i="12" s="1" a="1"/>
  <c r="K7" i="12" s="1"/>
  <c r="C12" i="12" a="1"/>
  <c r="C12" i="12" s="1"/>
  <c r="I12" i="12" a="1"/>
  <c r="I12" i="12" s="1"/>
  <c r="J12" i="12" s="1" a="1"/>
  <c r="J12" i="12" s="1"/>
  <c r="K12" i="12" s="1" a="1"/>
  <c r="K12" i="12" s="1"/>
  <c r="I11" i="12" a="1"/>
  <c r="I11" i="12" s="1"/>
  <c r="C10" i="12" a="1"/>
  <c r="C10" i="12" s="1"/>
  <c r="C7" i="12" a="1"/>
  <c r="C7" i="12" s="1"/>
  <c r="C6" i="12" a="1"/>
  <c r="C6" i="12" s="1"/>
  <c r="J8" i="12" a="1"/>
  <c r="J8" i="12" s="1"/>
  <c r="K8" i="12" s="1" a="1"/>
  <c r="K8" i="12" s="1"/>
  <c r="K11" i="8" a="1"/>
  <c r="K11" i="8" s="1"/>
  <c r="K9" i="8" a="1"/>
  <c r="K9" i="8" s="1"/>
  <c r="E12" i="8" a="1"/>
  <c r="E12" i="8" s="1"/>
  <c r="E11" i="8" a="1"/>
  <c r="E11" i="8" s="1"/>
  <c r="E10" i="8" a="1"/>
  <c r="E10" i="8" s="1"/>
  <c r="J11" i="12" l="1" a="1"/>
  <c r="J11" i="12" s="1"/>
  <c r="K11" i="12" s="1" a="1"/>
  <c r="K11" i="12" s="1"/>
  <c r="D7" i="12" a="1"/>
  <c r="D7" i="12" s="1"/>
  <c r="E7" i="12" s="1" a="1"/>
  <c r="E7" i="12" s="1"/>
  <c r="D12" i="12" a="1"/>
  <c r="D12" i="12" s="1"/>
  <c r="E12" i="12" s="1" a="1"/>
  <c r="E12" i="12" s="1"/>
  <c r="D6" i="12" a="1"/>
  <c r="D6" i="12" s="1"/>
  <c r="D10" i="12" a="1"/>
  <c r="D10" i="12" s="1"/>
  <c r="E10" i="12" s="1" a="1"/>
  <c r="E10" i="12" s="1"/>
  <c r="R11" i="2" l="1"/>
  <c r="K7" i="8" s="1" a="1"/>
  <c r="K7" i="8" s="1"/>
  <c r="R12" i="2"/>
  <c r="E8" i="8" s="1" a="1"/>
  <c r="E8" i="8" s="1"/>
  <c r="R13" i="2"/>
  <c r="R14" i="2"/>
  <c r="R15" i="2"/>
  <c r="R16" i="2"/>
  <c r="R17" i="2"/>
  <c r="R18" i="2"/>
  <c r="L12" i="2"/>
  <c r="G12" i="2"/>
  <c r="I12" i="2" s="1"/>
  <c r="L11" i="2"/>
  <c r="G11" i="2"/>
  <c r="I11" i="2" s="1"/>
  <c r="G5" i="2" l="1"/>
  <c r="I5" i="2" s="1"/>
  <c r="G6" i="2"/>
  <c r="I6" i="2" s="1"/>
  <c r="G7" i="2"/>
  <c r="I7" i="2" s="1"/>
  <c r="G8" i="2"/>
  <c r="I8" i="2" s="1"/>
  <c r="G9" i="2"/>
  <c r="I9" i="2" s="1"/>
  <c r="G10" i="2"/>
  <c r="I10" i="2" s="1"/>
  <c r="G4" i="2"/>
  <c r="I4" i="2" s="1"/>
  <c r="D10" i="4" l="1"/>
  <c r="R8" i="2"/>
  <c r="R9" i="2"/>
  <c r="E18" i="12" s="1" a="1"/>
  <c r="E18" i="12" s="1"/>
  <c r="E25" i="12" s="1"/>
  <c r="R10" i="2"/>
  <c r="E7" i="8" s="1" a="1"/>
  <c r="E7" i="8" s="1"/>
  <c r="L8" i="2"/>
  <c r="L9" i="2"/>
  <c r="L10" i="2"/>
  <c r="D9" i="4"/>
  <c r="R7" i="2" l="1"/>
  <c r="K6" i="12" s="1" a="1"/>
  <c r="K6" i="12" s="1"/>
  <c r="K13" i="12" s="1"/>
  <c r="L7" i="2"/>
  <c r="R5" i="2" l="1"/>
  <c r="K6" i="8" s="1" a="1"/>
  <c r="K6" i="8" s="1"/>
  <c r="K13" i="8" s="1"/>
  <c r="R6" i="2"/>
  <c r="E6" i="12" s="1" a="1"/>
  <c r="E6" i="12" s="1"/>
  <c r="E13" i="12" s="1"/>
  <c r="R4" i="2" l="1"/>
  <c r="E6" i="8" s="1" a="1"/>
  <c r="E6" i="8" s="1"/>
  <c r="E13" i="8" s="1"/>
  <c r="L6" i="2" l="1"/>
  <c r="L4" i="2"/>
  <c r="D5" i="4"/>
  <c r="D8" i="4" l="1"/>
  <c r="D4" i="4"/>
  <c r="L5" i="2"/>
  <c r="D7" i="4"/>
  <c r="D6" i="4" l="1"/>
</calcChain>
</file>

<file path=xl/sharedStrings.xml><?xml version="1.0" encoding="utf-8"?>
<sst xmlns="http://schemas.openxmlformats.org/spreadsheetml/2006/main" count="143" uniqueCount="70">
  <si>
    <t>Datum</t>
  </si>
  <si>
    <t>Ime i prezime</t>
  </si>
  <si>
    <t>Gradilište</t>
  </si>
  <si>
    <t>Napomena</t>
  </si>
  <si>
    <t>UKUPNO:</t>
  </si>
  <si>
    <t>ODVOZ ZEMLJE NA DEPONIJU</t>
  </si>
  <si>
    <t>RAD BAGERA 9T</t>
  </si>
  <si>
    <t>MINEL</t>
  </si>
  <si>
    <t>LUKIĆ DUŠAN</t>
  </si>
  <si>
    <t>01/20</t>
  </si>
  <si>
    <t>DOBO JOŽEF</t>
  </si>
  <si>
    <t>BG 1409 ZR</t>
  </si>
  <si>
    <t>TB290 1</t>
  </si>
  <si>
    <t>BOKAN ŽELJKO</t>
  </si>
  <si>
    <t>R. broj</t>
  </si>
  <si>
    <t>VOZAČ TERETNOG MOTORNOG VOZILA</t>
  </si>
  <si>
    <t>RUKOVALAC GRAĐEVINSKIM MAŠINAMA</t>
  </si>
  <si>
    <t>EVIDENCIJA JANUAR 2020</t>
  </si>
  <si>
    <t>UŠLJEBRKA SLOBODAN</t>
  </si>
  <si>
    <t>POMOĆNI RADNIK</t>
  </si>
  <si>
    <t>MILOŠEVIĆ ŽELJKO</t>
  </si>
  <si>
    <t>RADNI SATI ZAPOSLENIH: JANUAR 2020</t>
  </si>
  <si>
    <t>CASE 2</t>
  </si>
  <si>
    <t>RAD BAGERA 40T</t>
  </si>
  <si>
    <t>BG 1409 ZP</t>
  </si>
  <si>
    <t>02/20</t>
  </si>
  <si>
    <t>AVALA</t>
  </si>
  <si>
    <t>03/20</t>
  </si>
  <si>
    <t>04/20</t>
  </si>
  <si>
    <t>MITIĆ MILOŠ</t>
  </si>
  <si>
    <t>TOMIĆ MIRKO</t>
  </si>
  <si>
    <t>BG 1742 KR</t>
  </si>
  <si>
    <t>06/20</t>
  </si>
  <si>
    <t>ODVOZ ZEMLJE NA DEPONIJU SA FINIM PLANIRANJEM ZEMLJE NA CELOJ TERITORIJI PARCELE PREMA PROJEKTU</t>
  </si>
  <si>
    <t>45/20</t>
  </si>
  <si>
    <t>Početni sati rada</t>
  </si>
  <si>
    <t>Završni sati rada</t>
  </si>
  <si>
    <t>Ukupni sati rada</t>
  </si>
  <si>
    <t>Sati za odbitak</t>
  </si>
  <si>
    <t>Sati za obračun</t>
  </si>
  <si>
    <t>Otpremnica Radni nalog</t>
  </si>
  <si>
    <t>Početni
MH-KM</t>
  </si>
  <si>
    <t>Završni
MH-KM</t>
  </si>
  <si>
    <t>Ukupno
MH-KM</t>
  </si>
  <si>
    <t>Mašina-Vozilo
Funkcija</t>
  </si>
  <si>
    <t>Pozicija
Opis rada</t>
  </si>
  <si>
    <t>Radno mesto</t>
  </si>
  <si>
    <t>Ukupni sati za obračun</t>
  </si>
  <si>
    <t>Ukupna količina</t>
  </si>
  <si>
    <t>Količina
(JM)</t>
  </si>
  <si>
    <t>Količina
(kom)</t>
  </si>
  <si>
    <t>RAD NA GRADILIŠTU</t>
  </si>
  <si>
    <t>PERIOD</t>
  </si>
  <si>
    <t>KOLIČINA</t>
  </si>
  <si>
    <t>J. M.</t>
  </si>
  <si>
    <t>h</t>
  </si>
  <si>
    <t>m3</t>
  </si>
  <si>
    <t>DATUM</t>
  </si>
  <si>
    <t>OTPREMNICA</t>
  </si>
  <si>
    <t>55-85/2</t>
  </si>
  <si>
    <t>jan-02/20</t>
  </si>
  <si>
    <t>11-23-8/20</t>
  </si>
  <si>
    <t>VOZILO</t>
  </si>
  <si>
    <t>kom</t>
  </si>
  <si>
    <t>BG 1742 KV</t>
  </si>
  <si>
    <t>RISTIĆ NENAD</t>
  </si>
  <si>
    <t>BG 1353 AK</t>
  </si>
  <si>
    <t>TOČENJE RAKIJE</t>
  </si>
  <si>
    <t>01-01-01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</si>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</sst>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6"/>
      <color theme="1"/>
      <name val="Arial Narrow"/>
      <family val="2"/>
    </font>
    <font>
      <b/>
      <u/>
      <sz val="10"/>
      <color theme="1"/>
      <name val="Arial Narrow"/>
      <family val="2"/>
    </font>
    <font>
      <b/>
      <u/>
      <sz val="16"/>
      <name val="Arial Narrow"/>
      <family val="2"/>
    </font>
    <font>
      <sz val="10"/>
      <name val="Arial Narrow"/>
      <family val="2"/>
    </font>
    <font>
      <sz val="10"/>
      <color rgb="FFFFFF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7">
    <xf numFmtId="0" fontId="0" fillId="0" borderId="0" xfId="0"/>
    <xf numFmtId="0" fontId="7" fillId="0" borderId="0" xfId="0" applyFont="1" applyAlignment="1" applyProtection="1">
      <alignment horizontal="left" vertical="center"/>
    </xf>
    <xf numFmtId="0" fontId="5" fillId="0" borderId="0" xfId="0" applyFont="1" applyProtection="1"/>
    <xf numFmtId="2" fontId="6" fillId="0" borderId="1" xfId="0" applyNumberFormat="1" applyFont="1" applyBorder="1" applyAlignment="1" applyProtection="1">
      <alignment horizontal="right" vertical="center"/>
    </xf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/>
    </xf>
    <xf numFmtId="20" fontId="5" fillId="0" borderId="1" xfId="0" applyNumberFormat="1" applyFont="1" applyBorder="1" applyAlignment="1" applyProtection="1">
      <alignment horizontal="right" vertical="center"/>
    </xf>
    <xf numFmtId="2" fontId="5" fillId="3" borderId="1" xfId="0" applyNumberFormat="1" applyFont="1" applyFill="1" applyBorder="1" applyAlignment="1" applyProtection="1">
      <alignment horizontal="right" vertical="center"/>
    </xf>
    <xf numFmtId="1" fontId="5" fillId="0" borderId="1" xfId="0" applyNumberFormat="1" applyFont="1" applyFill="1" applyBorder="1" applyAlignment="1" applyProtection="1">
      <alignment horizontal="right" vertical="center"/>
    </xf>
    <xf numFmtId="1" fontId="5" fillId="2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left" vertical="center" wrapText="1"/>
    </xf>
    <xf numFmtId="2" fontId="6" fillId="0" borderId="1" xfId="0" applyNumberFormat="1" applyFont="1" applyFill="1" applyBorder="1" applyAlignment="1" applyProtection="1">
      <alignment horizontal="right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Protection="1"/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2" fontId="6" fillId="2" borderId="1" xfId="0" applyNumberFormat="1" applyFont="1" applyFill="1" applyBorder="1" applyAlignment="1" applyProtection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2" fontId="8" fillId="2" borderId="4" xfId="0" applyNumberFormat="1" applyFont="1" applyFill="1" applyBorder="1" applyAlignment="1">
      <alignment horizontal="right" vertical="center"/>
    </xf>
    <xf numFmtId="0" fontId="5" fillId="2" borderId="3" xfId="0" applyFont="1" applyFill="1" applyBorder="1"/>
    <xf numFmtId="0" fontId="5" fillId="4" borderId="1" xfId="0" applyFont="1" applyFill="1" applyBorder="1" applyAlignment="1" applyProtection="1">
      <alignment horizontal="left" vertical="center" wrapText="1"/>
    </xf>
    <xf numFmtId="2" fontId="5" fillId="0" borderId="1" xfId="0" applyNumberFormat="1" applyFont="1" applyFill="1" applyBorder="1" applyAlignment="1" applyProtection="1">
      <alignment horizontal="right" vertical="center"/>
    </xf>
    <xf numFmtId="2" fontId="5" fillId="3" borderId="1" xfId="0" applyNumberFormat="1" applyFont="1" applyFill="1" applyBorder="1" applyAlignment="1">
      <alignment horizontal="right" vertical="center"/>
    </xf>
    <xf numFmtId="0" fontId="9" fillId="7" borderId="0" xfId="0" applyFont="1" applyFill="1" applyAlignment="1">
      <alignment horizontal="left" vertical="center"/>
    </xf>
    <xf numFmtId="0" fontId="5" fillId="8" borderId="1" xfId="0" applyFont="1" applyFill="1" applyBorder="1" applyAlignment="1" applyProtection="1">
      <alignment horizontal="left" vertical="center"/>
    </xf>
    <xf numFmtId="49" fontId="5" fillId="9" borderId="1" xfId="0" applyNumberFormat="1" applyFont="1" applyFill="1" applyBorder="1" applyAlignment="1" applyProtection="1">
      <alignment horizontal="right" vertical="center"/>
    </xf>
    <xf numFmtId="49" fontId="5" fillId="5" borderId="1" xfId="0" applyNumberFormat="1" applyFont="1" applyFill="1" applyBorder="1" applyAlignment="1" applyProtection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left" vertical="top" wrapText="1"/>
    </xf>
    <xf numFmtId="14" fontId="5" fillId="6" borderId="1" xfId="0" applyNumberFormat="1" applyFont="1" applyFill="1" applyBorder="1" applyAlignment="1" applyProtection="1">
      <alignment vertical="center"/>
    </xf>
    <xf numFmtId="0" fontId="5" fillId="6" borderId="1" xfId="0" applyFont="1" applyFill="1" applyBorder="1" applyAlignment="1" applyProtection="1">
      <alignment vertical="center"/>
    </xf>
    <xf numFmtId="14" fontId="10" fillId="6" borderId="1" xfId="0" applyNumberFormat="1" applyFont="1" applyFill="1" applyBorder="1" applyAlignment="1" applyProtection="1">
      <alignment vertical="center"/>
    </xf>
    <xf numFmtId="0" fontId="10" fillId="7" borderId="1" xfId="0" applyFont="1" applyFill="1" applyBorder="1" applyAlignment="1" applyProtection="1">
      <alignment horizontal="left" vertical="center" wrapText="1"/>
    </xf>
    <xf numFmtId="0" fontId="11" fillId="7" borderId="1" xfId="0" applyFont="1" applyFill="1" applyBorder="1" applyAlignment="1" applyProtection="1">
      <alignment horizontal="left" vertical="center" wrapText="1"/>
    </xf>
    <xf numFmtId="0" fontId="10" fillId="8" borderId="1" xfId="0" applyFont="1" applyFill="1" applyBorder="1" applyAlignment="1" applyProtection="1">
      <alignment horizontal="left" vertical="center"/>
    </xf>
    <xf numFmtId="49" fontId="10" fillId="9" borderId="1" xfId="0" applyNumberFormat="1" applyFont="1" applyFill="1" applyBorder="1" applyAlignment="1" applyProtection="1">
      <alignment horizontal="right" vertical="center"/>
    </xf>
    <xf numFmtId="14" fontId="5" fillId="0" borderId="0" xfId="0" applyNumberFormat="1" applyFont="1" applyProtection="1"/>
    <xf numFmtId="0" fontId="5" fillId="8" borderId="1" xfId="0" applyNumberFormat="1" applyFont="1" applyFill="1" applyBorder="1" applyAlignment="1">
      <alignment horizontal="left" vertical="center"/>
    </xf>
    <xf numFmtId="0" fontId="5" fillId="9" borderId="1" xfId="0" applyNumberFormat="1" applyFont="1" applyFill="1" applyBorder="1" applyAlignment="1">
      <alignment horizontal="right" vertical="center"/>
    </xf>
    <xf numFmtId="0" fontId="5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left" vertical="center"/>
    </xf>
    <xf numFmtId="20" fontId="10" fillId="0" borderId="1" xfId="0" applyNumberFormat="1" applyFont="1" applyBorder="1" applyAlignment="1" applyProtection="1">
      <alignment horizontal="right" vertical="center"/>
    </xf>
    <xf numFmtId="2" fontId="10" fillId="0" borderId="1" xfId="0" applyNumberFormat="1" applyFont="1" applyFill="1" applyBorder="1" applyAlignment="1" applyProtection="1">
      <alignment horizontal="right" vertical="center"/>
    </xf>
    <xf numFmtId="1" fontId="10" fillId="0" borderId="1" xfId="0" applyNumberFormat="1" applyFont="1" applyFill="1" applyBorder="1" applyAlignment="1" applyProtection="1">
      <alignment horizontal="right" vertical="center"/>
    </xf>
    <xf numFmtId="1" fontId="10" fillId="2" borderId="1" xfId="0" applyNumberFormat="1" applyFont="1" applyFill="1" applyBorder="1" applyAlignment="1" applyProtection="1">
      <alignment horizontal="right" vertical="center"/>
    </xf>
    <xf numFmtId="49" fontId="10" fillId="5" borderId="1" xfId="0" applyNumberFormat="1" applyFont="1" applyFill="1" applyBorder="1" applyAlignment="1" applyProtection="1">
      <alignment horizontal="center" vertical="center"/>
    </xf>
    <xf numFmtId="2" fontId="10" fillId="3" borderId="1" xfId="0" applyNumberFormat="1" applyFont="1" applyFill="1" applyBorder="1" applyAlignment="1" applyProtection="1">
      <alignment horizontal="right" vertical="center"/>
    </xf>
    <xf numFmtId="2" fontId="10" fillId="2" borderId="1" xfId="0" applyNumberFormat="1" applyFont="1" applyFill="1" applyBorder="1" applyAlignment="1" applyProtection="1">
      <alignment horizontal="right" vertical="center"/>
    </xf>
    <xf numFmtId="2" fontId="5" fillId="2" borderId="1" xfId="0" applyNumberFormat="1" applyFont="1" applyFill="1" applyBorder="1" applyAlignment="1" applyProtection="1">
      <alignment horizontal="right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2" xfId="3"/>
    <cellStyle name="Normal 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H19"/>
  <sheetViews>
    <sheetView zoomScaleNormal="100" zoomScaleSheetLayoutView="80" workbookViewId="0">
      <selection activeCell="D1" sqref="D1"/>
    </sheetView>
  </sheetViews>
  <sheetFormatPr defaultRowHeight="15" x14ac:dyDescent="0.25"/>
  <cols>
    <col min="1" max="1" width="13.5703125" style="2" customWidth="1"/>
    <col min="2" max="2" width="17.85546875" style="2" bestFit="1" customWidth="1"/>
    <col min="3" max="3" width="14.42578125" style="2" bestFit="1" customWidth="1"/>
    <col min="4" max="4" width="18" style="2" bestFit="1" customWidth="1"/>
    <col min="5" max="7" width="12" style="2" bestFit="1" customWidth="1"/>
    <col min="8" max="8" width="11.28515625" style="2" bestFit="1" customWidth="1"/>
    <col min="9" max="9" width="11.85546875" style="2" bestFit="1" customWidth="1"/>
    <col min="10" max="10" width="11.28515625" style="2" bestFit="1" customWidth="1"/>
    <col min="11" max="11" width="11.140625" style="2" bestFit="1" customWidth="1"/>
    <col min="12" max="12" width="11.5703125" style="2" bestFit="1" customWidth="1"/>
    <col min="13" max="13" width="26.42578125" style="2" bestFit="1" customWidth="1"/>
    <col min="14" max="15" width="11.7109375" style="2" bestFit="1" customWidth="1"/>
    <col min="16" max="17" width="10.7109375" style="2" customWidth="1"/>
    <col min="18" max="18" width="10.85546875" style="2" customWidth="1"/>
    <col min="19" max="19" width="9.5703125" style="2" bestFit="1" customWidth="1"/>
    <col min="20" max="20" width="9.140625" style="2"/>
    <col min="35" max="16384" width="9.140625" style="2"/>
  </cols>
  <sheetData>
    <row r="1" spans="1:20" ht="20.25" x14ac:dyDescent="0.25">
      <c r="A1" s="1" t="s">
        <v>17</v>
      </c>
    </row>
    <row r="3" spans="1:20" ht="28.5" customHeight="1" x14ac:dyDescent="0.25">
      <c r="A3" s="20" t="s">
        <v>0</v>
      </c>
      <c r="B3" s="20" t="s">
        <v>1</v>
      </c>
      <c r="C3" s="20" t="s">
        <v>2</v>
      </c>
      <c r="D3" s="21" t="s">
        <v>44</v>
      </c>
      <c r="E3" s="21" t="s">
        <v>35</v>
      </c>
      <c r="F3" s="21" t="s">
        <v>36</v>
      </c>
      <c r="G3" s="21" t="s">
        <v>37</v>
      </c>
      <c r="H3" s="21" t="s">
        <v>38</v>
      </c>
      <c r="I3" s="21" t="s">
        <v>39</v>
      </c>
      <c r="J3" s="21" t="s">
        <v>41</v>
      </c>
      <c r="K3" s="21" t="s">
        <v>42</v>
      </c>
      <c r="L3" s="21" t="s">
        <v>43</v>
      </c>
      <c r="M3" s="21" t="s">
        <v>45</v>
      </c>
      <c r="N3" s="21" t="s">
        <v>50</v>
      </c>
      <c r="O3" s="21" t="s">
        <v>49</v>
      </c>
      <c r="P3" s="21" t="s">
        <v>40</v>
      </c>
      <c r="Q3" s="21" t="s">
        <v>54</v>
      </c>
      <c r="R3" s="21" t="s">
        <v>48</v>
      </c>
      <c r="S3" s="21" t="s">
        <v>3</v>
      </c>
    </row>
    <row r="4" spans="1:20" x14ac:dyDescent="0.25">
      <c r="A4" s="45">
        <v>43831</v>
      </c>
      <c r="B4" s="55" t="s">
        <v>8</v>
      </c>
      <c r="C4" s="46" t="s">
        <v>7</v>
      </c>
      <c r="D4" s="48" t="s">
        <v>22</v>
      </c>
      <c r="E4" s="56">
        <v>0.29166666666666669</v>
      </c>
      <c r="F4" s="56">
        <v>0.83333333333333337</v>
      </c>
      <c r="G4" s="62">
        <f t="shared" ref="G4:G13" si="0">IFERROR(F4-E4, 0)*24</f>
        <v>13.000000000000002</v>
      </c>
      <c r="H4" s="57">
        <v>2.5</v>
      </c>
      <c r="I4" s="62">
        <f t="shared" ref="I4:I13" si="1">IFERROR(G4-H4, 0)</f>
        <v>10.500000000000002</v>
      </c>
      <c r="J4" s="58">
        <v>13150</v>
      </c>
      <c r="K4" s="58">
        <v>13160</v>
      </c>
      <c r="L4" s="59">
        <f t="shared" ref="L4:L13" si="2">IFERROR(K4-J4, 0)</f>
        <v>10</v>
      </c>
      <c r="M4" s="54" t="s">
        <v>23</v>
      </c>
      <c r="N4" s="58">
        <v>1</v>
      </c>
      <c r="O4" s="58">
        <v>10</v>
      </c>
      <c r="P4" s="49" t="s">
        <v>9</v>
      </c>
      <c r="Q4" s="60" t="s">
        <v>55</v>
      </c>
      <c r="R4" s="61">
        <f t="shared" ref="R4:R18" si="3">IFERROR(N4*O4, 0)</f>
        <v>10</v>
      </c>
      <c r="S4" s="10"/>
    </row>
    <row r="5" spans="1:20" x14ac:dyDescent="0.25">
      <c r="A5" s="45">
        <v>43831</v>
      </c>
      <c r="B5" s="55" t="s">
        <v>13</v>
      </c>
      <c r="C5" s="46" t="s">
        <v>7</v>
      </c>
      <c r="D5" s="48" t="s">
        <v>24</v>
      </c>
      <c r="E5" s="56">
        <v>0.29166666666666669</v>
      </c>
      <c r="F5" s="56">
        <v>0.70833333333333337</v>
      </c>
      <c r="G5" s="62">
        <f t="shared" si="0"/>
        <v>10</v>
      </c>
      <c r="H5" s="57">
        <v>1</v>
      </c>
      <c r="I5" s="62">
        <f t="shared" si="1"/>
        <v>9</v>
      </c>
      <c r="J5" s="58">
        <v>65200</v>
      </c>
      <c r="K5" s="58">
        <v>65350</v>
      </c>
      <c r="L5" s="59">
        <f t="shared" si="2"/>
        <v>150</v>
      </c>
      <c r="M5" s="54" t="s">
        <v>5</v>
      </c>
      <c r="N5" s="58">
        <v>10</v>
      </c>
      <c r="O5" s="58">
        <v>18</v>
      </c>
      <c r="P5" s="49" t="s">
        <v>25</v>
      </c>
      <c r="Q5" s="60" t="s">
        <v>56</v>
      </c>
      <c r="R5" s="61">
        <f t="shared" si="3"/>
        <v>180</v>
      </c>
      <c r="S5" s="10"/>
    </row>
    <row r="6" spans="1:20" x14ac:dyDescent="0.25">
      <c r="A6" s="45">
        <v>43831</v>
      </c>
      <c r="B6" s="55" t="s">
        <v>20</v>
      </c>
      <c r="C6" s="46" t="s">
        <v>26</v>
      </c>
      <c r="D6" s="48" t="s">
        <v>12</v>
      </c>
      <c r="E6" s="56">
        <v>0.29166666666666669</v>
      </c>
      <c r="F6" s="56">
        <v>0.79166666666666663</v>
      </c>
      <c r="G6" s="62">
        <f t="shared" si="0"/>
        <v>11.999999999999998</v>
      </c>
      <c r="H6" s="57">
        <v>3</v>
      </c>
      <c r="I6" s="62">
        <f t="shared" si="1"/>
        <v>8.9999999999999982</v>
      </c>
      <c r="J6" s="58">
        <v>3210</v>
      </c>
      <c r="K6" s="58">
        <v>3222</v>
      </c>
      <c r="L6" s="59">
        <f t="shared" si="2"/>
        <v>12</v>
      </c>
      <c r="M6" s="54" t="s">
        <v>6</v>
      </c>
      <c r="N6" s="58">
        <v>1</v>
      </c>
      <c r="O6" s="58">
        <v>12</v>
      </c>
      <c r="P6" s="49" t="s">
        <v>27</v>
      </c>
      <c r="Q6" s="60" t="s">
        <v>55</v>
      </c>
      <c r="R6" s="61">
        <f t="shared" si="3"/>
        <v>12</v>
      </c>
      <c r="S6" s="10"/>
      <c r="T6" s="50"/>
    </row>
    <row r="7" spans="1:20" x14ac:dyDescent="0.25">
      <c r="A7" s="45">
        <v>43831</v>
      </c>
      <c r="B7" s="55" t="s">
        <v>10</v>
      </c>
      <c r="C7" s="46" t="s">
        <v>26</v>
      </c>
      <c r="D7" s="48" t="s">
        <v>11</v>
      </c>
      <c r="E7" s="56">
        <v>0.29166666666666669</v>
      </c>
      <c r="F7" s="56">
        <v>0.75</v>
      </c>
      <c r="G7" s="62">
        <f t="shared" si="0"/>
        <v>11</v>
      </c>
      <c r="H7" s="57">
        <v>2</v>
      </c>
      <c r="I7" s="62">
        <f t="shared" si="1"/>
        <v>9</v>
      </c>
      <c r="J7" s="58">
        <v>66100</v>
      </c>
      <c r="K7" s="58">
        <v>66300</v>
      </c>
      <c r="L7" s="59">
        <f t="shared" si="2"/>
        <v>200</v>
      </c>
      <c r="M7" s="54" t="s">
        <v>5</v>
      </c>
      <c r="N7" s="58">
        <v>11</v>
      </c>
      <c r="O7" s="58">
        <v>18</v>
      </c>
      <c r="P7" s="49" t="s">
        <v>28</v>
      </c>
      <c r="Q7" s="60" t="s">
        <v>56</v>
      </c>
      <c r="R7" s="61">
        <f t="shared" si="3"/>
        <v>198</v>
      </c>
      <c r="S7" s="10"/>
      <c r="T7" s="50"/>
    </row>
    <row r="8" spans="1:20" x14ac:dyDescent="0.25">
      <c r="A8" s="45">
        <v>43831</v>
      </c>
      <c r="B8" s="55" t="s">
        <v>29</v>
      </c>
      <c r="C8" s="46" t="s">
        <v>26</v>
      </c>
      <c r="D8" s="48" t="s">
        <v>19</v>
      </c>
      <c r="E8" s="56">
        <v>0.29166666666666669</v>
      </c>
      <c r="F8" s="56">
        <v>0.71875</v>
      </c>
      <c r="G8" s="62">
        <f t="shared" si="0"/>
        <v>10.25</v>
      </c>
      <c r="H8" s="57">
        <v>2</v>
      </c>
      <c r="I8" s="62">
        <f t="shared" si="1"/>
        <v>8.25</v>
      </c>
      <c r="J8" s="58">
        <v>0</v>
      </c>
      <c r="K8" s="58">
        <v>0</v>
      </c>
      <c r="L8" s="59">
        <f t="shared" si="2"/>
        <v>0</v>
      </c>
      <c r="M8" s="54" t="s">
        <v>51</v>
      </c>
      <c r="N8" s="58">
        <v>0</v>
      </c>
      <c r="O8" s="58">
        <v>0</v>
      </c>
      <c r="P8" s="49" t="s">
        <v>34</v>
      </c>
      <c r="Q8" s="60" t="s">
        <v>63</v>
      </c>
      <c r="R8" s="61">
        <f t="shared" si="3"/>
        <v>0</v>
      </c>
      <c r="S8" s="10"/>
      <c r="T8" s="50"/>
    </row>
    <row r="9" spans="1:20" ht="52.5" customHeight="1" x14ac:dyDescent="0.25">
      <c r="A9" s="45">
        <v>43831</v>
      </c>
      <c r="B9" s="55" t="s">
        <v>30</v>
      </c>
      <c r="C9" s="46" t="s">
        <v>26</v>
      </c>
      <c r="D9" s="48" t="s">
        <v>64</v>
      </c>
      <c r="E9" s="56">
        <v>0.29166666666666669</v>
      </c>
      <c r="F9" s="56">
        <v>0.73958333333333337</v>
      </c>
      <c r="G9" s="62">
        <f t="shared" si="0"/>
        <v>10.75</v>
      </c>
      <c r="H9" s="57">
        <v>3</v>
      </c>
      <c r="I9" s="62">
        <f t="shared" si="1"/>
        <v>7.75</v>
      </c>
      <c r="J9" s="58">
        <v>210500</v>
      </c>
      <c r="K9" s="58">
        <v>210750</v>
      </c>
      <c r="L9" s="59">
        <f t="shared" si="2"/>
        <v>250</v>
      </c>
      <c r="M9" s="54" t="s">
        <v>33</v>
      </c>
      <c r="N9" s="58">
        <v>3</v>
      </c>
      <c r="O9" s="58">
        <v>24</v>
      </c>
      <c r="P9" s="49" t="s">
        <v>32</v>
      </c>
      <c r="Q9" s="60" t="s">
        <v>56</v>
      </c>
      <c r="R9" s="61">
        <f t="shared" si="3"/>
        <v>72</v>
      </c>
      <c r="S9" s="10"/>
      <c r="T9" s="50"/>
    </row>
    <row r="10" spans="1:20" x14ac:dyDescent="0.25">
      <c r="A10" s="45">
        <v>43832</v>
      </c>
      <c r="B10" s="55" t="s">
        <v>8</v>
      </c>
      <c r="C10" s="46" t="s">
        <v>7</v>
      </c>
      <c r="D10" s="48" t="s">
        <v>22</v>
      </c>
      <c r="E10" s="56">
        <v>0.29166666666666669</v>
      </c>
      <c r="F10" s="56">
        <v>0.71875</v>
      </c>
      <c r="G10" s="62">
        <f t="shared" si="0"/>
        <v>10.25</v>
      </c>
      <c r="H10" s="57">
        <v>0</v>
      </c>
      <c r="I10" s="62">
        <f t="shared" si="1"/>
        <v>10.25</v>
      </c>
      <c r="J10" s="58">
        <v>13160</v>
      </c>
      <c r="K10" s="58">
        <v>13169</v>
      </c>
      <c r="L10" s="59">
        <f t="shared" si="2"/>
        <v>9</v>
      </c>
      <c r="M10" s="54" t="s">
        <v>23</v>
      </c>
      <c r="N10" s="58">
        <v>1</v>
      </c>
      <c r="O10" s="58">
        <v>9</v>
      </c>
      <c r="P10" s="49" t="s">
        <v>59</v>
      </c>
      <c r="Q10" s="60" t="s">
        <v>55</v>
      </c>
      <c r="R10" s="61">
        <f t="shared" si="3"/>
        <v>9</v>
      </c>
      <c r="S10" s="10"/>
      <c r="T10" s="50"/>
    </row>
    <row r="11" spans="1:20" x14ac:dyDescent="0.25">
      <c r="A11" s="45">
        <v>43832</v>
      </c>
      <c r="B11" s="55" t="s">
        <v>30</v>
      </c>
      <c r="C11" s="46" t="s">
        <v>7</v>
      </c>
      <c r="D11" s="48" t="s">
        <v>31</v>
      </c>
      <c r="E11" s="56">
        <v>0.28125</v>
      </c>
      <c r="F11" s="56">
        <v>0.75</v>
      </c>
      <c r="G11" s="62">
        <f t="shared" si="0"/>
        <v>11.25</v>
      </c>
      <c r="H11" s="57">
        <v>0</v>
      </c>
      <c r="I11" s="62">
        <f t="shared" si="1"/>
        <v>11.25</v>
      </c>
      <c r="J11" s="58">
        <v>210750</v>
      </c>
      <c r="K11" s="58">
        <v>210950</v>
      </c>
      <c r="L11" s="59">
        <f t="shared" si="2"/>
        <v>200</v>
      </c>
      <c r="M11" s="54" t="s">
        <v>5</v>
      </c>
      <c r="N11" s="58">
        <v>2</v>
      </c>
      <c r="O11" s="58">
        <v>24</v>
      </c>
      <c r="P11" s="49" t="s">
        <v>61</v>
      </c>
      <c r="Q11" s="60" t="s">
        <v>56</v>
      </c>
      <c r="R11" s="61">
        <f t="shared" si="3"/>
        <v>48</v>
      </c>
      <c r="S11" s="10"/>
      <c r="T11" s="50"/>
    </row>
    <row r="12" spans="1:20" x14ac:dyDescent="0.25">
      <c r="A12" s="45">
        <v>43835</v>
      </c>
      <c r="B12" s="55" t="s">
        <v>8</v>
      </c>
      <c r="C12" s="46" t="s">
        <v>7</v>
      </c>
      <c r="D12" s="48" t="s">
        <v>22</v>
      </c>
      <c r="E12" s="56">
        <v>0.29166666666666669</v>
      </c>
      <c r="F12" s="56">
        <v>0.71875</v>
      </c>
      <c r="G12" s="62">
        <f t="shared" si="0"/>
        <v>10.25</v>
      </c>
      <c r="H12" s="57">
        <v>0</v>
      </c>
      <c r="I12" s="62">
        <f t="shared" si="1"/>
        <v>10.25</v>
      </c>
      <c r="J12" s="58">
        <v>13160</v>
      </c>
      <c r="K12" s="58">
        <v>13168</v>
      </c>
      <c r="L12" s="59">
        <f t="shared" si="2"/>
        <v>8</v>
      </c>
      <c r="M12" s="54" t="s">
        <v>23</v>
      </c>
      <c r="N12" s="58">
        <v>1</v>
      </c>
      <c r="O12" s="58">
        <v>8</v>
      </c>
      <c r="P12" s="49" t="s">
        <v>60</v>
      </c>
      <c r="Q12" s="60" t="s">
        <v>55</v>
      </c>
      <c r="R12" s="61">
        <f t="shared" si="3"/>
        <v>8</v>
      </c>
      <c r="S12" s="10"/>
      <c r="T12" s="50"/>
    </row>
    <row r="13" spans="1:20" x14ac:dyDescent="0.25">
      <c r="A13" s="45">
        <v>43840</v>
      </c>
      <c r="B13" s="55" t="s">
        <v>65</v>
      </c>
      <c r="C13" s="46" t="s">
        <v>26</v>
      </c>
      <c r="D13" s="48" t="s">
        <v>66</v>
      </c>
      <c r="E13" s="56">
        <v>0.29166666666666669</v>
      </c>
      <c r="F13" s="56">
        <v>0.73958333333333337</v>
      </c>
      <c r="G13" s="62">
        <f t="shared" si="0"/>
        <v>10.75</v>
      </c>
      <c r="H13" s="57">
        <v>0</v>
      </c>
      <c r="I13" s="62">
        <f t="shared" si="1"/>
        <v>10.75</v>
      </c>
      <c r="J13" s="58">
        <v>500</v>
      </c>
      <c r="K13" s="58">
        <v>600</v>
      </c>
      <c r="L13" s="59">
        <f t="shared" si="2"/>
        <v>100</v>
      </c>
      <c r="M13" s="54" t="s">
        <v>67</v>
      </c>
      <c r="N13" s="58">
        <v>3</v>
      </c>
      <c r="O13" s="58">
        <v>20</v>
      </c>
      <c r="P13" s="49" t="s">
        <v>68</v>
      </c>
      <c r="Q13" s="60" t="s">
        <v>69</v>
      </c>
      <c r="R13" s="61">
        <f t="shared" si="3"/>
        <v>60</v>
      </c>
      <c r="S13" s="10"/>
    </row>
    <row r="14" spans="1:20" x14ac:dyDescent="0.25">
      <c r="A14" s="44"/>
      <c r="B14" s="10"/>
      <c r="C14" s="47"/>
      <c r="D14" s="38"/>
      <c r="E14" s="13"/>
      <c r="F14" s="13"/>
      <c r="G14" s="63"/>
      <c r="H14" s="35"/>
      <c r="I14" s="63"/>
      <c r="J14" s="15"/>
      <c r="K14" s="15"/>
      <c r="L14" s="16"/>
      <c r="M14" s="42"/>
      <c r="N14" s="15"/>
      <c r="O14" s="15"/>
      <c r="P14" s="39"/>
      <c r="Q14" s="40"/>
      <c r="R14" s="14">
        <f t="shared" si="3"/>
        <v>0</v>
      </c>
      <c r="S14" s="10"/>
    </row>
    <row r="15" spans="1:20" x14ac:dyDescent="0.25">
      <c r="A15" s="44"/>
      <c r="B15" s="10"/>
      <c r="C15" s="47"/>
      <c r="D15" s="38"/>
      <c r="E15" s="13"/>
      <c r="F15" s="13"/>
      <c r="G15" s="63"/>
      <c r="H15" s="35"/>
      <c r="I15" s="63"/>
      <c r="J15" s="15"/>
      <c r="K15" s="15"/>
      <c r="L15" s="16"/>
      <c r="M15" s="42"/>
      <c r="N15" s="15"/>
      <c r="O15" s="15"/>
      <c r="P15" s="39"/>
      <c r="Q15" s="40"/>
      <c r="R15" s="14">
        <f t="shared" si="3"/>
        <v>0</v>
      </c>
      <c r="S15" s="10"/>
    </row>
    <row r="16" spans="1:20" x14ac:dyDescent="0.25">
      <c r="A16" s="44"/>
      <c r="B16" s="10"/>
      <c r="C16" s="47"/>
      <c r="D16" s="38"/>
      <c r="E16" s="13"/>
      <c r="F16" s="13"/>
      <c r="G16" s="63"/>
      <c r="H16" s="35"/>
      <c r="I16" s="63"/>
      <c r="J16" s="15"/>
      <c r="K16" s="15"/>
      <c r="L16" s="16"/>
      <c r="M16" s="42"/>
      <c r="N16" s="15"/>
      <c r="O16" s="15"/>
      <c r="P16" s="39"/>
      <c r="Q16" s="40"/>
      <c r="R16" s="14">
        <f t="shared" si="3"/>
        <v>0</v>
      </c>
      <c r="S16" s="10"/>
    </row>
    <row r="17" spans="1:19" x14ac:dyDescent="0.25">
      <c r="A17" s="44"/>
      <c r="B17" s="10"/>
      <c r="C17" s="47"/>
      <c r="D17" s="38"/>
      <c r="E17" s="13"/>
      <c r="F17" s="13"/>
      <c r="G17" s="63"/>
      <c r="H17" s="35"/>
      <c r="I17" s="63"/>
      <c r="J17" s="15"/>
      <c r="K17" s="15"/>
      <c r="L17" s="16"/>
      <c r="M17" s="42"/>
      <c r="N17" s="15"/>
      <c r="O17" s="15"/>
      <c r="P17" s="39"/>
      <c r="Q17" s="40"/>
      <c r="R17" s="14">
        <f t="shared" si="3"/>
        <v>0</v>
      </c>
      <c r="S17" s="10"/>
    </row>
    <row r="18" spans="1:19" x14ac:dyDescent="0.25">
      <c r="A18" s="44"/>
      <c r="B18" s="10"/>
      <c r="C18" s="47"/>
      <c r="D18" s="38"/>
      <c r="E18" s="13"/>
      <c r="F18" s="13"/>
      <c r="G18" s="63"/>
      <c r="H18" s="35"/>
      <c r="I18" s="63"/>
      <c r="J18" s="15"/>
      <c r="K18" s="15"/>
      <c r="L18" s="16"/>
      <c r="M18" s="34"/>
      <c r="N18" s="15"/>
      <c r="O18" s="15"/>
      <c r="P18" s="39"/>
      <c r="Q18" s="40"/>
      <c r="R18" s="14">
        <f t="shared" si="3"/>
        <v>0</v>
      </c>
      <c r="S18" s="10"/>
    </row>
    <row r="19" spans="1:19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</sheetData>
  <sheetProtection formatCells="0" insertRows="0" sort="0" autoFilter="0"/>
  <autoFilter ref="A3:S18">
    <sortState ref="A4:R13">
      <sortCondition ref="A3:A13"/>
    </sortState>
  </autoFilter>
  <phoneticPr fontId="4" type="noConversion"/>
  <printOptions horizontalCentered="1"/>
  <pageMargins left="0" right="0" top="0" bottom="0.25" header="0" footer="0"/>
  <pageSetup paperSize="9" scale="51" orientation="landscape" verticalDpi="300" r:id="rId1"/>
  <ignoredErrors>
    <ignoredError sqref="P4:P7 P9 P18" twoDigitTextYear="1"/>
    <ignoredError sqref="G4:L10 R4:R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N26"/>
  <sheetViews>
    <sheetView zoomScaleNormal="100" zoomScaleSheetLayoutView="100" workbookViewId="0">
      <selection activeCell="J25" sqref="J25"/>
    </sheetView>
  </sheetViews>
  <sheetFormatPr defaultRowHeight="15" x14ac:dyDescent="0.25"/>
  <cols>
    <col min="1" max="1" width="12.85546875" style="2" customWidth="1"/>
    <col min="2" max="2" width="9.140625" style="2"/>
    <col min="3" max="3" width="11.28515625" style="2" bestFit="1" customWidth="1"/>
    <col min="4" max="8" width="9.140625" style="2"/>
    <col min="9" max="9" width="11.28515625" style="2" bestFit="1" customWidth="1"/>
    <col min="10" max="12" width="9.140625" style="2"/>
    <col min="14" max="14" width="9.140625" style="2"/>
    <col min="15" max="16384" width="9.140625" style="5"/>
  </cols>
  <sheetData>
    <row r="1" spans="1:12" ht="20.25" x14ac:dyDescent="0.25">
      <c r="A1" s="37" t="s">
        <v>7</v>
      </c>
      <c r="B1" s="8"/>
      <c r="C1" s="4"/>
      <c r="D1" s="4"/>
      <c r="E1" s="4"/>
      <c r="F1" s="4"/>
      <c r="G1" s="5"/>
      <c r="H1" s="5"/>
      <c r="I1" s="5"/>
      <c r="J1" s="5"/>
      <c r="K1" s="5"/>
      <c r="L1" s="5"/>
    </row>
    <row r="2" spans="1:12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  <c r="L2" s="5"/>
    </row>
    <row r="3" spans="1:12" ht="25.5" customHeight="1" x14ac:dyDescent="0.25">
      <c r="A3" s="64" t="s">
        <v>23</v>
      </c>
      <c r="B3" s="65"/>
      <c r="C3" s="65"/>
      <c r="D3" s="65"/>
      <c r="E3" s="66"/>
      <c r="F3" s="6"/>
      <c r="G3" s="64" t="s">
        <v>5</v>
      </c>
      <c r="H3" s="65"/>
      <c r="I3" s="65"/>
      <c r="J3" s="65"/>
      <c r="K3" s="66"/>
      <c r="L3" s="5"/>
    </row>
    <row r="4" spans="1:12" x14ac:dyDescent="0.25">
      <c r="A4" s="29"/>
      <c r="B4" s="30"/>
      <c r="C4" s="30"/>
      <c r="D4" s="30"/>
      <c r="E4" s="31"/>
      <c r="F4" s="6"/>
      <c r="G4" s="29"/>
      <c r="H4" s="30"/>
      <c r="I4" s="30"/>
      <c r="J4" s="30"/>
      <c r="K4" s="31"/>
      <c r="L4" s="5"/>
    </row>
    <row r="5" spans="1:12" x14ac:dyDescent="0.25">
      <c r="A5" s="7" t="s">
        <v>57</v>
      </c>
      <c r="B5" s="7" t="s">
        <v>62</v>
      </c>
      <c r="C5" s="7" t="s">
        <v>58</v>
      </c>
      <c r="D5" s="7" t="s">
        <v>54</v>
      </c>
      <c r="E5" s="19" t="s">
        <v>53</v>
      </c>
      <c r="F5" s="6"/>
      <c r="G5" s="7" t="s">
        <v>52</v>
      </c>
      <c r="H5" s="7" t="s">
        <v>62</v>
      </c>
      <c r="I5" s="7" t="s">
        <v>58</v>
      </c>
      <c r="J5" s="7" t="s">
        <v>54</v>
      </c>
      <c r="K5" s="19" t="s">
        <v>53</v>
      </c>
      <c r="L5" s="5"/>
    </row>
    <row r="6" spans="1:12" x14ac:dyDescent="0.25">
      <c r="A6" s="43">
        <f t="array" ref="A6">IFERROR(INDEX('JANUAR 2020'!$A$4:$A$18,SMALL(IF(($A$1='JANUAR 2020'!$C$4:$C$18)*(A$3='JANUAR 2020'!$M$4:$M$18),MATCH(ROW('JANUAR 2020'!$C$4:$R$18),ROW('JANUAR 2020'!$A$4:$A$18)),""),ROW('JANUAR 2020'!$A1))),"")</f>
        <v>43831</v>
      </c>
      <c r="B6" s="51" t="str">
        <f t="array" ref="B6">IFERROR(INDEX('JANUAR 2020'!$D$4:$D$18,SMALL(IF(('JANUAR 2020'!$C$4:$C$18=$A$1)*('JANUAR 2020'!$M$4:$M$18=A$3)*('JANUAR 2020'!$A$4:$A$18=A6),ROW('JANUAR 2020'!$A$4:$A$18)-ROW('JANUAR 2020'!$A$4)+1),COUNTIF(A$6:A6,A6))),"")</f>
        <v>CASE 2</v>
      </c>
      <c r="C6" s="52" t="str">
        <f t="array" ref="C6">IFERROR(INDEX('JANUAR 2020'!$P$4:$P$18,SMALL(IF(('JANUAR 2020'!$C$4:$C$18=$A$1)*('JANUAR 2020'!$M$4:$M$18=A$3)*('JANUAR 2020'!$A$4:$A$18=A6)*('JANUAR 2020'!$D$4:$D$18=B6),ROW('JANUAR 2020'!$A$4:$A$18)-ROW('JANUAR 2020'!$A$4)+1),COUNTIF(A$6:A6,A6))),"")</f>
        <v>01/20</v>
      </c>
      <c r="D6" s="53" t="str">
        <f t="array" ref="D6">IFERROR(INDEX('JANUAR 2020'!$Q$4:$Q$18,SMALL(IF(('JANUAR 2020'!$C$4:$C$18=$A$1)*('JANUAR 2020'!$M$4:$M$18=A$3)*('JANUAR 2020'!$A$4:$A$18=A6)*('JANUAR 2020'!$D$4:$D$18=B6)*('JANUAR 2020'!$P$4:$P$18=C6),ROW('JANUAR 2020'!$A$4:$A$18)-ROW('JANUAR 2020'!$A$4)+1),COUNTIF(A$6:A6,A6))),"")</f>
        <v>h</v>
      </c>
      <c r="E6" s="36">
        <f t="array" ref="E6">IFERROR(INDEX('JANUAR 2020'!$R$4:$R$18,SMALL(IF(('JANUAR 2020'!$C$4:$C$18=$A$1)*('JANUAR 2020'!$M$4:$M$18=A$3)*('JANUAR 2020'!$A$4:$A$18=A6)*('JANUAR 2020'!$D$4:$D$18=B6)*('JANUAR 2020'!$P$4:$P$18=C6)*('JANUAR 2020'!$Q$4:$Q$18=D6),ROW('JANUAR 2020'!$A$4:$A$18)-ROW('JANUAR 2020'!$A$4)+1),COUNTIF(A$6:A6,A6))),"")</f>
        <v>10</v>
      </c>
      <c r="F6" s="6"/>
      <c r="G6" s="43">
        <f t="array" ref="G6">IFERROR(INDEX('JANUAR 2020'!$A$4:$A$18,SMALL(IF(($A$1='JANUAR 2020'!$C$4:$C$18)*(G$3='JANUAR 2020'!$M$4:$M$18),MATCH(ROW('JANUAR 2020'!$C$4:$R$18),ROW('JANUAR 2020'!$A$4:$A$18)),""),ROW('JANUAR 2020'!$A1))),"")</f>
        <v>43831</v>
      </c>
      <c r="H6" s="51" t="str">
        <f t="array" ref="H6">IFERROR(INDEX('JANUAR 2020'!$D$4:$D$18,SMALL(IF(('JANUAR 2020'!$C$4:$C$18=$A$1)*('JANUAR 2020'!$M$4:$M$18=G$3)*('JANUAR 2020'!$A$4:$A$18=G6),ROW('JANUAR 2020'!$A$4:$A$18)-ROW('JANUAR 2020'!$A$4)+1),COUNTIF(G$6:G6,G6))),"")</f>
        <v>BG 1409 ZP</v>
      </c>
      <c r="I6" s="52" t="str">
        <f t="array" ref="I6">IFERROR(INDEX('JANUAR 2020'!$P$4:$P$18,SMALL(IF(('JANUAR 2020'!$C$4:$C$18=$A$1)*('JANUAR 2020'!$M$4:$M$18=G$3)*('JANUAR 2020'!$A$4:$A$18=G6)*('JANUAR 2020'!$D$4:$D$18=H6),ROW('JANUAR 2020'!$A$4:$A$18)-ROW('JANUAR 2020'!$A$4)+1),COUNTIF(G$6:G6,G6))),"")</f>
        <v>02/20</v>
      </c>
      <c r="J6" s="53" t="str">
        <f t="array" ref="J6">IFERROR(INDEX('JANUAR 2020'!$Q$4:$Q$18,SMALL(IF(('JANUAR 2020'!$C$4:$C$18=$A$1)*('JANUAR 2020'!$M$4:$M$18=G$3)*('JANUAR 2020'!$A$4:$A$18=G6)*('JANUAR 2020'!$D$4:$D$18=H6)*('JANUAR 2020'!$P$4:$P$18=I6),ROW('JANUAR 2020'!$A$4:$A$18)-ROW('JANUAR 2020'!$A$4)+1),COUNTIF(G$6:G6,G6))),"")</f>
        <v>m3</v>
      </c>
      <c r="K6" s="36">
        <f t="array" ref="K6">IFERROR(INDEX('JANUAR 2020'!$R$4:$R$18,SMALL(IF(('JANUAR 2020'!$C$4:$C$18=$A$1)*('JANUAR 2020'!$M$4:$M$18=G$3)*('JANUAR 2020'!$A$4:$A$18=G6)*('JANUAR 2020'!$D$4:$D$18=H6)*('JANUAR 2020'!$P$4:$P$18=I6)*('JANUAR 2020'!$Q$4:$Q$18=J6),ROW('JANUAR 2020'!$A$4:$A$18)-ROW('JANUAR 2020'!$A$4)+1),COUNTIF(G$6:G6,G6))),"")</f>
        <v>180</v>
      </c>
      <c r="L6" s="5"/>
    </row>
    <row r="7" spans="1:12" x14ac:dyDescent="0.25">
      <c r="A7" s="43">
        <f t="array" ref="A7">IFERROR(INDEX('JANUAR 2020'!$A$4:$A$18,SMALL(IF(($A$1='JANUAR 2020'!$C$4:$C$18)*(A$3='JANUAR 2020'!$M$4:$M$18),MATCH(ROW('JANUAR 2020'!$C$4:$R$18),ROW('JANUAR 2020'!$A$4:$A$18)),""),ROW('JANUAR 2020'!$A2))),"")</f>
        <v>43832</v>
      </c>
      <c r="B7" s="51" t="str">
        <f t="array" ref="B7">IFERROR(INDEX('JANUAR 2020'!$D$4:$D$18,SMALL(IF(('JANUAR 2020'!$C$4:$C$18=$A$1)*('JANUAR 2020'!$M$4:$M$18=A$3)*('JANUAR 2020'!$A$4:$A$18=A7),ROW('JANUAR 2020'!$A$4:$A$18)-ROW('JANUAR 2020'!$A$4)+1),COUNTIF(A$6:A7,A7))),"")</f>
        <v>CASE 2</v>
      </c>
      <c r="C7" s="52" t="str">
        <f t="array" ref="C7">IFERROR(INDEX('JANUAR 2020'!$P$4:$P$18,SMALL(IF(('JANUAR 2020'!$C$4:$C$18=$A$1)*('JANUAR 2020'!$M$4:$M$18=A$3)*('JANUAR 2020'!$A$4:$A$18=A7)*('JANUAR 2020'!$D$4:$D$18=B7),ROW('JANUAR 2020'!$A$4:$A$18)-ROW('JANUAR 2020'!$A$4)+1),COUNTIF(A$6:A7,A7))),"")</f>
        <v>55-85/2</v>
      </c>
      <c r="D7" s="53" t="str">
        <f t="array" ref="D7">IFERROR(INDEX('JANUAR 2020'!$Q$4:$Q$18,SMALL(IF(('JANUAR 2020'!$C$4:$C$18=$A$1)*('JANUAR 2020'!$M$4:$M$18=A$3)*('JANUAR 2020'!$A$4:$A$18=A7)*('JANUAR 2020'!$D$4:$D$18=B7)*('JANUAR 2020'!$P$4:$P$18=C7),ROW('JANUAR 2020'!$A$4:$A$18)-ROW('JANUAR 2020'!$A$4)+1),COUNTIF(A$6:A7,A7))),"")</f>
        <v>h</v>
      </c>
      <c r="E7" s="36">
        <f t="array" ref="E7">IFERROR(INDEX('JANUAR 2020'!$R$4:$R$18,SMALL(IF(('JANUAR 2020'!$C$4:$C$18=$A$1)*('JANUAR 2020'!$M$4:$M$18=A$3)*('JANUAR 2020'!$A$4:$A$18=A7)*('JANUAR 2020'!$D$4:$D$18=B7)*('JANUAR 2020'!$P$4:$P$18=C7)*('JANUAR 2020'!$Q$4:$Q$18=D7),ROW('JANUAR 2020'!$A$4:$A$18)-ROW('JANUAR 2020'!$A$4)+1),COUNTIF(A$6:A7,A7))),"")</f>
        <v>9</v>
      </c>
      <c r="F7" s="6"/>
      <c r="G7" s="43">
        <f t="array" ref="G7">IFERROR(INDEX('JANUAR 2020'!$A$4:$A$18,SMALL(IF(($A$1='JANUAR 2020'!$C$4:$C$18)*(G$3='JANUAR 2020'!$M$4:$M$18),MATCH(ROW('JANUAR 2020'!$C$4:$R$18),ROW('JANUAR 2020'!$A$4:$A$18)),""),ROW('JANUAR 2020'!$A2))),"")</f>
        <v>43832</v>
      </c>
      <c r="H7" s="51" t="str">
        <f t="array" ref="H7">IFERROR(INDEX('JANUAR 2020'!$D$4:$D$18,SMALL(IF(('JANUAR 2020'!$C$4:$C$18=$A$1)*('JANUAR 2020'!$M$4:$M$18=G$3)*('JANUAR 2020'!$A$4:$A$18=G7),ROW('JANUAR 2020'!$A$4:$A$18)-ROW('JANUAR 2020'!$A$4)+1),COUNTIF(G$6:G7,G7))),"")</f>
        <v>BG 1742 KR</v>
      </c>
      <c r="I7" s="52" t="str">
        <f t="array" ref="I7">IFERROR(INDEX('JANUAR 2020'!$P$4:$P$18,SMALL(IF(('JANUAR 2020'!$C$4:$C$18=$A$1)*('JANUAR 2020'!$M$4:$M$18=G$3)*('JANUAR 2020'!$A$4:$A$18=G7)*('JANUAR 2020'!$D$4:$D$18=H7),ROW('JANUAR 2020'!$A$4:$A$18)-ROW('JANUAR 2020'!$A$4)+1),COUNTIF(G$6:G7,G7))),"")</f>
        <v>11-23-8/20</v>
      </c>
      <c r="J7" s="53" t="str">
        <f t="array" ref="J7">IFERROR(INDEX('JANUAR 2020'!$Q$4:$Q$18,SMALL(IF(('JANUAR 2020'!$C$4:$C$18=$A$1)*('JANUAR 2020'!$M$4:$M$18=G$3)*('JANUAR 2020'!$A$4:$A$18=G7)*('JANUAR 2020'!$D$4:$D$18=H7)*('JANUAR 2020'!$P$4:$P$18=I7),ROW('JANUAR 2020'!$A$4:$A$18)-ROW('JANUAR 2020'!$A$4)+1),COUNTIF(G$6:G7,G7))),"")</f>
        <v>m3</v>
      </c>
      <c r="K7" s="36">
        <f t="array" ref="K7">IFERROR(INDEX('JANUAR 2020'!$R$4:$R$18,SMALL(IF(('JANUAR 2020'!$C$4:$C$18=$A$1)*('JANUAR 2020'!$M$4:$M$18=G$3)*('JANUAR 2020'!$A$4:$A$18=G7)*('JANUAR 2020'!$D$4:$D$18=H7)*('JANUAR 2020'!$P$4:$P$18=I7)*('JANUAR 2020'!$Q$4:$Q$18=J7),ROW('JANUAR 2020'!$A$4:$A$18)-ROW('JANUAR 2020'!$A$4)+1),COUNTIF(G$6:G7,G7))),"")</f>
        <v>48</v>
      </c>
      <c r="L7" s="5"/>
    </row>
    <row r="8" spans="1:12" x14ac:dyDescent="0.25">
      <c r="A8" s="43">
        <f t="array" ref="A8">IFERROR(INDEX('JANUAR 2020'!$A$4:$A$18,SMALL(IF(($A$1='JANUAR 2020'!$C$4:$C$18)*(A$3='JANUAR 2020'!$M$4:$M$18),MATCH(ROW('JANUAR 2020'!$C$4:$R$18),ROW('JANUAR 2020'!$A$4:$A$18)),""),ROW('JANUAR 2020'!$A3))),"")</f>
        <v>43835</v>
      </c>
      <c r="B8" s="51" t="str">
        <f t="array" ref="B8">IFERROR(INDEX('JANUAR 2020'!$D$4:$D$18,SMALL(IF(('JANUAR 2020'!$C$4:$C$18=$A$1)*('JANUAR 2020'!$M$4:$M$18=A$3)*('JANUAR 2020'!$A$4:$A$18=A8),ROW('JANUAR 2020'!$A$4:$A$18)-ROW('JANUAR 2020'!$A$4)+1),COUNTIF(A$6:A8,A8))),"")</f>
        <v>CASE 2</v>
      </c>
      <c r="C8" s="52" t="str">
        <f t="array" ref="C8">IFERROR(INDEX('JANUAR 2020'!$P$4:$P$18,SMALL(IF(('JANUAR 2020'!$C$4:$C$18=$A$1)*('JANUAR 2020'!$M$4:$M$18=A$3)*('JANUAR 2020'!$A$4:$A$18=A8)*('JANUAR 2020'!$D$4:$D$18=B8),ROW('JANUAR 2020'!$A$4:$A$18)-ROW('JANUAR 2020'!$A$4)+1),COUNTIF(A$6:A8,A8))),"")</f>
        <v>jan-02/20</v>
      </c>
      <c r="D8" s="53" t="str">
        <f t="array" ref="D8">IFERROR(INDEX('JANUAR 2020'!$Q$4:$Q$18,SMALL(IF(('JANUAR 2020'!$C$4:$C$18=$A$1)*('JANUAR 2020'!$M$4:$M$18=A$3)*('JANUAR 2020'!$A$4:$A$18=A8)*('JANUAR 2020'!$D$4:$D$18=B8)*('JANUAR 2020'!$P$4:$P$18=C8),ROW('JANUAR 2020'!$A$4:$A$18)-ROW('JANUAR 2020'!$A$4)+1),COUNTIF(A$6:A8,A8))),"")</f>
        <v>h</v>
      </c>
      <c r="E8" s="36">
        <f t="array" ref="E8">IFERROR(INDEX('JANUAR 2020'!$R$4:$R$18,SMALL(IF(('JANUAR 2020'!$C$4:$C$18=$A$1)*('JANUAR 2020'!$M$4:$M$18=A$3)*('JANUAR 2020'!$A$4:$A$18=A8)*('JANUAR 2020'!$D$4:$D$18=B8)*('JANUAR 2020'!$P$4:$P$18=C8)*('JANUAR 2020'!$Q$4:$Q$18=D8),ROW('JANUAR 2020'!$A$4:$A$18)-ROW('JANUAR 2020'!$A$4)+1),COUNTIF(A$6:A8,A8))),"")</f>
        <v>8</v>
      </c>
      <c r="F8" s="6"/>
      <c r="G8" s="43" t="str">
        <f t="array" ref="G8">IFERROR(INDEX('JANUAR 2020'!$A$4:$A$18,SMALL(IF(($A$1='JANUAR 2020'!$C$4:$C$18)*(G$3='JANUAR 2020'!$M$4:$M$18),MATCH(ROW('JANUAR 2020'!$C$4:$R$18),ROW('JANUAR 2020'!$A$4:$A$18)),""),ROW('JANUAR 2020'!$A3))),"")</f>
        <v/>
      </c>
      <c r="H8" s="51" t="str">
        <f t="array" ref="H8">IFERROR(INDEX('JANUAR 2020'!$D$4:$D$18,SMALL(IF(('JANUAR 2020'!$C$4:$C$18=$A$1)*('JANUAR 2020'!$M$4:$M$18=G$3)*('JANUAR 2020'!$A$4:$A$18=G8),ROW('JANUAR 2020'!$A$4:$A$18)-ROW('JANUAR 2020'!$A$4)+1),COUNTIF(G$6:G8,G8))),"")</f>
        <v/>
      </c>
      <c r="I8" s="52" t="str">
        <f t="array" ref="I8">IFERROR(INDEX('JANUAR 2020'!$P$4:$P$18,SMALL(IF(('JANUAR 2020'!$C$4:$C$18=$A$1)*('JANUAR 2020'!$M$4:$M$18=G$3)*('JANUAR 2020'!$A$4:$A$18=G8)*('JANUAR 2020'!$D$4:$D$18=H8),ROW('JANUAR 2020'!$A$4:$A$18)-ROW('JANUAR 2020'!$A$4)+1),COUNTIF(G$6:G8,G8))),"")</f>
        <v/>
      </c>
      <c r="J8" s="53" t="str">
        <f t="array" ref="J8">IFERROR(INDEX('JANUAR 2020'!$Q$4:$Q$18,SMALL(IF(('JANUAR 2020'!$C$4:$C$18=$A$1)*('JANUAR 2020'!$M$4:$M$18=G$3)*('JANUAR 2020'!$A$4:$A$18=G8)*('JANUAR 2020'!$D$4:$D$18=H8)*('JANUAR 2020'!$P$4:$P$18=I8),ROW('JANUAR 2020'!$A$4:$A$18)-ROW('JANUAR 2020'!$A$4)+1),COUNTIF(G$6:G8,G8))),"")</f>
        <v/>
      </c>
      <c r="K8" s="36" t="str">
        <f t="array" ref="K8">IFERROR(INDEX('JANUAR 2020'!$R$4:$R$18,SMALL(IF(('JANUAR 2020'!$C$4:$C$18=$A$1)*('JANUAR 2020'!$M$4:$M$18=G$3)*('JANUAR 2020'!$A$4:$A$18=G8)*('JANUAR 2020'!$D$4:$D$18=H8)*('JANUAR 2020'!$P$4:$P$18=I8)*('JANUAR 2020'!$Q$4:$Q$18=J8),ROW('JANUAR 2020'!$A$4:$A$18)-ROW('JANUAR 2020'!$A$4)+1),COUNTIF(G$6:G8,G8))),"")</f>
        <v/>
      </c>
      <c r="L8" s="5"/>
    </row>
    <row r="9" spans="1:12" x14ac:dyDescent="0.25">
      <c r="A9" s="43" t="str">
        <f t="array" ref="A9">IFERROR(INDEX('JANUAR 2020'!$A$4:$A$18,SMALL(IF(($A$1='JANUAR 2020'!$C$4:$C$18)*(A$3='JANUAR 2020'!$M$4:$M$18),MATCH(ROW('JANUAR 2020'!$C$4:$R$18),ROW('JANUAR 2020'!$A$4:$A$18)),""),ROW('JANUAR 2020'!$A4))),"")</f>
        <v/>
      </c>
      <c r="B9" s="51" t="str">
        <f t="array" ref="B9">IFERROR(INDEX('JANUAR 2020'!$D$4:$D$18,SMALL(IF(('JANUAR 2020'!$C$4:$C$18=$A$1)*('JANUAR 2020'!$M$4:$M$18=A$3)*('JANUAR 2020'!$A$4:$A$18=A9),ROW('JANUAR 2020'!$A$4:$A$18)-ROW('JANUAR 2020'!$A$4)+1),COUNTIF(A$6:A9,A9))),"")</f>
        <v/>
      </c>
      <c r="C9" s="52" t="str">
        <f t="array" ref="C9">IFERROR(INDEX('JANUAR 2020'!$P$4:$P$18,SMALL(IF(('JANUAR 2020'!$C$4:$C$18=$A$1)*('JANUAR 2020'!$M$4:$M$18=A$3)*('JANUAR 2020'!$A$4:$A$18=A9)*('JANUAR 2020'!$D$4:$D$18=B9),ROW('JANUAR 2020'!$A$4:$A$18)-ROW('JANUAR 2020'!$A$4)+1),COUNTIF(A$6:A9,A9))),"")</f>
        <v/>
      </c>
      <c r="D9" s="53" t="str">
        <f t="array" ref="D9">IFERROR(INDEX('JANUAR 2020'!$Q$4:$Q$18,SMALL(IF(('JANUAR 2020'!$C$4:$C$18=$A$1)*('JANUAR 2020'!$M$4:$M$18=A$3)*('JANUAR 2020'!$A$4:$A$18=A9)*('JANUAR 2020'!$D$4:$D$18=B9)*('JANUAR 2020'!$P$4:$P$18=C9),ROW('JANUAR 2020'!$A$4:$A$18)-ROW('JANUAR 2020'!$A$4)+1),COUNTIF(A$6:A9,A9))),"")</f>
        <v/>
      </c>
      <c r="E9" s="36" t="str">
        <f t="array" ref="E9">IFERROR(INDEX('JANUAR 2020'!$R$4:$R$18,SMALL(IF(('JANUAR 2020'!$C$4:$C$18=$A$1)*('JANUAR 2020'!$M$4:$M$18=A$3)*('JANUAR 2020'!$A$4:$A$18=A9)*('JANUAR 2020'!$D$4:$D$18=B9)*('JANUAR 2020'!$P$4:$P$18=C9)*('JANUAR 2020'!$Q$4:$Q$18=D9),ROW('JANUAR 2020'!$A$4:$A$18)-ROW('JANUAR 2020'!$A$4)+1),COUNTIF(A$6:A9,A9))),"")</f>
        <v/>
      </c>
      <c r="F9" s="6"/>
      <c r="G9" s="43" t="str">
        <f t="array" ref="G9">IFERROR(INDEX('JANUAR 2020'!$A$4:$A$18,SMALL(IF(($A$1='JANUAR 2020'!$C$4:$C$18)*(G$3='JANUAR 2020'!$M$4:$M$18),MATCH(ROW('JANUAR 2020'!$C$4:$R$18),ROW('JANUAR 2020'!$A$4:$A$18)),""),ROW('JANUAR 2020'!$A4))),"")</f>
        <v/>
      </c>
      <c r="H9" s="51" t="str">
        <f t="array" ref="H9">IFERROR(INDEX('JANUAR 2020'!$D$4:$D$18,SMALL(IF(('JANUAR 2020'!$C$4:$C$18=$A$1)*('JANUAR 2020'!$M$4:$M$18=G$3)*('JANUAR 2020'!$A$4:$A$18=G9),ROW('JANUAR 2020'!$A$4:$A$18)-ROW('JANUAR 2020'!$A$4)+1),COUNTIF(G$6:G9,G9))),"")</f>
        <v/>
      </c>
      <c r="I9" s="52" t="str">
        <f t="array" ref="I9">IFERROR(INDEX('JANUAR 2020'!$P$4:$P$18,SMALL(IF(('JANUAR 2020'!$C$4:$C$18=$A$1)*('JANUAR 2020'!$M$4:$M$18=G$3)*('JANUAR 2020'!$A$4:$A$18=G9)*('JANUAR 2020'!$D$4:$D$18=H9),ROW('JANUAR 2020'!$A$4:$A$18)-ROW('JANUAR 2020'!$A$4)+1),COUNTIF(G$6:G9,G9))),"")</f>
        <v/>
      </c>
      <c r="J9" s="53" t="str">
        <f t="array" ref="J9">IFERROR(INDEX('JANUAR 2020'!$Q$4:$Q$18,SMALL(IF(('JANUAR 2020'!$C$4:$C$18=$A$1)*('JANUAR 2020'!$M$4:$M$18=G$3)*('JANUAR 2020'!$A$4:$A$18=G9)*('JANUAR 2020'!$D$4:$D$18=H9)*('JANUAR 2020'!$P$4:$P$18=I9),ROW('JANUAR 2020'!$A$4:$A$18)-ROW('JANUAR 2020'!$A$4)+1),COUNTIF(G$6:G9,G9))),"")</f>
        <v/>
      </c>
      <c r="K9" s="36" t="str">
        <f t="array" ref="K9">IFERROR(INDEX('JANUAR 2020'!$R$4:$R$18,SMALL(IF(('JANUAR 2020'!$C$4:$C$18=$A$1)*('JANUAR 2020'!$M$4:$M$18=G$3)*('JANUAR 2020'!$A$4:$A$18=G9)*('JANUAR 2020'!$D$4:$D$18=H9)*('JANUAR 2020'!$P$4:$P$18=I9)*('JANUAR 2020'!$Q$4:$Q$18=J9),ROW('JANUAR 2020'!$A$4:$A$18)-ROW('JANUAR 2020'!$A$4)+1),COUNTIF(G$6:G9,G9))),"")</f>
        <v/>
      </c>
      <c r="L9" s="5"/>
    </row>
    <row r="10" spans="1:12" x14ac:dyDescent="0.25">
      <c r="A10" s="43" t="str">
        <f t="array" ref="A10">IFERROR(INDEX('JANUAR 2020'!$A$4:$A$18,SMALL(IF(($A$1='JANUAR 2020'!$C$4:$C$18)*(A$3='JANUAR 2020'!$M$4:$M$18),MATCH(ROW('JANUAR 2020'!$C$4:$R$18),ROW('JANUAR 2020'!$A$4:$A$18)),""),ROW('JANUAR 2020'!$A5))),"")</f>
        <v/>
      </c>
      <c r="B10" s="51" t="str">
        <f t="array" ref="B10">IFERROR(INDEX('JANUAR 2020'!$D$4:$D$18,SMALL(IF(('JANUAR 2020'!$C$4:$C$18=$A$1)*('JANUAR 2020'!$M$4:$M$18=A$3)*('JANUAR 2020'!$A$4:$A$18=A10),ROW('JANUAR 2020'!$A$4:$A$18)-ROW('JANUAR 2020'!$A$4)+1),COUNTIF(A$6:A10,A10))),"")</f>
        <v/>
      </c>
      <c r="C10" s="52" t="str">
        <f t="array" ref="C10">IFERROR(INDEX('JANUAR 2020'!$P$4:$P$18,SMALL(IF(('JANUAR 2020'!$C$4:$C$18=$A$1)*('JANUAR 2020'!$M$4:$M$18=A$3)*('JANUAR 2020'!$A$4:$A$18=A10)*('JANUAR 2020'!$D$4:$D$18=B10),ROW('JANUAR 2020'!$A$4:$A$18)-ROW('JANUAR 2020'!$A$4)+1),COUNTIF(A$6:A10,A10))),"")</f>
        <v/>
      </c>
      <c r="D10" s="53" t="str">
        <f t="array" ref="D10">IFERROR(INDEX('JANUAR 2020'!$Q$4:$Q$18,SMALL(IF(('JANUAR 2020'!$C$4:$C$18=$A$1)*('JANUAR 2020'!$M$4:$M$18=A$3)*('JANUAR 2020'!$A$4:$A$18=A10)*('JANUAR 2020'!$D$4:$D$18=B10)*('JANUAR 2020'!$P$4:$P$18=C10),ROW('JANUAR 2020'!$A$4:$A$18)-ROW('JANUAR 2020'!$A$4)+1),COUNTIF(A$6:A10,A10))),"")</f>
        <v/>
      </c>
      <c r="E10" s="36" t="str">
        <f t="array" ref="E10">IFERROR(INDEX('JANUAR 2020'!$R$4:$R$18,SMALL(IF(('JANUAR 2020'!$C$4:$C$18=$A$1)*('JANUAR 2020'!$M$4:$M$18=A$3)*('JANUAR 2020'!$A$4:$A$18=A10)*('JANUAR 2020'!$D$4:$D$18=B10)*('JANUAR 2020'!$P$4:$P$18=C10)*('JANUAR 2020'!$Q$4:$Q$18=D10),ROW('JANUAR 2020'!$A$4:$A$18)-ROW('JANUAR 2020'!$A$4)+1),COUNTIF(A$6:A10,A10))),"")</f>
        <v/>
      </c>
      <c r="F10" s="6"/>
      <c r="G10" s="43" t="str">
        <f t="array" ref="G10">IFERROR(INDEX('JANUAR 2020'!$A$4:$A$18,SMALL(IF(($A$1='JANUAR 2020'!$C$4:$C$18)*(G$3='JANUAR 2020'!$M$4:$M$18),MATCH(ROW('JANUAR 2020'!$C$4:$R$18),ROW('JANUAR 2020'!$A$4:$A$18)),""),ROW('JANUAR 2020'!$A5))),"")</f>
        <v/>
      </c>
      <c r="H10" s="51" t="str">
        <f t="array" ref="H10">IFERROR(INDEX('JANUAR 2020'!$D$4:$D$18,SMALL(IF(('JANUAR 2020'!$C$4:$C$18=$A$1)*('JANUAR 2020'!$M$4:$M$18=G$3)*('JANUAR 2020'!$A$4:$A$18=G10),ROW('JANUAR 2020'!$A$4:$A$18)-ROW('JANUAR 2020'!$A$4)+1),COUNTIF(G$6:G10,G10))),"")</f>
        <v/>
      </c>
      <c r="I10" s="52" t="str">
        <f t="array" ref="I10">IFERROR(INDEX('JANUAR 2020'!$P$4:$P$18,SMALL(IF(('JANUAR 2020'!$C$4:$C$18=$A$1)*('JANUAR 2020'!$M$4:$M$18=G$3)*('JANUAR 2020'!$A$4:$A$18=G10)*('JANUAR 2020'!$D$4:$D$18=H10),ROW('JANUAR 2020'!$A$4:$A$18)-ROW('JANUAR 2020'!$A$4)+1),COUNTIF(G$6:G10,G10))),"")</f>
        <v/>
      </c>
      <c r="J10" s="53" t="str">
        <f t="array" ref="J10">IFERROR(INDEX('JANUAR 2020'!$Q$4:$Q$18,SMALL(IF(('JANUAR 2020'!$C$4:$C$18=$A$1)*('JANUAR 2020'!$M$4:$M$18=G$3)*('JANUAR 2020'!$A$4:$A$18=G10)*('JANUAR 2020'!$D$4:$D$18=H10)*('JANUAR 2020'!$P$4:$P$18=I10),ROW('JANUAR 2020'!$A$4:$A$18)-ROW('JANUAR 2020'!$A$4)+1),COUNTIF(G$6:G10,G10))),"")</f>
        <v/>
      </c>
      <c r="K10" s="36" t="str">
        <f t="array" ref="K10">IFERROR(INDEX('JANUAR 2020'!$R$4:$R$18,SMALL(IF(('JANUAR 2020'!$C$4:$C$18=$A$1)*('JANUAR 2020'!$M$4:$M$18=G$3)*('JANUAR 2020'!$A$4:$A$18=G10)*('JANUAR 2020'!$D$4:$D$18=H10)*('JANUAR 2020'!$P$4:$P$18=I10)*('JANUAR 2020'!$Q$4:$Q$18=J10),ROW('JANUAR 2020'!$A$4:$A$18)-ROW('JANUAR 2020'!$A$4)+1),COUNTIF(G$6:G10,G10))),"")</f>
        <v/>
      </c>
      <c r="L10" s="5"/>
    </row>
    <row r="11" spans="1:12" x14ac:dyDescent="0.25">
      <c r="A11" s="43" t="str">
        <f t="array" ref="A11">IFERROR(INDEX('JANUAR 2020'!$A$4:$A$18,SMALL(IF(($A$1='JANUAR 2020'!$C$4:$C$18)*(A$3='JANUAR 2020'!$M$4:$M$18),MATCH(ROW('JANUAR 2020'!$C$4:$R$18),ROW('JANUAR 2020'!$A$4:$A$18)),""),ROW('JANUAR 2020'!$A6))),"")</f>
        <v/>
      </c>
      <c r="B11" s="51" t="str">
        <f t="array" ref="B11">IFERROR(INDEX('JANUAR 2020'!$D$4:$D$18,SMALL(IF(('JANUAR 2020'!$C$4:$C$18=$A$1)*('JANUAR 2020'!$M$4:$M$18=A$3)*('JANUAR 2020'!$A$4:$A$18=A11),ROW('JANUAR 2020'!$A$4:$A$18)-ROW('JANUAR 2020'!$A$4)+1),COUNTIF(A$6:A11,A11))),"")</f>
        <v/>
      </c>
      <c r="C11" s="52" t="str">
        <f t="array" ref="C11">IFERROR(INDEX('JANUAR 2020'!$P$4:$P$18,SMALL(IF(('JANUAR 2020'!$C$4:$C$18=$A$1)*('JANUAR 2020'!$M$4:$M$18=A$3)*('JANUAR 2020'!$A$4:$A$18=A11)*('JANUAR 2020'!$D$4:$D$18=B11),ROW('JANUAR 2020'!$A$4:$A$18)-ROW('JANUAR 2020'!$A$4)+1),COUNTIF(A$6:A11,A11))),"")</f>
        <v/>
      </c>
      <c r="D11" s="53" t="str">
        <f t="array" ref="D11">IFERROR(INDEX('JANUAR 2020'!$Q$4:$Q$18,SMALL(IF(('JANUAR 2020'!$C$4:$C$18=$A$1)*('JANUAR 2020'!$M$4:$M$18=A$3)*('JANUAR 2020'!$A$4:$A$18=A11)*('JANUAR 2020'!$D$4:$D$18=B11)*('JANUAR 2020'!$P$4:$P$18=C11),ROW('JANUAR 2020'!$A$4:$A$18)-ROW('JANUAR 2020'!$A$4)+1),COUNTIF(A$6:A11,A11))),"")</f>
        <v/>
      </c>
      <c r="E11" s="36" t="str">
        <f t="array" ref="E11">IFERROR(INDEX('JANUAR 2020'!$R$4:$R$18,SMALL(IF(('JANUAR 2020'!$C$4:$C$18=$A$1)*('JANUAR 2020'!$M$4:$M$18=A$3)*('JANUAR 2020'!$A$4:$A$18=A11)*('JANUAR 2020'!$D$4:$D$18=B11)*('JANUAR 2020'!$P$4:$P$18=C11)*('JANUAR 2020'!$Q$4:$Q$18=D11),ROW('JANUAR 2020'!$A$4:$A$18)-ROW('JANUAR 2020'!$A$4)+1),COUNTIF(A$6:A11,A11))),"")</f>
        <v/>
      </c>
      <c r="F11" s="6"/>
      <c r="G11" s="43" t="str">
        <f t="array" ref="G11">IFERROR(INDEX('JANUAR 2020'!$A$4:$A$18,SMALL(IF(($A$1='JANUAR 2020'!$C$4:$C$18)*(G$3='JANUAR 2020'!$M$4:$M$18),MATCH(ROW('JANUAR 2020'!$C$4:$R$18),ROW('JANUAR 2020'!$A$4:$A$18)),""),ROW('JANUAR 2020'!$A6))),"")</f>
        <v/>
      </c>
      <c r="H11" s="51" t="str">
        <f t="array" ref="H11">IFERROR(INDEX('JANUAR 2020'!$D$4:$D$18,SMALL(IF(('JANUAR 2020'!$C$4:$C$18=$A$1)*('JANUAR 2020'!$M$4:$M$18=G$3)*('JANUAR 2020'!$A$4:$A$18=G11),ROW('JANUAR 2020'!$A$4:$A$18)-ROW('JANUAR 2020'!$A$4)+1),COUNTIF(G$6:G11,G11))),"")</f>
        <v/>
      </c>
      <c r="I11" s="52" t="str">
        <f t="array" ref="I11">IFERROR(INDEX('JANUAR 2020'!$P$4:$P$18,SMALL(IF(('JANUAR 2020'!$C$4:$C$18=$A$1)*('JANUAR 2020'!$M$4:$M$18=G$3)*('JANUAR 2020'!$A$4:$A$18=G11)*('JANUAR 2020'!$D$4:$D$18=H11),ROW('JANUAR 2020'!$A$4:$A$18)-ROW('JANUAR 2020'!$A$4)+1),COUNTIF(G$6:G11,G11))),"")</f>
        <v/>
      </c>
      <c r="J11" s="53" t="str">
        <f t="array" ref="J11">IFERROR(INDEX('JANUAR 2020'!$Q$4:$Q$18,SMALL(IF(('JANUAR 2020'!$C$4:$C$18=$A$1)*('JANUAR 2020'!$M$4:$M$18=G$3)*('JANUAR 2020'!$A$4:$A$18=G11)*('JANUAR 2020'!$D$4:$D$18=H11)*('JANUAR 2020'!$P$4:$P$18=I11),ROW('JANUAR 2020'!$A$4:$A$18)-ROW('JANUAR 2020'!$A$4)+1),COUNTIF(G$6:G11,G11))),"")</f>
        <v/>
      </c>
      <c r="K11" s="36" t="str">
        <f t="array" ref="K11">IFERROR(INDEX('JANUAR 2020'!$R$4:$R$18,SMALL(IF(('JANUAR 2020'!$C$4:$C$18=$A$1)*('JANUAR 2020'!$M$4:$M$18=G$3)*('JANUAR 2020'!$A$4:$A$18=G11)*('JANUAR 2020'!$D$4:$D$18=H11)*('JANUAR 2020'!$P$4:$P$18=I11)*('JANUAR 2020'!$Q$4:$Q$18=J11),ROW('JANUAR 2020'!$A$4:$A$18)-ROW('JANUAR 2020'!$A$4)+1),COUNTIF(G$6:G11,G11))),"")</f>
        <v/>
      </c>
      <c r="L11" s="5"/>
    </row>
    <row r="12" spans="1:12" x14ac:dyDescent="0.25">
      <c r="A12" s="43" t="str">
        <f t="array" ref="A12">IFERROR(INDEX('JANUAR 2020'!$A$4:$A$18,SMALL(IF(($A$1='JANUAR 2020'!$C$4:$C$18)*(A$3='JANUAR 2020'!$M$4:$M$18),MATCH(ROW('JANUAR 2020'!$C$4:$R$18),ROW('JANUAR 2020'!$A$4:$A$18)),""),ROW('JANUAR 2020'!$A7))),"")</f>
        <v/>
      </c>
      <c r="B12" s="51" t="str">
        <f t="array" ref="B12">IFERROR(INDEX('JANUAR 2020'!$D$4:$D$18,SMALL(IF(('JANUAR 2020'!$C$4:$C$18=$A$1)*('JANUAR 2020'!$M$4:$M$18=A$3)*('JANUAR 2020'!$A$4:$A$18=A12),ROW('JANUAR 2020'!$A$4:$A$18)-ROW('JANUAR 2020'!$A$4)+1),COUNTIF(A$6:A12,A12))),"")</f>
        <v/>
      </c>
      <c r="C12" s="52" t="str">
        <f t="array" ref="C12">IFERROR(INDEX('JANUAR 2020'!$P$4:$P$18,SMALL(IF(('JANUAR 2020'!$C$4:$C$18=$A$1)*('JANUAR 2020'!$M$4:$M$18=A$3)*('JANUAR 2020'!$A$4:$A$18=A12)*('JANUAR 2020'!$D$4:$D$18=B12),ROW('JANUAR 2020'!$A$4:$A$18)-ROW('JANUAR 2020'!$A$4)+1),COUNTIF(A$6:A12,A12))),"")</f>
        <v/>
      </c>
      <c r="D12" s="53" t="str">
        <f t="array" ref="D12">IFERROR(INDEX('JANUAR 2020'!$Q$4:$Q$18,SMALL(IF(('JANUAR 2020'!$C$4:$C$18=$A$1)*('JANUAR 2020'!$M$4:$M$18=A$3)*('JANUAR 2020'!$A$4:$A$18=A12)*('JANUAR 2020'!$D$4:$D$18=B12)*('JANUAR 2020'!$P$4:$P$18=C12),ROW('JANUAR 2020'!$A$4:$A$18)-ROW('JANUAR 2020'!$A$4)+1),COUNTIF(A$6:A12,A12))),"")</f>
        <v/>
      </c>
      <c r="E12" s="36" t="str">
        <f t="array" ref="E12">IFERROR(INDEX('JANUAR 2020'!$R$4:$R$18,SMALL(IF(('JANUAR 2020'!$C$4:$C$18=$A$1)*('JANUAR 2020'!$M$4:$M$18=A$3)*('JANUAR 2020'!$A$4:$A$18=A12)*('JANUAR 2020'!$D$4:$D$18=B12)*('JANUAR 2020'!$P$4:$P$18=C12)*('JANUAR 2020'!$Q$4:$Q$18=D12),ROW('JANUAR 2020'!$A$4:$A$18)-ROW('JANUAR 2020'!$A$4)+1),COUNTIF(A$6:A12,A12))),"")</f>
        <v/>
      </c>
      <c r="F12" s="6"/>
      <c r="G12" s="43" t="str">
        <f t="array" ref="G12">IFERROR(INDEX('JANUAR 2020'!$A$4:$A$18,SMALL(IF(($A$1='JANUAR 2020'!$C$4:$C$18)*(G$3='JANUAR 2020'!$M$4:$M$18),MATCH(ROW('JANUAR 2020'!$C$4:$R$18),ROW('JANUAR 2020'!$A$4:$A$18)),""),ROW('JANUAR 2020'!$A7))),"")</f>
        <v/>
      </c>
      <c r="H12" s="51" t="str">
        <f t="array" ref="H12">IFERROR(INDEX('JANUAR 2020'!$D$4:$D$18,SMALL(IF(('JANUAR 2020'!$C$4:$C$18=$A$1)*('JANUAR 2020'!$M$4:$M$18=G$3)*('JANUAR 2020'!$A$4:$A$18=G12),ROW('JANUAR 2020'!$A$4:$A$18)-ROW('JANUAR 2020'!$A$4)+1),COUNTIF(G$6:G12,G12))),"")</f>
        <v/>
      </c>
      <c r="I12" s="52" t="str">
        <f t="array" ref="I12">IFERROR(INDEX('JANUAR 2020'!$P$4:$P$18,SMALL(IF(('JANUAR 2020'!$C$4:$C$18=$A$1)*('JANUAR 2020'!$M$4:$M$18=G$3)*('JANUAR 2020'!$A$4:$A$18=G12)*('JANUAR 2020'!$D$4:$D$18=H12),ROW('JANUAR 2020'!$A$4:$A$18)-ROW('JANUAR 2020'!$A$4)+1),COUNTIF(G$6:G12,G12))),"")</f>
        <v/>
      </c>
      <c r="J12" s="53" t="str">
        <f t="array" ref="J12">IFERROR(INDEX('JANUAR 2020'!$Q$4:$Q$18,SMALL(IF(('JANUAR 2020'!$C$4:$C$18=$A$1)*('JANUAR 2020'!$M$4:$M$18=G$3)*('JANUAR 2020'!$A$4:$A$18=G12)*('JANUAR 2020'!$D$4:$D$18=H12)*('JANUAR 2020'!$P$4:$P$18=I12),ROW('JANUAR 2020'!$A$4:$A$18)-ROW('JANUAR 2020'!$A$4)+1),COUNTIF(G$6:G12,G12))),"")</f>
        <v/>
      </c>
      <c r="K12" s="36" t="str">
        <f t="array" ref="K12">IFERROR(INDEX('JANUAR 2020'!$R$4:$R$18,SMALL(IF(('JANUAR 2020'!$C$4:$C$18=$A$1)*('JANUAR 2020'!$M$4:$M$18=G$3)*('JANUAR 2020'!$A$4:$A$18=G12)*('JANUAR 2020'!$D$4:$D$18=H12)*('JANUAR 2020'!$P$4:$P$18=I12)*('JANUAR 2020'!$Q$4:$Q$18=J12),ROW('JANUAR 2020'!$A$4:$A$18)-ROW('JANUAR 2020'!$A$4)+1),COUNTIF(G$6:G12,G12))),"")</f>
        <v/>
      </c>
      <c r="L12" s="5"/>
    </row>
    <row r="13" spans="1:12" x14ac:dyDescent="0.25">
      <c r="A13" s="26"/>
      <c r="B13" s="33"/>
      <c r="C13" s="27"/>
      <c r="D13" s="28" t="s">
        <v>4</v>
      </c>
      <c r="E13" s="32">
        <f>IFERROR(SUM(E6:E12), 0)</f>
        <v>27</v>
      </c>
      <c r="F13" s="4"/>
      <c r="G13" s="26"/>
      <c r="H13" s="33"/>
      <c r="I13" s="27"/>
      <c r="J13" s="32" t="s">
        <v>4</v>
      </c>
      <c r="K13" s="32">
        <f>IFERROR(SUM(K6:K12), 0)</f>
        <v>228</v>
      </c>
      <c r="L13" s="5"/>
    </row>
    <row r="14" spans="1:12" x14ac:dyDescent="0.25">
      <c r="A14" s="4"/>
      <c r="B14" s="4"/>
      <c r="C14" s="4"/>
      <c r="D14" s="4"/>
      <c r="E14" s="4"/>
      <c r="F14" s="4"/>
      <c r="G14" s="5"/>
      <c r="H14" s="5"/>
      <c r="I14" s="5"/>
      <c r="J14" s="5"/>
      <c r="K14" s="5"/>
      <c r="L14" s="5"/>
    </row>
    <row r="15" spans="1:12" x14ac:dyDescent="0.25">
      <c r="A15" s="4"/>
      <c r="B15" s="4"/>
      <c r="C15" s="4"/>
      <c r="D15" s="4"/>
      <c r="E15" s="4"/>
      <c r="F15" s="4"/>
      <c r="G15" s="5"/>
      <c r="H15" s="5"/>
      <c r="I15" s="5"/>
      <c r="J15" s="5"/>
      <c r="K15" s="5"/>
      <c r="L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</sheetData>
  <mergeCells count="2">
    <mergeCell ref="A3:E3"/>
    <mergeCell ref="G3:K3"/>
  </mergeCells>
  <printOptions horizontalCentered="1"/>
  <pageMargins left="0" right="0" top="0" bottom="0" header="0" footer="0"/>
  <pageSetup paperSize="9" scale="83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N38"/>
  <sheetViews>
    <sheetView tabSelected="1" zoomScaleNormal="100" zoomScaleSheetLayoutView="100" workbookViewId="0">
      <selection activeCell="A31" sqref="A31"/>
    </sheetView>
  </sheetViews>
  <sheetFormatPr defaultRowHeight="15" x14ac:dyDescent="0.25"/>
  <cols>
    <col min="1" max="1" width="12.85546875" style="2" customWidth="1"/>
    <col min="2" max="2" width="11.5703125" style="2" customWidth="1"/>
    <col min="3" max="3" width="11.28515625" style="2" bestFit="1" customWidth="1"/>
    <col min="4" max="7" width="9.140625" style="2"/>
    <col min="8" max="8" width="13.7109375" style="2" customWidth="1"/>
    <col min="9" max="9" width="11.28515625" style="2" bestFit="1" customWidth="1"/>
    <col min="10" max="12" width="9.140625" style="2"/>
    <col min="14" max="14" width="9.140625" style="2"/>
    <col min="15" max="16384" width="9.140625" style="5"/>
  </cols>
  <sheetData>
    <row r="1" spans="1:12" ht="20.25" x14ac:dyDescent="0.25">
      <c r="A1" s="37" t="s">
        <v>26</v>
      </c>
      <c r="B1" s="8"/>
      <c r="C1" s="4"/>
      <c r="D1" s="4"/>
      <c r="E1" s="4"/>
      <c r="F1" s="4"/>
      <c r="G1" s="5"/>
      <c r="H1" s="5"/>
      <c r="I1" s="5"/>
      <c r="J1" s="5"/>
      <c r="K1" s="5"/>
      <c r="L1" s="5"/>
    </row>
    <row r="2" spans="1:12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  <c r="L2" s="5"/>
    </row>
    <row r="3" spans="1:12" x14ac:dyDescent="0.25">
      <c r="A3" s="64" t="s">
        <v>6</v>
      </c>
      <c r="B3" s="65"/>
      <c r="C3" s="65"/>
      <c r="D3" s="65"/>
      <c r="E3" s="66"/>
      <c r="F3" s="6"/>
      <c r="G3" s="64" t="s">
        <v>5</v>
      </c>
      <c r="H3" s="65"/>
      <c r="I3" s="65"/>
      <c r="J3" s="65"/>
      <c r="K3" s="66"/>
      <c r="L3" s="5"/>
    </row>
    <row r="4" spans="1:12" x14ac:dyDescent="0.25">
      <c r="A4" s="29"/>
      <c r="B4" s="30"/>
      <c r="C4" s="30"/>
      <c r="D4" s="30"/>
      <c r="E4" s="31"/>
      <c r="F4" s="6"/>
      <c r="G4" s="29"/>
      <c r="H4" s="30"/>
      <c r="I4" s="30"/>
      <c r="J4" s="30"/>
      <c r="K4" s="31"/>
      <c r="L4" s="5"/>
    </row>
    <row r="5" spans="1:12" x14ac:dyDescent="0.25">
      <c r="A5" s="7" t="s">
        <v>57</v>
      </c>
      <c r="B5" s="7" t="s">
        <v>62</v>
      </c>
      <c r="C5" s="7" t="s">
        <v>58</v>
      </c>
      <c r="D5" s="7" t="s">
        <v>54</v>
      </c>
      <c r="E5" s="19" t="s">
        <v>53</v>
      </c>
      <c r="F5" s="6"/>
      <c r="G5" s="7" t="s">
        <v>52</v>
      </c>
      <c r="H5" s="7" t="s">
        <v>62</v>
      </c>
      <c r="I5" s="7" t="s">
        <v>58</v>
      </c>
      <c r="J5" s="7" t="s">
        <v>54</v>
      </c>
      <c r="K5" s="19" t="s">
        <v>53</v>
      </c>
      <c r="L5" s="5"/>
    </row>
    <row r="6" spans="1:12" x14ac:dyDescent="0.25">
      <c r="A6" s="43">
        <f t="array" ref="A6">IFERROR(INDEX('JANUAR 2020'!$A$4:$A$18,SMALL(IF(($A$1='JANUAR 2020'!$C$4:$C$18)*(A$3='JANUAR 2020'!$M$4:$M$18),MATCH(ROW('JANUAR 2020'!$C$4:$R$18),ROW('JANUAR 2020'!$A$4:$A$18)),""),ROW('JANUAR 2020'!$A1))),"")</f>
        <v>43831</v>
      </c>
      <c r="B6" s="51" t="str">
        <f t="array" ref="B6">IFERROR(INDEX('JANUAR 2020'!$D$4:$D$18,SMALL(IF(('JANUAR 2020'!$C$4:$C$18=$A$1)*('JANUAR 2020'!$M$4:$M$18=A$3)*('JANUAR 2020'!$A$4:$A$18=A6),ROW('JANUAR 2020'!$A$4:$A$18)-ROW('JANUAR 2020'!$A$4)+1),COUNTIF(A$6:A6,A6))),"")</f>
        <v>TB290 1</v>
      </c>
      <c r="C6" s="52" t="str">
        <f t="array" ref="C6">IFERROR(INDEX('JANUAR 2020'!$P$4:$P$18,SMALL(IF(('JANUAR 2020'!$C$4:$C$18=$A$1)*('JANUAR 2020'!$M$4:$M$18=A$3)*('JANUAR 2020'!$A$4:$A$18=A6)*('JANUAR 2020'!$D$4:$D$18=B6),ROW('JANUAR 2020'!$A$4:$A$18)-ROW('JANUAR 2020'!$A$4)+1),COUNTIF(A$6:A6,A6))),"")</f>
        <v>03/20</v>
      </c>
      <c r="D6" s="53" t="str">
        <f t="array" ref="D6">IFERROR(INDEX('JANUAR 2020'!$Q$4:$Q$18,SMALL(IF(('JANUAR 2020'!$C$4:$C$18=$A$1)*('JANUAR 2020'!$M$4:$M$18=A$3)*('JANUAR 2020'!$A$4:$A$18=A6)*('JANUAR 2020'!$D$4:$D$18=B6)*('JANUAR 2020'!$P$4:$P$18=C6),ROW('JANUAR 2020'!$A$4:$A$18)-ROW('JANUAR 2020'!$A$4)+1),COUNTIF(A$6:A6,A6))),"")</f>
        <v>h</v>
      </c>
      <c r="E6" s="36">
        <f t="array" ref="E6">IFERROR(INDEX('JANUAR 2020'!$R$4:$R$18,SMALL(IF(('JANUAR 2020'!$C$4:$C$18=$A$1)*('JANUAR 2020'!$M$4:$M$18=A$3)*('JANUAR 2020'!$A$4:$A$18=A6)*('JANUAR 2020'!$D$4:$D$18=B6)*('JANUAR 2020'!$P$4:$P$18=C6)*('JANUAR 2020'!$Q$4:$Q$18=D6),ROW('JANUAR 2020'!$A$4:$A$18)-ROW('JANUAR 2020'!$A$4)+1),COUNTIF(A$6:A6,A6))),"")</f>
        <v>12</v>
      </c>
      <c r="F6" s="6"/>
      <c r="G6" s="43">
        <f t="array" ref="G6">IFERROR(INDEX('JANUAR 2020'!$A$4:$A$18,SMALL(IF(($A$1='JANUAR 2020'!$C$4:$C$18)*(G$3='JANUAR 2020'!$M$4:$M$18),MATCH(ROW('JANUAR 2020'!$C$4:$R$18),ROW('JANUAR 2020'!$A$4:$A$18)),""),ROW('JANUAR 2020'!$A1))),"")</f>
        <v>43831</v>
      </c>
      <c r="H6" s="51" t="str">
        <f t="array" ref="H6">IFERROR(INDEX('JANUAR 2020'!$D$4:$D$18,SMALL(IF(('JANUAR 2020'!$C$4:$C$18=$A$1)*('JANUAR 2020'!$M$4:$M$18=G$3)*('JANUAR 2020'!$A$4:$A$18=G6),ROW('JANUAR 2020'!$A$4:$A$18)-ROW('JANUAR 2020'!$A$4)+1),COUNTIF(G$6:G6,G6))),"")</f>
        <v>BG 1409 ZR</v>
      </c>
      <c r="I6" s="52" t="str">
        <f t="array" ref="I6">IFERROR(INDEX('JANUAR 2020'!$P$4:$P$18,SMALL(IF(('JANUAR 2020'!$C$4:$C$18=$A$1)*('JANUAR 2020'!$M$4:$M$18=G$3)*('JANUAR 2020'!$A$4:$A$18=G6)*('JANUAR 2020'!$D$4:$D$18=H6),ROW('JANUAR 2020'!$A$4:$A$18)-ROW('JANUAR 2020'!$A$4)+1),COUNTIF(G$6:G6,G6))),"")</f>
        <v>04/20</v>
      </c>
      <c r="J6" s="53" t="str">
        <f t="array" ref="J6">IFERROR(INDEX('JANUAR 2020'!$Q$4:$Q$18,SMALL(IF(('JANUAR 2020'!$C$4:$C$18=$A$1)*('JANUAR 2020'!$M$4:$M$18=G$3)*('JANUAR 2020'!$A$4:$A$18=G6)*('JANUAR 2020'!$D$4:$D$18=H6)*('JANUAR 2020'!$P$4:$P$18=I6),ROW('JANUAR 2020'!$A$4:$A$18)-ROW('JANUAR 2020'!$A$4)+1),COUNTIF(G$6:G6,G6))),"")</f>
        <v>m3</v>
      </c>
      <c r="K6" s="36">
        <f t="array" ref="K6">IFERROR(INDEX('JANUAR 2020'!$R$4:$R$18,SMALL(IF(('JANUAR 2020'!$C$4:$C$18=$A$1)*('JANUAR 2020'!$M$4:$M$18=G$3)*('JANUAR 2020'!$A$4:$A$18=G6)*('JANUAR 2020'!$D$4:$D$18=H6)*('JANUAR 2020'!$P$4:$P$18=I6)*('JANUAR 2020'!$Q$4:$Q$18=J6),ROW('JANUAR 2020'!$A$4:$A$18)-ROW('JANUAR 2020'!$A$4)+1),COUNTIF(G$6:G6,G6))),"")</f>
        <v>198</v>
      </c>
      <c r="L6" s="5"/>
    </row>
    <row r="7" spans="1:12" x14ac:dyDescent="0.25">
      <c r="A7" s="43" t="str">
        <f t="array" ref="A7">IFERROR(INDEX('JANUAR 2020'!$A$4:$A$18,SMALL(IF(($A$1='JANUAR 2020'!$C$4:$C$18)*(A$3='JANUAR 2020'!$M$4:$M$18),MATCH(ROW('JANUAR 2020'!$C$4:$R$18),ROW('JANUAR 2020'!$A$4:$A$18)),""),ROW('JANUAR 2020'!$A2))),"")</f>
        <v/>
      </c>
      <c r="B7" s="51" t="str">
        <f t="array" ref="B7">IFERROR(INDEX('JANUAR 2020'!$D$4:$D$18,SMALL(IF(('JANUAR 2020'!$C$4:$C$18=$A$1)*('JANUAR 2020'!$M$4:$M$18=A$3)*('JANUAR 2020'!$A$4:$A$18=A7),ROW('JANUAR 2020'!$A$4:$A$18)-ROW('JANUAR 2020'!$A$4)+1),COUNTIF(A$6:A7,A7))),"")</f>
        <v/>
      </c>
      <c r="C7" s="52" t="str">
        <f t="array" ref="C7">IFERROR(INDEX('JANUAR 2020'!$P$4:$P$18,SMALL(IF(('JANUAR 2020'!$C$4:$C$18=$A$1)*('JANUAR 2020'!$M$4:$M$18=A$3)*('JANUAR 2020'!$A$4:$A$18=A7)*('JANUAR 2020'!$D$4:$D$18=B7),ROW('JANUAR 2020'!$A$4:$A$18)-ROW('JANUAR 2020'!$A$4)+1),COUNTIF(A$6:A7,A7))),"")</f>
        <v/>
      </c>
      <c r="D7" s="53" t="str">
        <f t="array" ref="D7">IFERROR(INDEX('JANUAR 2020'!$Q$4:$Q$18,SMALL(IF(('JANUAR 2020'!$C$4:$C$18=$A$1)*('JANUAR 2020'!$M$4:$M$18=A$3)*('JANUAR 2020'!$A$4:$A$18=A7)*('JANUAR 2020'!$D$4:$D$18=B7)*('JANUAR 2020'!$P$4:$P$18=C7),ROW('JANUAR 2020'!$A$4:$A$18)-ROW('JANUAR 2020'!$A$4)+1),COUNTIF(A$6:A7,A7))),"")</f>
        <v/>
      </c>
      <c r="E7" s="36" t="str">
        <f t="array" ref="E7">IFERROR(INDEX('JANUAR 2020'!$R$4:$R$18,SMALL(IF(('JANUAR 2020'!$C$4:$C$18=$A$1)*('JANUAR 2020'!$M$4:$M$18=A$3)*('JANUAR 2020'!$A$4:$A$18=A7)*('JANUAR 2020'!$D$4:$D$18=B7)*('JANUAR 2020'!$P$4:$P$18=C7)*('JANUAR 2020'!$Q$4:$Q$18=D7),ROW('JANUAR 2020'!$A$4:$A$18)-ROW('JANUAR 2020'!$A$4)+1),COUNTIF(A$6:A7,A7))),"")</f>
        <v/>
      </c>
      <c r="F7" s="6"/>
      <c r="G7" s="43" t="str">
        <f t="array" ref="G7">IFERROR(INDEX('JANUAR 2020'!$A$4:$A$18,SMALL(IF(($A$1='JANUAR 2020'!$C$4:$C$18)*(G$3='JANUAR 2020'!$M$4:$M$18),MATCH(ROW('JANUAR 2020'!$C$4:$R$18),ROW('JANUAR 2020'!$A$4:$A$18)),""),ROW('JANUAR 2020'!$A2))),"")</f>
        <v/>
      </c>
      <c r="H7" s="51" t="str">
        <f t="array" ref="H7">IFERROR(INDEX('JANUAR 2020'!$D$4:$D$18,SMALL(IF(('JANUAR 2020'!$C$4:$C$18=$A$1)*('JANUAR 2020'!$M$4:$M$18=G$3)*('JANUAR 2020'!$A$4:$A$18=G7),ROW('JANUAR 2020'!$A$4:$A$18)-ROW('JANUAR 2020'!$A$4)+1),COUNTIF(G$6:G7,G7))),"")</f>
        <v/>
      </c>
      <c r="I7" s="52" t="str">
        <f t="array" ref="I7">IFERROR(INDEX('JANUAR 2020'!$P$4:$P$18,SMALL(IF(('JANUAR 2020'!$C$4:$C$18=$A$1)*('JANUAR 2020'!$M$4:$M$18=G$3)*('JANUAR 2020'!$A$4:$A$18=G7)*('JANUAR 2020'!$D$4:$D$18=H7),ROW('JANUAR 2020'!$A$4:$A$18)-ROW('JANUAR 2020'!$A$4)+1),COUNTIF(G$6:G7,G7))),"")</f>
        <v/>
      </c>
      <c r="J7" s="53" t="str">
        <f t="array" ref="J7">IFERROR(INDEX('JANUAR 2020'!$Q$4:$Q$18,SMALL(IF(('JANUAR 2020'!$C$4:$C$18=$A$1)*('JANUAR 2020'!$M$4:$M$18=G$3)*('JANUAR 2020'!$A$4:$A$18=G7)*('JANUAR 2020'!$D$4:$D$18=H7)*('JANUAR 2020'!$P$4:$P$18=I7),ROW('JANUAR 2020'!$A$4:$A$18)-ROW('JANUAR 2020'!$A$4)+1),COUNTIF(G$6:G7,G7))),"")</f>
        <v/>
      </c>
      <c r="K7" s="36" t="str">
        <f t="array" ref="K7">IFERROR(INDEX('JANUAR 2020'!$R$4:$R$18,SMALL(IF(('JANUAR 2020'!$C$4:$C$18=$A$1)*('JANUAR 2020'!$M$4:$M$18=G$3)*('JANUAR 2020'!$A$4:$A$18=G7)*('JANUAR 2020'!$D$4:$D$18=H7)*('JANUAR 2020'!$P$4:$P$18=I7)*('JANUAR 2020'!$Q$4:$Q$18=J7),ROW('JANUAR 2020'!$A$4:$A$18)-ROW('JANUAR 2020'!$A$4)+1),COUNTIF(G$6:G7,G7))),"")</f>
        <v/>
      </c>
      <c r="L7" s="5"/>
    </row>
    <row r="8" spans="1:12" x14ac:dyDescent="0.25">
      <c r="A8" s="43" t="str">
        <f t="array" ref="A8">IFERROR(INDEX('JANUAR 2020'!$A$4:$A$18,SMALL(IF(($A$1='JANUAR 2020'!$C$4:$C$18)*(A$3='JANUAR 2020'!$M$4:$M$18),MATCH(ROW('JANUAR 2020'!$C$4:$R$18),ROW('JANUAR 2020'!$A$4:$A$18)),""),ROW('JANUAR 2020'!$A3))),"")</f>
        <v/>
      </c>
      <c r="B8" s="51" t="str">
        <f t="array" ref="B8">IFERROR(INDEX('JANUAR 2020'!$D$4:$D$18,SMALL(IF(('JANUAR 2020'!$C$4:$C$18=$A$1)*('JANUAR 2020'!$M$4:$M$18=A$3)*('JANUAR 2020'!$A$4:$A$18=A8),ROW('JANUAR 2020'!$A$4:$A$18)-ROW('JANUAR 2020'!$A$4)+1),COUNTIF(A$6:A8,A8))),"")</f>
        <v/>
      </c>
      <c r="C8" s="52" t="str">
        <f t="array" ref="C8">IFERROR(INDEX('JANUAR 2020'!$P$4:$P$18,SMALL(IF(('JANUAR 2020'!$C$4:$C$18=$A$1)*('JANUAR 2020'!$M$4:$M$18=A$3)*('JANUAR 2020'!$A$4:$A$18=A8)*('JANUAR 2020'!$D$4:$D$18=B8),ROW('JANUAR 2020'!$A$4:$A$18)-ROW('JANUAR 2020'!$A$4)+1),COUNTIF(A$6:A8,A8))),"")</f>
        <v/>
      </c>
      <c r="D8" s="53" t="str">
        <f t="array" ref="D8">IFERROR(INDEX('JANUAR 2020'!$Q$4:$Q$18,SMALL(IF(('JANUAR 2020'!$C$4:$C$18=$A$1)*('JANUAR 2020'!$M$4:$M$18=A$3)*('JANUAR 2020'!$A$4:$A$18=A8)*('JANUAR 2020'!$D$4:$D$18=B8)*('JANUAR 2020'!$P$4:$P$18=C8),ROW('JANUAR 2020'!$A$4:$A$18)-ROW('JANUAR 2020'!$A$4)+1),COUNTIF(A$6:A8,A8))),"")</f>
        <v/>
      </c>
      <c r="E8" s="36" t="str">
        <f t="array" ref="E8">IFERROR(INDEX('JANUAR 2020'!$R$4:$R$18,SMALL(IF(('JANUAR 2020'!$C$4:$C$18=$A$1)*('JANUAR 2020'!$M$4:$M$18=A$3)*('JANUAR 2020'!$A$4:$A$18=A8)*('JANUAR 2020'!$D$4:$D$18=B8)*('JANUAR 2020'!$P$4:$P$18=C8)*('JANUAR 2020'!$Q$4:$Q$18=D8),ROW('JANUAR 2020'!$A$4:$A$18)-ROW('JANUAR 2020'!$A$4)+1),COUNTIF(A$6:A8,A8))),"")</f>
        <v/>
      </c>
      <c r="F8" s="6"/>
      <c r="G8" s="43" t="str">
        <f t="array" ref="G8">IFERROR(INDEX('JANUAR 2020'!$A$4:$A$18,SMALL(IF(($A$1='JANUAR 2020'!$C$4:$C$18)*(G$3='JANUAR 2020'!$M$4:$M$18),MATCH(ROW('JANUAR 2020'!$C$4:$R$18),ROW('JANUAR 2020'!$A$4:$A$18)),""),ROW('JANUAR 2020'!$A3))),"")</f>
        <v/>
      </c>
      <c r="H8" s="51" t="str">
        <f t="array" ref="H8">IFERROR(INDEX('JANUAR 2020'!$D$4:$D$18,SMALL(IF(('JANUAR 2020'!$C$4:$C$18=$A$1)*('JANUAR 2020'!$M$4:$M$18=G$3)*('JANUAR 2020'!$A$4:$A$18=G8),ROW('JANUAR 2020'!$A$4:$A$18)-ROW('JANUAR 2020'!$A$4)+1),COUNTIF(G$6:G8,G8))),"")</f>
        <v/>
      </c>
      <c r="I8" s="52" t="str">
        <f t="array" ref="I8">IFERROR(INDEX('JANUAR 2020'!$P$4:$P$18,SMALL(IF(('JANUAR 2020'!$C$4:$C$18=$A$1)*('JANUAR 2020'!$M$4:$M$18=G$3)*('JANUAR 2020'!$A$4:$A$18=G8)*('JANUAR 2020'!$D$4:$D$18=H8),ROW('JANUAR 2020'!$A$4:$A$18)-ROW('JANUAR 2020'!$A$4)+1),COUNTIF(G$6:G8,G8))),"")</f>
        <v/>
      </c>
      <c r="J8" s="53" t="str">
        <f t="array" ref="J8">IFERROR(INDEX('JANUAR 2020'!$Q$4:$Q$18,SMALL(IF(('JANUAR 2020'!$C$4:$C$18=$A$1)*('JANUAR 2020'!$M$4:$M$18=G$3)*('JANUAR 2020'!$A$4:$A$18=G8)*('JANUAR 2020'!$D$4:$D$18=H8)*('JANUAR 2020'!$P$4:$P$18=I8),ROW('JANUAR 2020'!$A$4:$A$18)-ROW('JANUAR 2020'!$A$4)+1),COUNTIF(G$6:G8,G8))),"")</f>
        <v/>
      </c>
      <c r="K8" s="36" t="str">
        <f t="array" ref="K8">IFERROR(INDEX('JANUAR 2020'!$R$4:$R$18,SMALL(IF(('JANUAR 2020'!$C$4:$C$18=$A$1)*('JANUAR 2020'!$M$4:$M$18=G$3)*('JANUAR 2020'!$A$4:$A$18=G8)*('JANUAR 2020'!$D$4:$D$18=H8)*('JANUAR 2020'!$P$4:$P$18=I8)*('JANUAR 2020'!$Q$4:$Q$18=J8),ROW('JANUAR 2020'!$A$4:$A$18)-ROW('JANUAR 2020'!$A$4)+1),COUNTIF(G$6:G8,G8))),"")</f>
        <v/>
      </c>
      <c r="L8" s="5"/>
    </row>
    <row r="9" spans="1:12" x14ac:dyDescent="0.25">
      <c r="A9" s="43" t="str">
        <f t="array" ref="A9">IFERROR(INDEX('JANUAR 2020'!$A$4:$A$18,SMALL(IF(($A$1='JANUAR 2020'!$C$4:$C$18)*(A$3='JANUAR 2020'!$M$4:$M$18),MATCH(ROW('JANUAR 2020'!$C$4:$R$18),ROW('JANUAR 2020'!$A$4:$A$18)),""),ROW('JANUAR 2020'!$A4))),"")</f>
        <v/>
      </c>
      <c r="B9" s="51" t="str">
        <f t="array" ref="B9">IFERROR(INDEX('JANUAR 2020'!$D$4:$D$18,SMALL(IF(('JANUAR 2020'!$C$4:$C$18=$A$1)*('JANUAR 2020'!$M$4:$M$18=A$3)*('JANUAR 2020'!$A$4:$A$18=A9),ROW('JANUAR 2020'!$A$4:$A$18)-ROW('JANUAR 2020'!$A$4)+1),COUNTIF(A$6:A9,A9))),"")</f>
        <v/>
      </c>
      <c r="C9" s="52" t="str">
        <f t="array" ref="C9">IFERROR(INDEX('JANUAR 2020'!$P$4:$P$18,SMALL(IF(('JANUAR 2020'!$C$4:$C$18=$A$1)*('JANUAR 2020'!$M$4:$M$18=A$3)*('JANUAR 2020'!$A$4:$A$18=A9)*('JANUAR 2020'!$D$4:$D$18=B9),ROW('JANUAR 2020'!$A$4:$A$18)-ROW('JANUAR 2020'!$A$4)+1),COUNTIF(A$6:A9,A9))),"")</f>
        <v/>
      </c>
      <c r="D9" s="53" t="str">
        <f t="array" ref="D9">IFERROR(INDEX('JANUAR 2020'!$Q$4:$Q$18,SMALL(IF(('JANUAR 2020'!$C$4:$C$18=$A$1)*('JANUAR 2020'!$M$4:$M$18=A$3)*('JANUAR 2020'!$A$4:$A$18=A9)*('JANUAR 2020'!$D$4:$D$18=B9)*('JANUAR 2020'!$P$4:$P$18=C9),ROW('JANUAR 2020'!$A$4:$A$18)-ROW('JANUAR 2020'!$A$4)+1),COUNTIF(A$6:A9,A9))),"")</f>
        <v/>
      </c>
      <c r="E9" s="36" t="str">
        <f t="array" ref="E9">IFERROR(INDEX('JANUAR 2020'!$R$4:$R$18,SMALL(IF(('JANUAR 2020'!$C$4:$C$18=$A$1)*('JANUAR 2020'!$M$4:$M$18=A$3)*('JANUAR 2020'!$A$4:$A$18=A9)*('JANUAR 2020'!$D$4:$D$18=B9)*('JANUAR 2020'!$P$4:$P$18=C9)*('JANUAR 2020'!$Q$4:$Q$18=D9),ROW('JANUAR 2020'!$A$4:$A$18)-ROW('JANUAR 2020'!$A$4)+1),COUNTIF(A$6:A9,A9))),"")</f>
        <v/>
      </c>
      <c r="F9" s="6"/>
      <c r="G9" s="43" t="str">
        <f t="array" ref="G9">IFERROR(INDEX('JANUAR 2020'!$A$4:$A$18,SMALL(IF(($A$1='JANUAR 2020'!$C$4:$C$18)*(G$3='JANUAR 2020'!$M$4:$M$18),MATCH(ROW('JANUAR 2020'!$C$4:$R$18),ROW('JANUAR 2020'!$A$4:$A$18)),""),ROW('JANUAR 2020'!$A4))),"")</f>
        <v/>
      </c>
      <c r="H9" s="51" t="str">
        <f t="array" ref="H9">IFERROR(INDEX('JANUAR 2020'!$D$4:$D$18,SMALL(IF(('JANUAR 2020'!$C$4:$C$18=$A$1)*('JANUAR 2020'!$M$4:$M$18=G$3)*('JANUAR 2020'!$A$4:$A$18=G9),ROW('JANUAR 2020'!$A$4:$A$18)-ROW('JANUAR 2020'!$A$4)+1),COUNTIF(G$6:G9,G9))),"")</f>
        <v/>
      </c>
      <c r="I9" s="52" t="str">
        <f t="array" ref="I9">IFERROR(INDEX('JANUAR 2020'!$P$4:$P$18,SMALL(IF(('JANUAR 2020'!$C$4:$C$18=$A$1)*('JANUAR 2020'!$M$4:$M$18=G$3)*('JANUAR 2020'!$A$4:$A$18=G9)*('JANUAR 2020'!$D$4:$D$18=H9),ROW('JANUAR 2020'!$A$4:$A$18)-ROW('JANUAR 2020'!$A$4)+1),COUNTIF(G$6:G9,G9))),"")</f>
        <v/>
      </c>
      <c r="J9" s="53" t="str">
        <f t="array" ref="J9">IFERROR(INDEX('JANUAR 2020'!$Q$4:$Q$18,SMALL(IF(('JANUAR 2020'!$C$4:$C$18=$A$1)*('JANUAR 2020'!$M$4:$M$18=G$3)*('JANUAR 2020'!$A$4:$A$18=G9)*('JANUAR 2020'!$D$4:$D$18=H9)*('JANUAR 2020'!$P$4:$P$18=I9),ROW('JANUAR 2020'!$A$4:$A$18)-ROW('JANUAR 2020'!$A$4)+1),COUNTIF(G$6:G9,G9))),"")</f>
        <v/>
      </c>
      <c r="K9" s="36" t="str">
        <f t="array" ref="K9">IFERROR(INDEX('JANUAR 2020'!$R$4:$R$18,SMALL(IF(('JANUAR 2020'!$C$4:$C$18=$A$1)*('JANUAR 2020'!$M$4:$M$18=G$3)*('JANUAR 2020'!$A$4:$A$18=G9)*('JANUAR 2020'!$D$4:$D$18=H9)*('JANUAR 2020'!$P$4:$P$18=I9)*('JANUAR 2020'!$Q$4:$Q$18=J9),ROW('JANUAR 2020'!$A$4:$A$18)-ROW('JANUAR 2020'!$A$4)+1),COUNTIF(G$6:G9,G9))),"")</f>
        <v/>
      </c>
      <c r="L9" s="5"/>
    </row>
    <row r="10" spans="1:12" x14ac:dyDescent="0.25">
      <c r="A10" s="43" t="str">
        <f t="array" ref="A10">IFERROR(INDEX('JANUAR 2020'!$A$4:$A$18,SMALL(IF(($A$1='JANUAR 2020'!$C$4:$C$18)*(A$3='JANUAR 2020'!$M$4:$M$18),MATCH(ROW('JANUAR 2020'!$C$4:$R$18),ROW('JANUAR 2020'!$A$4:$A$18)),""),ROW('JANUAR 2020'!$A5))),"")</f>
        <v/>
      </c>
      <c r="B10" s="51" t="str">
        <f t="array" ref="B10">IFERROR(INDEX('JANUAR 2020'!$D$4:$D$18,SMALL(IF(('JANUAR 2020'!$C$4:$C$18=$A$1)*('JANUAR 2020'!$M$4:$M$18=A$3)*('JANUAR 2020'!$A$4:$A$18=A10),ROW('JANUAR 2020'!$A$4:$A$18)-ROW('JANUAR 2020'!$A$4)+1),COUNTIF(A$6:A10,A10))),"")</f>
        <v/>
      </c>
      <c r="C10" s="52" t="str">
        <f t="array" ref="C10">IFERROR(INDEX('JANUAR 2020'!$P$4:$P$18,SMALL(IF(('JANUAR 2020'!$C$4:$C$18=$A$1)*('JANUAR 2020'!$M$4:$M$18=A$3)*('JANUAR 2020'!$A$4:$A$18=A10)*('JANUAR 2020'!$D$4:$D$18=B10),ROW('JANUAR 2020'!$A$4:$A$18)-ROW('JANUAR 2020'!$A$4)+1),COUNTIF(A$6:A10,A10))),"")</f>
        <v/>
      </c>
      <c r="D10" s="53" t="str">
        <f t="array" ref="D10">IFERROR(INDEX('JANUAR 2020'!$Q$4:$Q$18,SMALL(IF(('JANUAR 2020'!$C$4:$C$18=$A$1)*('JANUAR 2020'!$M$4:$M$18=A$3)*('JANUAR 2020'!$A$4:$A$18=A10)*('JANUAR 2020'!$D$4:$D$18=B10)*('JANUAR 2020'!$P$4:$P$18=C10),ROW('JANUAR 2020'!$A$4:$A$18)-ROW('JANUAR 2020'!$A$4)+1),COUNTIF(A$6:A10,A10))),"")</f>
        <v/>
      </c>
      <c r="E10" s="36" t="str">
        <f t="array" ref="E10">IFERROR(INDEX('JANUAR 2020'!$R$4:$R$18,SMALL(IF(('JANUAR 2020'!$C$4:$C$18=$A$1)*('JANUAR 2020'!$M$4:$M$18=A$3)*('JANUAR 2020'!$A$4:$A$18=A10)*('JANUAR 2020'!$D$4:$D$18=B10)*('JANUAR 2020'!$P$4:$P$18=C10)*('JANUAR 2020'!$Q$4:$Q$18=D10),ROW('JANUAR 2020'!$A$4:$A$18)-ROW('JANUAR 2020'!$A$4)+1),COUNTIF(A$6:A10,A10))),"")</f>
        <v/>
      </c>
      <c r="F10" s="6"/>
      <c r="G10" s="43" t="str">
        <f t="array" ref="G10">IFERROR(INDEX('JANUAR 2020'!$A$4:$A$18,SMALL(IF(($A$1='JANUAR 2020'!$C$4:$C$18)*(G$3='JANUAR 2020'!$M$4:$M$18),MATCH(ROW('JANUAR 2020'!$C$4:$R$18),ROW('JANUAR 2020'!$A$4:$A$18)),""),ROW('JANUAR 2020'!$A5))),"")</f>
        <v/>
      </c>
      <c r="H10" s="51" t="str">
        <f t="array" ref="H10">IFERROR(INDEX('JANUAR 2020'!$D$4:$D$18,SMALL(IF(('JANUAR 2020'!$C$4:$C$18=$A$1)*('JANUAR 2020'!$M$4:$M$18=G$3)*('JANUAR 2020'!$A$4:$A$18=G10),ROW('JANUAR 2020'!$A$4:$A$18)-ROW('JANUAR 2020'!$A$4)+1),COUNTIF(G$6:G10,G10))),"")</f>
        <v/>
      </c>
      <c r="I10" s="52" t="str">
        <f t="array" ref="I10">IFERROR(INDEX('JANUAR 2020'!$P$4:$P$18,SMALL(IF(('JANUAR 2020'!$C$4:$C$18=$A$1)*('JANUAR 2020'!$M$4:$M$18=G$3)*('JANUAR 2020'!$A$4:$A$18=G10)*('JANUAR 2020'!$D$4:$D$18=H10),ROW('JANUAR 2020'!$A$4:$A$18)-ROW('JANUAR 2020'!$A$4)+1),COUNTIF(G$6:G10,G10))),"")</f>
        <v/>
      </c>
      <c r="J10" s="53" t="str">
        <f t="array" ref="J10">IFERROR(INDEX('JANUAR 2020'!$Q$4:$Q$18,SMALL(IF(('JANUAR 2020'!$C$4:$C$18=$A$1)*('JANUAR 2020'!$M$4:$M$18=G$3)*('JANUAR 2020'!$A$4:$A$18=G10)*('JANUAR 2020'!$D$4:$D$18=H10)*('JANUAR 2020'!$P$4:$P$18=I10),ROW('JANUAR 2020'!$A$4:$A$18)-ROW('JANUAR 2020'!$A$4)+1),COUNTIF(G$6:G10,G10))),"")</f>
        <v/>
      </c>
      <c r="K10" s="36" t="str">
        <f t="array" ref="K10">IFERROR(INDEX('JANUAR 2020'!$R$4:$R$18,SMALL(IF(('JANUAR 2020'!$C$4:$C$18=$A$1)*('JANUAR 2020'!$M$4:$M$18=G$3)*('JANUAR 2020'!$A$4:$A$18=G10)*('JANUAR 2020'!$D$4:$D$18=H10)*('JANUAR 2020'!$P$4:$P$18=I10)*('JANUAR 2020'!$Q$4:$Q$18=J10),ROW('JANUAR 2020'!$A$4:$A$18)-ROW('JANUAR 2020'!$A$4)+1),COUNTIF(G$6:G10,G10))),"")</f>
        <v/>
      </c>
      <c r="L10" s="5"/>
    </row>
    <row r="11" spans="1:12" x14ac:dyDescent="0.25">
      <c r="A11" s="43" t="str">
        <f t="array" ref="A11">IFERROR(INDEX('JANUAR 2020'!$A$4:$A$18,SMALL(IF(($A$1='JANUAR 2020'!$C$4:$C$18)*(A$3='JANUAR 2020'!$M$4:$M$18),MATCH(ROW('JANUAR 2020'!$C$4:$R$18),ROW('JANUAR 2020'!$A$4:$A$18)),""),ROW('JANUAR 2020'!$A6))),"")</f>
        <v/>
      </c>
      <c r="B11" s="51" t="str">
        <f t="array" ref="B11">IFERROR(INDEX('JANUAR 2020'!$D$4:$D$18,SMALL(IF(('JANUAR 2020'!$C$4:$C$18=$A$1)*('JANUAR 2020'!$M$4:$M$18=A$3)*('JANUAR 2020'!$A$4:$A$18=A11),ROW('JANUAR 2020'!$A$4:$A$18)-ROW('JANUAR 2020'!$A$4)+1),COUNTIF(A$6:A11,A11))),"")</f>
        <v/>
      </c>
      <c r="C11" s="52" t="str">
        <f t="array" ref="C11">IFERROR(INDEX('JANUAR 2020'!$P$4:$P$18,SMALL(IF(('JANUAR 2020'!$C$4:$C$18=$A$1)*('JANUAR 2020'!$M$4:$M$18=A$3)*('JANUAR 2020'!$A$4:$A$18=A11)*('JANUAR 2020'!$D$4:$D$18=B11),ROW('JANUAR 2020'!$A$4:$A$18)-ROW('JANUAR 2020'!$A$4)+1),COUNTIF(A$6:A11,A11))),"")</f>
        <v/>
      </c>
      <c r="D11" s="53" t="str">
        <f t="array" ref="D11">IFERROR(INDEX('JANUAR 2020'!$Q$4:$Q$18,SMALL(IF(('JANUAR 2020'!$C$4:$C$18=$A$1)*('JANUAR 2020'!$M$4:$M$18=A$3)*('JANUAR 2020'!$A$4:$A$18=A11)*('JANUAR 2020'!$D$4:$D$18=B11)*('JANUAR 2020'!$P$4:$P$18=C11),ROW('JANUAR 2020'!$A$4:$A$18)-ROW('JANUAR 2020'!$A$4)+1),COUNTIF(A$6:A11,A11))),"")</f>
        <v/>
      </c>
      <c r="E11" s="36" t="str">
        <f t="array" ref="E11">IFERROR(INDEX('JANUAR 2020'!$R$4:$R$18,SMALL(IF(('JANUAR 2020'!$C$4:$C$18=$A$1)*('JANUAR 2020'!$M$4:$M$18=A$3)*('JANUAR 2020'!$A$4:$A$18=A11)*('JANUAR 2020'!$D$4:$D$18=B11)*('JANUAR 2020'!$P$4:$P$18=C11)*('JANUAR 2020'!$Q$4:$Q$18=D11),ROW('JANUAR 2020'!$A$4:$A$18)-ROW('JANUAR 2020'!$A$4)+1),COUNTIF(A$6:A11,A11))),"")</f>
        <v/>
      </c>
      <c r="F11" s="6"/>
      <c r="G11" s="43" t="str">
        <f t="array" ref="G11">IFERROR(INDEX('JANUAR 2020'!$A$4:$A$18,SMALL(IF(($A$1='JANUAR 2020'!$C$4:$C$18)*(G$3='JANUAR 2020'!$M$4:$M$18),MATCH(ROW('JANUAR 2020'!$C$4:$R$18),ROW('JANUAR 2020'!$A$4:$A$18)),""),ROW('JANUAR 2020'!$A6))),"")</f>
        <v/>
      </c>
      <c r="H11" s="51" t="str">
        <f t="array" ref="H11">IFERROR(INDEX('JANUAR 2020'!$D$4:$D$18,SMALL(IF(('JANUAR 2020'!$C$4:$C$18=$A$1)*('JANUAR 2020'!$M$4:$M$18=G$3)*('JANUAR 2020'!$A$4:$A$18=G11),ROW('JANUAR 2020'!$A$4:$A$18)-ROW('JANUAR 2020'!$A$4)+1),COUNTIF(G$6:G11,G11))),"")</f>
        <v/>
      </c>
      <c r="I11" s="52" t="str">
        <f t="array" ref="I11">IFERROR(INDEX('JANUAR 2020'!$P$4:$P$18,SMALL(IF(('JANUAR 2020'!$C$4:$C$18=$A$1)*('JANUAR 2020'!$M$4:$M$18=G$3)*('JANUAR 2020'!$A$4:$A$18=G11)*('JANUAR 2020'!$D$4:$D$18=H11),ROW('JANUAR 2020'!$A$4:$A$18)-ROW('JANUAR 2020'!$A$4)+1),COUNTIF(G$6:G11,G11))),"")</f>
        <v/>
      </c>
      <c r="J11" s="53" t="str">
        <f t="array" ref="J11">IFERROR(INDEX('JANUAR 2020'!$Q$4:$Q$18,SMALL(IF(('JANUAR 2020'!$C$4:$C$18=$A$1)*('JANUAR 2020'!$M$4:$M$18=G$3)*('JANUAR 2020'!$A$4:$A$18=G11)*('JANUAR 2020'!$D$4:$D$18=H11)*('JANUAR 2020'!$P$4:$P$18=I11),ROW('JANUAR 2020'!$A$4:$A$18)-ROW('JANUAR 2020'!$A$4)+1),COUNTIF(G$6:G11,G11))),"")</f>
        <v/>
      </c>
      <c r="K11" s="36" t="str">
        <f t="array" ref="K11">IFERROR(INDEX('JANUAR 2020'!$R$4:$R$18,SMALL(IF(('JANUAR 2020'!$C$4:$C$18=$A$1)*('JANUAR 2020'!$M$4:$M$18=G$3)*('JANUAR 2020'!$A$4:$A$18=G11)*('JANUAR 2020'!$D$4:$D$18=H11)*('JANUAR 2020'!$P$4:$P$18=I11)*('JANUAR 2020'!$Q$4:$Q$18=J11),ROW('JANUAR 2020'!$A$4:$A$18)-ROW('JANUAR 2020'!$A$4)+1),COUNTIF(G$6:G11,G11))),"")</f>
        <v/>
      </c>
      <c r="L11" s="5"/>
    </row>
    <row r="12" spans="1:12" x14ac:dyDescent="0.25">
      <c r="A12" s="43" t="str">
        <f t="array" ref="A12">IFERROR(INDEX('JANUAR 2020'!$A$4:$A$18,SMALL(IF(($A$1='JANUAR 2020'!$C$4:$C$18)*(A$3='JANUAR 2020'!$M$4:$M$18),MATCH(ROW('JANUAR 2020'!$C$4:$R$18),ROW('JANUAR 2020'!$A$4:$A$18)),""),ROW('JANUAR 2020'!$A7))),"")</f>
        <v/>
      </c>
      <c r="B12" s="51" t="str">
        <f t="array" ref="B12">IFERROR(INDEX('JANUAR 2020'!$D$4:$D$18,SMALL(IF(('JANUAR 2020'!$C$4:$C$18=$A$1)*('JANUAR 2020'!$M$4:$M$18=A$3)*('JANUAR 2020'!$A$4:$A$18=A12),ROW('JANUAR 2020'!$A$4:$A$18)-ROW('JANUAR 2020'!$A$4)+1),COUNTIF(A$6:A12,A12))),"")</f>
        <v/>
      </c>
      <c r="C12" s="52" t="str">
        <f t="array" ref="C12">IFERROR(INDEX('JANUAR 2020'!$P$4:$P$18,SMALL(IF(('JANUAR 2020'!$C$4:$C$18=$A$1)*('JANUAR 2020'!$M$4:$M$18=A$3)*('JANUAR 2020'!$A$4:$A$18=A12)*('JANUAR 2020'!$D$4:$D$18=B12),ROW('JANUAR 2020'!$A$4:$A$18)-ROW('JANUAR 2020'!$A$4)+1),COUNTIF(A$6:A12,A12))),"")</f>
        <v/>
      </c>
      <c r="D12" s="53" t="str">
        <f t="array" ref="D12">IFERROR(INDEX('JANUAR 2020'!$Q$4:$Q$18,SMALL(IF(('JANUAR 2020'!$C$4:$C$18=$A$1)*('JANUAR 2020'!$M$4:$M$18=A$3)*('JANUAR 2020'!$A$4:$A$18=A12)*('JANUAR 2020'!$D$4:$D$18=B12)*('JANUAR 2020'!$P$4:$P$18=C12),ROW('JANUAR 2020'!$A$4:$A$18)-ROW('JANUAR 2020'!$A$4)+1),COUNTIF(A$6:A12,A12))),"")</f>
        <v/>
      </c>
      <c r="E12" s="36" t="str">
        <f t="array" ref="E12">IFERROR(INDEX('JANUAR 2020'!$R$4:$R$18,SMALL(IF(('JANUAR 2020'!$C$4:$C$18=$A$1)*('JANUAR 2020'!$M$4:$M$18=A$3)*('JANUAR 2020'!$A$4:$A$18=A12)*('JANUAR 2020'!$D$4:$D$18=B12)*('JANUAR 2020'!$P$4:$P$18=C12)*('JANUAR 2020'!$Q$4:$Q$18=D12),ROW('JANUAR 2020'!$A$4:$A$18)-ROW('JANUAR 2020'!$A$4)+1),COUNTIF(A$6:A12,A12))),"")</f>
        <v/>
      </c>
      <c r="F12" s="6"/>
      <c r="G12" s="43" t="str">
        <f t="array" ref="G12">IFERROR(INDEX('JANUAR 2020'!$A$4:$A$18,SMALL(IF(($A$1='JANUAR 2020'!$C$4:$C$18)*(G$3='JANUAR 2020'!$M$4:$M$18),MATCH(ROW('JANUAR 2020'!$C$4:$R$18),ROW('JANUAR 2020'!$A$4:$A$18)),""),ROW('JANUAR 2020'!$A7))),"")</f>
        <v/>
      </c>
      <c r="H12" s="51" t="str">
        <f t="array" ref="H12">IFERROR(INDEX('JANUAR 2020'!$D$4:$D$18,SMALL(IF(('JANUAR 2020'!$C$4:$C$18=$A$1)*('JANUAR 2020'!$M$4:$M$18=G$3)*('JANUAR 2020'!$A$4:$A$18=G12),ROW('JANUAR 2020'!$A$4:$A$18)-ROW('JANUAR 2020'!$A$4)+1),COUNTIF(G$6:G12,G12))),"")</f>
        <v/>
      </c>
      <c r="I12" s="52" t="str">
        <f t="array" ref="I12">IFERROR(INDEX('JANUAR 2020'!$P$4:$P$18,SMALL(IF(('JANUAR 2020'!$C$4:$C$18=$A$1)*('JANUAR 2020'!$M$4:$M$18=G$3)*('JANUAR 2020'!$A$4:$A$18=G12)*('JANUAR 2020'!$D$4:$D$18=H12),ROW('JANUAR 2020'!$A$4:$A$18)-ROW('JANUAR 2020'!$A$4)+1),COUNTIF(G$6:G12,G12))),"")</f>
        <v/>
      </c>
      <c r="J12" s="53" t="str">
        <f t="array" ref="J12">IFERROR(INDEX('JANUAR 2020'!$Q$4:$Q$18,SMALL(IF(('JANUAR 2020'!$C$4:$C$18=$A$1)*('JANUAR 2020'!$M$4:$M$18=G$3)*('JANUAR 2020'!$A$4:$A$18=G12)*('JANUAR 2020'!$D$4:$D$18=H12)*('JANUAR 2020'!$P$4:$P$18=I12),ROW('JANUAR 2020'!$A$4:$A$18)-ROW('JANUAR 2020'!$A$4)+1),COUNTIF(G$6:G12,G12))),"")</f>
        <v/>
      </c>
      <c r="K12" s="36" t="str">
        <f t="array" ref="K12">IFERROR(INDEX('JANUAR 2020'!$R$4:$R$18,SMALL(IF(('JANUAR 2020'!$C$4:$C$18=$A$1)*('JANUAR 2020'!$M$4:$M$18=G$3)*('JANUAR 2020'!$A$4:$A$18=G12)*('JANUAR 2020'!$D$4:$D$18=H12)*('JANUAR 2020'!$P$4:$P$18=I12)*('JANUAR 2020'!$Q$4:$Q$18=J12),ROW('JANUAR 2020'!$A$4:$A$18)-ROW('JANUAR 2020'!$A$4)+1),COUNTIF(G$6:G12,G12))),"")</f>
        <v/>
      </c>
      <c r="L12" s="5"/>
    </row>
    <row r="13" spans="1:12" x14ac:dyDescent="0.25">
      <c r="A13" s="26"/>
      <c r="B13" s="33"/>
      <c r="C13" s="27"/>
      <c r="D13" s="28" t="s">
        <v>4</v>
      </c>
      <c r="E13" s="32">
        <f>IFERROR(SUM(E6:E12), 0)</f>
        <v>12</v>
      </c>
      <c r="F13" s="4"/>
      <c r="G13" s="26"/>
      <c r="H13" s="33"/>
      <c r="I13" s="27"/>
      <c r="J13" s="32" t="s">
        <v>4</v>
      </c>
      <c r="K13" s="32">
        <f>IFERROR(SUM(K6:K12), 0)</f>
        <v>198</v>
      </c>
      <c r="L13" s="5"/>
    </row>
    <row r="14" spans="1:12" x14ac:dyDescent="0.25">
      <c r="A14" s="4"/>
      <c r="B14" s="4"/>
      <c r="C14" s="4"/>
      <c r="D14" s="4"/>
      <c r="E14" s="4"/>
      <c r="F14" s="4"/>
      <c r="G14" s="5"/>
      <c r="H14" s="5"/>
      <c r="I14" s="5"/>
      <c r="J14" s="5"/>
      <c r="K14" s="5"/>
      <c r="L14" s="5"/>
    </row>
    <row r="15" spans="1:12" x14ac:dyDescent="0.25">
      <c r="A15" s="64" t="s">
        <v>33</v>
      </c>
      <c r="B15" s="65"/>
      <c r="C15" s="65"/>
      <c r="D15" s="65"/>
      <c r="E15" s="66"/>
      <c r="F15" s="4"/>
      <c r="G15" s="5"/>
      <c r="H15" s="5"/>
      <c r="I15" s="5"/>
      <c r="J15" s="5"/>
      <c r="K15" s="5"/>
      <c r="L15" s="5"/>
    </row>
    <row r="16" spans="1:12" x14ac:dyDescent="0.25">
      <c r="A16" s="29"/>
      <c r="B16" s="30"/>
      <c r="C16" s="30"/>
      <c r="D16" s="30"/>
      <c r="E16" s="31"/>
      <c r="F16" s="5"/>
      <c r="G16" s="5"/>
      <c r="H16" s="5"/>
      <c r="I16" s="5"/>
      <c r="J16" s="5"/>
      <c r="K16" s="5"/>
      <c r="L16" s="5"/>
    </row>
    <row r="17" spans="1:14" x14ac:dyDescent="0.25">
      <c r="A17" s="7" t="s">
        <v>52</v>
      </c>
      <c r="B17" s="7" t="s">
        <v>62</v>
      </c>
      <c r="C17" s="7" t="s">
        <v>58</v>
      </c>
      <c r="D17" s="7" t="s">
        <v>54</v>
      </c>
      <c r="E17" s="19" t="s">
        <v>53</v>
      </c>
      <c r="F17" s="5"/>
      <c r="G17" s="5"/>
      <c r="H17" s="5"/>
      <c r="I17" s="5"/>
      <c r="J17" s="5"/>
      <c r="K17" s="5"/>
      <c r="L17" s="5"/>
      <c r="N17" s="50"/>
    </row>
    <row r="18" spans="1:14" x14ac:dyDescent="0.25">
      <c r="A18" s="43">
        <f t="array" ref="A18">IFERROR(INDEX('JANUAR 2020'!$A$4:$A$18,SMALL(IF(($A$1='JANUAR 2020'!$C$4:$C$18)*(A$15='JANUAR 2020'!$M$4:$M$18),MATCH(ROW('JANUAR 2020'!$C$4:$R$18),ROW('JANUAR 2020'!$A$4:$A$18)),""),ROW('JANUAR 2020'!$A1))),"")</f>
        <v>43831</v>
      </c>
      <c r="B18" s="51" t="str">
        <f t="array" ref="B18">IFERROR(INDEX('JANUAR 2020'!$D$4:$D$18,SMALL(IF(('JANUAR 2020'!$C$4:$C$18=$A$1)*('JANUAR 2020'!$M$4:$M$18=A$15)*('JANUAR 2020'!$A$4:$A$18=A18),ROW('JANUAR 2020'!$A$4:$A$18)-ROW('JANUAR 2020'!$A$4)+1),COUNTIF(A$18:A18,A18))),"")</f>
        <v>BG 1742 KV</v>
      </c>
      <c r="C18" s="52" t="str">
        <f t="array" ref="C18">IFERROR(INDEX('JANUAR 2020'!$P$4:$P$18,SMALL(IF(('JANUAR 2020'!$C$4:$C$18=$A$1)*('JANUAR 2020'!$M$4:$M$18=A$15)*('JANUAR 2020'!$A$4:$A$18=A18)*('JANUAR 2020'!$D$4:$D$18=B18),ROW('JANUAR 2020'!$A$4:$A$18)-ROW('JANUAR 2020'!$A$4)+1),COUNTIF(A$18:A18,A18))),"")</f>
        <v>06/20</v>
      </c>
      <c r="D18" s="41" t="str">
        <f t="array" ref="D18">IFERROR(INDEX('JANUAR 2020'!$Q$4:$Q$18,SMALL(IF(('JANUAR 2020'!$C$4:$C$18=$A$1)*('JANUAR 2020'!$M$4:$M$18=A$15)*('JANUAR 2020'!$A$4:$A$18=A18)*('JANUAR 2020'!$D$4:$D$18=B18)*('JANUAR 2020'!$P$4:$P$18=C18),ROW('JANUAR 2020'!$A$4:$A$18)-ROW('JANUAR 2020'!$A$4)+1),COUNTIF(A$18:A18,A18))),"")</f>
        <v>m3</v>
      </c>
      <c r="E18" s="36">
        <f t="array" ref="E18">IFERROR(INDEX('JANUAR 2020'!$R$4:$R$18,SMALL(IF(('JANUAR 2020'!$C$4:$C$18=$A$1)*('JANUAR 2020'!$M$4:$M$18=A$15)*('JANUAR 2020'!$A$4:$A$18=A18)*('JANUAR 2020'!$D$4:$D$18=B18)*('JANUAR 2020'!$P$4:$P$18=C18)*('JANUAR 2020'!$Q$4:$Q$18=D18),ROW('JANUAR 2020'!$A$4:$A$18)-ROW('JANUAR 2020'!$A$4)+1),COUNTIF(A$18:A18,A18))),"")</f>
        <v>72</v>
      </c>
      <c r="F18" s="5"/>
      <c r="G18" s="5"/>
      <c r="H18" s="5"/>
      <c r="I18" s="5"/>
      <c r="J18" s="5"/>
      <c r="K18" s="5"/>
      <c r="L18" s="5"/>
    </row>
    <row r="19" spans="1:14" x14ac:dyDescent="0.25">
      <c r="A19" s="43" t="str">
        <f t="array" ref="A19">IFERROR(INDEX('JANUAR 2020'!$A$4:$A$18,SMALL(IF(($A$1='JANUAR 2020'!$C$4:$C$18)*(A$15='JANUAR 2020'!$M$4:$M$18),MATCH(ROW('JANUAR 2020'!$C$4:$R$18),ROW('JANUAR 2020'!$A$4:$A$18)),""),ROW('JANUAR 2020'!$A2))),"")</f>
        <v/>
      </c>
      <c r="B19" s="51" t="str">
        <f t="array" ref="B19">IFERROR(INDEX('JANUAR 2020'!$D$4:$D$18,SMALL(IF(('JANUAR 2020'!$C$4:$C$18=$A$1)*('JANUAR 2020'!$M$4:$M$18=A$15)*('JANUAR 2020'!$A$4:$A$18=A19),ROW('JANUAR 2020'!$A$4:$A$18)-ROW('JANUAR 2020'!$A$4)+1),COUNTIF(A$18:A19,A19))),"")</f>
        <v/>
      </c>
      <c r="C19" s="52" t="str">
        <f t="array" ref="C19">IFERROR(INDEX('JANUAR 2020'!$P$4:$P$18,SMALL(IF(('JANUAR 2020'!$C$4:$C$18=$A$1)*('JANUAR 2020'!$M$4:$M$18=A$15)*('JANUAR 2020'!$A$4:$A$18=A19)*('JANUAR 2020'!$D$4:$D$18=B19),ROW('JANUAR 2020'!$A$4:$A$18)-ROW('JANUAR 2020'!$A$4)+1),COUNTIF(A$18:A19,A19))),"")</f>
        <v/>
      </c>
      <c r="D19" s="41" t="str">
        <f t="array" ref="D19">IFERROR(INDEX('JANUAR 2020'!$Q$4:$Q$18,SMALL(IF(('JANUAR 2020'!$C$4:$C$18=$A$1)*('JANUAR 2020'!$M$4:$M$18=A$15)*('JANUAR 2020'!$A$4:$A$18=A19)*('JANUAR 2020'!$D$4:$D$18=B19)*('JANUAR 2020'!$P$4:$P$18=C19),ROW('JANUAR 2020'!$A$4:$A$18)-ROW('JANUAR 2020'!$A$4)+1),COUNTIF(A$18:A19,A19))),"")</f>
        <v/>
      </c>
      <c r="E19" s="36" t="str">
        <f t="array" ref="E19">IFERROR(INDEX('JANUAR 2020'!$R$4:$R$18,SMALL(IF(('JANUAR 2020'!$C$4:$C$18=$A$1)*('JANUAR 2020'!$M$4:$M$18=A$15)*('JANUAR 2020'!$A$4:$A$18=A19)*('JANUAR 2020'!$D$4:$D$18=B19)*('JANUAR 2020'!$P$4:$P$18=C19)*('JANUAR 2020'!$Q$4:$Q$18=D19),ROW('JANUAR 2020'!$A$4:$A$18)-ROW('JANUAR 2020'!$A$4)+1),COUNTIF(A$18:A19,A19))),"")</f>
        <v/>
      </c>
      <c r="F19" s="5"/>
      <c r="G19" s="5"/>
      <c r="H19" s="5"/>
      <c r="I19" s="5"/>
      <c r="J19" s="5"/>
      <c r="K19" s="5"/>
      <c r="L19" s="5"/>
    </row>
    <row r="20" spans="1:14" x14ac:dyDescent="0.25">
      <c r="A20" s="43" t="str">
        <f t="array" ref="A20">IFERROR(INDEX('JANUAR 2020'!$A$4:$A$18,SMALL(IF(($A$1='JANUAR 2020'!$C$4:$C$18)*(A$15='JANUAR 2020'!$M$4:$M$18),MATCH(ROW('JANUAR 2020'!$C$4:$R$18),ROW('JANUAR 2020'!$A$4:$A$18)),""),ROW('JANUAR 2020'!$A3))),"")</f>
        <v/>
      </c>
      <c r="B20" s="51" t="str">
        <f t="array" ref="B20">IFERROR(INDEX('JANUAR 2020'!$D$4:$D$18,SMALL(IF(('JANUAR 2020'!$C$4:$C$18=$A$1)*('JANUAR 2020'!$M$4:$M$18=A$15)*('JANUAR 2020'!$A$4:$A$18=A20),ROW('JANUAR 2020'!$A$4:$A$18)-ROW('JANUAR 2020'!$A$4)+1),COUNTIF(A$18:A20,A20))),"")</f>
        <v/>
      </c>
      <c r="C20" s="52" t="str">
        <f t="array" ref="C20">IFERROR(INDEX('JANUAR 2020'!$P$4:$P$18,SMALL(IF(('JANUAR 2020'!$C$4:$C$18=$A$1)*('JANUAR 2020'!$M$4:$M$18=A$15)*('JANUAR 2020'!$A$4:$A$18=A20)*('JANUAR 2020'!$D$4:$D$18=B20),ROW('JANUAR 2020'!$A$4:$A$18)-ROW('JANUAR 2020'!$A$4)+1),COUNTIF(A$18:A20,A20))),"")</f>
        <v/>
      </c>
      <c r="D20" s="41" t="str">
        <f t="array" ref="D20">IFERROR(INDEX('JANUAR 2020'!$Q$4:$Q$18,SMALL(IF(('JANUAR 2020'!$C$4:$C$18=$A$1)*('JANUAR 2020'!$M$4:$M$18=A$15)*('JANUAR 2020'!$A$4:$A$18=A20)*('JANUAR 2020'!$D$4:$D$18=B20)*('JANUAR 2020'!$P$4:$P$18=C20),ROW('JANUAR 2020'!$A$4:$A$18)-ROW('JANUAR 2020'!$A$4)+1),COUNTIF(A$18:A20,A20))),"")</f>
        <v/>
      </c>
      <c r="E20" s="36" t="str">
        <f t="array" ref="E20">IFERROR(INDEX('JANUAR 2020'!$R$4:$R$18,SMALL(IF(('JANUAR 2020'!$C$4:$C$18=$A$1)*('JANUAR 2020'!$M$4:$M$18=A$15)*('JANUAR 2020'!$A$4:$A$18=A20)*('JANUAR 2020'!$D$4:$D$18=B20)*('JANUAR 2020'!$P$4:$P$18=C20)*('JANUAR 2020'!$Q$4:$Q$18=D20),ROW('JANUAR 2020'!$A$4:$A$18)-ROW('JANUAR 2020'!$A$4)+1),COUNTIF(A$18:A20,A20))),"")</f>
        <v/>
      </c>
      <c r="F20" s="5"/>
      <c r="G20" s="5"/>
      <c r="H20" s="5"/>
      <c r="I20" s="5"/>
      <c r="J20" s="5"/>
      <c r="K20" s="5"/>
      <c r="L20" s="5"/>
    </row>
    <row r="21" spans="1:14" x14ac:dyDescent="0.25">
      <c r="A21" s="43" t="str">
        <f t="array" ref="A21">IFERROR(INDEX('JANUAR 2020'!$A$4:$A$18,SMALL(IF(($A$1='JANUAR 2020'!$C$4:$C$18)*(A$15='JANUAR 2020'!$M$4:$M$18),MATCH(ROW('JANUAR 2020'!$C$4:$R$18),ROW('JANUAR 2020'!$A$4:$A$18)),""),ROW('JANUAR 2020'!$A4))),"")</f>
        <v/>
      </c>
      <c r="B21" s="51" t="str">
        <f t="array" ref="B21">IFERROR(INDEX('JANUAR 2020'!$D$4:$D$18,SMALL(IF(('JANUAR 2020'!$C$4:$C$18=$A$1)*('JANUAR 2020'!$M$4:$M$18=A$15)*('JANUAR 2020'!$A$4:$A$18=A21),ROW('JANUAR 2020'!$A$4:$A$18)-ROW('JANUAR 2020'!$A$4)+1),COUNTIF(A$18:A21,A21))),"")</f>
        <v/>
      </c>
      <c r="C21" s="52" t="str">
        <f t="array" ref="C21">IFERROR(INDEX('JANUAR 2020'!$P$4:$P$18,SMALL(IF(('JANUAR 2020'!$C$4:$C$18=$A$1)*('JANUAR 2020'!$M$4:$M$18=A$15)*('JANUAR 2020'!$A$4:$A$18=A21)*('JANUAR 2020'!$D$4:$D$18=B21),ROW('JANUAR 2020'!$A$4:$A$18)-ROW('JANUAR 2020'!$A$4)+1),COUNTIF(A$18:A21,A21))),"")</f>
        <v/>
      </c>
      <c r="D21" s="41" t="str">
        <f t="array" ref="D21">IFERROR(INDEX('JANUAR 2020'!$Q$4:$Q$18,SMALL(IF(('JANUAR 2020'!$C$4:$C$18=$A$1)*('JANUAR 2020'!$M$4:$M$18=A$15)*('JANUAR 2020'!$A$4:$A$18=A21)*('JANUAR 2020'!$D$4:$D$18=B21)*('JANUAR 2020'!$P$4:$P$18=C21),ROW('JANUAR 2020'!$A$4:$A$18)-ROW('JANUAR 2020'!$A$4)+1),COUNTIF(A$18:A21,A21))),"")</f>
        <v/>
      </c>
      <c r="E21" s="36" t="str">
        <f t="array" ref="E21">IFERROR(INDEX('JANUAR 2020'!$R$4:$R$18,SMALL(IF(('JANUAR 2020'!$C$4:$C$18=$A$1)*('JANUAR 2020'!$M$4:$M$18=A$15)*('JANUAR 2020'!$A$4:$A$18=A21)*('JANUAR 2020'!$D$4:$D$18=B21)*('JANUAR 2020'!$P$4:$P$18=C21)*('JANUAR 2020'!$Q$4:$Q$18=D21),ROW('JANUAR 2020'!$A$4:$A$18)-ROW('JANUAR 2020'!$A$4)+1),COUNTIF(A$18:A21,A21))),"")</f>
        <v/>
      </c>
      <c r="F21" s="5"/>
      <c r="G21" s="5"/>
      <c r="H21" s="5"/>
      <c r="I21" s="5"/>
      <c r="J21" s="5"/>
      <c r="K21" s="5"/>
      <c r="L21" s="5"/>
    </row>
    <row r="22" spans="1:14" x14ac:dyDescent="0.25">
      <c r="A22" s="43" t="str">
        <f t="array" ref="A22">IFERROR(INDEX('JANUAR 2020'!$A$4:$A$18,SMALL(IF(($A$1='JANUAR 2020'!$C$4:$C$18)*(A$15='JANUAR 2020'!$M$4:$M$18),MATCH(ROW('JANUAR 2020'!$C$4:$R$18),ROW('JANUAR 2020'!$A$4:$A$18)),""),ROW('JANUAR 2020'!$A5))),"")</f>
        <v/>
      </c>
      <c r="B22" s="51" t="str">
        <f t="array" ref="B22">IFERROR(INDEX('JANUAR 2020'!$D$4:$D$18,SMALL(IF(('JANUAR 2020'!$C$4:$C$18=$A$1)*('JANUAR 2020'!$M$4:$M$18=A$15)*('JANUAR 2020'!$A$4:$A$18=A22),ROW('JANUAR 2020'!$A$4:$A$18)-ROW('JANUAR 2020'!$A$4)+1),COUNTIF(A$18:A22,A22))),"")</f>
        <v/>
      </c>
      <c r="C22" s="52" t="str">
        <f t="array" ref="C22">IFERROR(INDEX('JANUAR 2020'!$P$4:$P$18,SMALL(IF(('JANUAR 2020'!$C$4:$C$18=$A$1)*('JANUAR 2020'!$M$4:$M$18=A$15)*('JANUAR 2020'!$A$4:$A$18=A22)*('JANUAR 2020'!$D$4:$D$18=B22),ROW('JANUAR 2020'!$A$4:$A$18)-ROW('JANUAR 2020'!$A$4)+1),COUNTIF(A$18:A22,A22))),"")</f>
        <v/>
      </c>
      <c r="D22" s="41" t="str">
        <f t="array" ref="D22">IFERROR(INDEX('JANUAR 2020'!$Q$4:$Q$18,SMALL(IF(('JANUAR 2020'!$C$4:$C$18=$A$1)*('JANUAR 2020'!$M$4:$M$18=A$15)*('JANUAR 2020'!$A$4:$A$18=A22)*('JANUAR 2020'!$D$4:$D$18=B22)*('JANUAR 2020'!$P$4:$P$18=C22),ROW('JANUAR 2020'!$A$4:$A$18)-ROW('JANUAR 2020'!$A$4)+1),COUNTIF(A$18:A22,A22))),"")</f>
        <v/>
      </c>
      <c r="E22" s="36" t="str">
        <f t="array" ref="E22">IFERROR(INDEX('JANUAR 2020'!$R$4:$R$18,SMALL(IF(('JANUAR 2020'!$C$4:$C$18=$A$1)*('JANUAR 2020'!$M$4:$M$18=A$15)*('JANUAR 2020'!$A$4:$A$18=A22)*('JANUAR 2020'!$D$4:$D$18=B22)*('JANUAR 2020'!$P$4:$P$18=C22)*('JANUAR 2020'!$Q$4:$Q$18=D22),ROW('JANUAR 2020'!$A$4:$A$18)-ROW('JANUAR 2020'!$A$4)+1),COUNTIF(A$18:A22,A22))),"")</f>
        <v/>
      </c>
      <c r="F22" s="5"/>
      <c r="G22" s="5"/>
      <c r="H22" s="5"/>
      <c r="I22" s="5"/>
      <c r="J22" s="5"/>
      <c r="K22" s="5"/>
      <c r="L22" s="5"/>
    </row>
    <row r="23" spans="1:14" x14ac:dyDescent="0.25">
      <c r="A23" s="43" t="str">
        <f t="array" ref="A23">IFERROR(INDEX('JANUAR 2020'!$A$4:$A$18,SMALL(IF(($A$1='JANUAR 2020'!$C$4:$C$18)*(A$15='JANUAR 2020'!$M$4:$M$18),MATCH(ROW('JANUAR 2020'!$C$4:$R$18),ROW('JANUAR 2020'!$A$4:$A$18)),""),ROW('JANUAR 2020'!$A6))),"")</f>
        <v/>
      </c>
      <c r="B23" s="51" t="str">
        <f t="array" ref="B23">IFERROR(INDEX('JANUAR 2020'!$D$4:$D$18,SMALL(IF(('JANUAR 2020'!$C$4:$C$18=$A$1)*('JANUAR 2020'!$M$4:$M$18=A$15)*('JANUAR 2020'!$A$4:$A$18=A23),ROW('JANUAR 2020'!$A$4:$A$18)-ROW('JANUAR 2020'!$A$4)+1),COUNTIF(A$18:A23,A23))),"")</f>
        <v/>
      </c>
      <c r="C23" s="52" t="str">
        <f t="array" ref="C23">IFERROR(INDEX('JANUAR 2020'!$P$4:$P$18,SMALL(IF(('JANUAR 2020'!$C$4:$C$18=$A$1)*('JANUAR 2020'!$M$4:$M$18=A$15)*('JANUAR 2020'!$A$4:$A$18=A23)*('JANUAR 2020'!$D$4:$D$18=B23),ROW('JANUAR 2020'!$A$4:$A$18)-ROW('JANUAR 2020'!$A$4)+1),COUNTIF(A$18:A23,A23))),"")</f>
        <v/>
      </c>
      <c r="D23" s="41" t="str">
        <f t="array" ref="D23">IFERROR(INDEX('JANUAR 2020'!$Q$4:$Q$18,SMALL(IF(('JANUAR 2020'!$C$4:$C$18=$A$1)*('JANUAR 2020'!$M$4:$M$18=A$15)*('JANUAR 2020'!$A$4:$A$18=A23)*('JANUAR 2020'!$D$4:$D$18=B23)*('JANUAR 2020'!$P$4:$P$18=C23),ROW('JANUAR 2020'!$A$4:$A$18)-ROW('JANUAR 2020'!$A$4)+1),COUNTIF(A$18:A23,A23))),"")</f>
        <v/>
      </c>
      <c r="E23" s="36" t="str">
        <f t="array" ref="E23">IFERROR(INDEX('JANUAR 2020'!$R$4:$R$18,SMALL(IF(('JANUAR 2020'!$C$4:$C$18=$A$1)*('JANUAR 2020'!$M$4:$M$18=A$15)*('JANUAR 2020'!$A$4:$A$18=A23)*('JANUAR 2020'!$D$4:$D$18=B23)*('JANUAR 2020'!$P$4:$P$18=C23)*('JANUAR 2020'!$Q$4:$Q$18=D23),ROW('JANUAR 2020'!$A$4:$A$18)-ROW('JANUAR 2020'!$A$4)+1),COUNTIF(A$18:A23,A23))),"")</f>
        <v/>
      </c>
      <c r="F23" s="5"/>
      <c r="G23" s="5"/>
      <c r="H23" s="5"/>
      <c r="I23" s="5"/>
      <c r="J23" s="5"/>
      <c r="K23" s="5"/>
      <c r="L23" s="5"/>
    </row>
    <row r="24" spans="1:14" x14ac:dyDescent="0.25">
      <c r="A24" s="43" t="str">
        <f t="array" ref="A24">IFERROR(INDEX('JANUAR 2020'!$A$4:$A$18,SMALL(IF(($A$1='JANUAR 2020'!$C$4:$C$18)*(A$15='JANUAR 2020'!$M$4:$M$18),MATCH(ROW('JANUAR 2020'!$C$4:$R$18),ROW('JANUAR 2020'!$A$4:$A$18)),""),ROW('JANUAR 2020'!$A7))),"")</f>
        <v/>
      </c>
      <c r="B24" s="51" t="str">
        <f t="array" ref="B24">IFERROR(INDEX('JANUAR 2020'!$D$4:$D$18,SMALL(IF(('JANUAR 2020'!$C$4:$C$18=$A$1)*('JANUAR 2020'!$M$4:$M$18=A$15)*('JANUAR 2020'!$A$4:$A$18=A24),ROW('JANUAR 2020'!$A$4:$A$18)-ROW('JANUAR 2020'!$A$4)+1),COUNTIF(A$18:A24,A24))),"")</f>
        <v/>
      </c>
      <c r="C24" s="52" t="str">
        <f t="array" ref="C24">IFERROR(INDEX('JANUAR 2020'!$P$4:$P$18,SMALL(IF(('JANUAR 2020'!$C$4:$C$18=$A$1)*('JANUAR 2020'!$M$4:$M$18=A$15)*('JANUAR 2020'!$A$4:$A$18=A24)*('JANUAR 2020'!$D$4:$D$18=B24),ROW('JANUAR 2020'!$A$4:$A$18)-ROW('JANUAR 2020'!$A$4)+1),COUNTIF(A$18:A24,A24))),"")</f>
        <v/>
      </c>
      <c r="D24" s="41" t="str">
        <f t="array" ref="D24">IFERROR(INDEX('JANUAR 2020'!$Q$4:$Q$18,SMALL(IF(('JANUAR 2020'!$C$4:$C$18=$A$1)*('JANUAR 2020'!$M$4:$M$18=A$15)*('JANUAR 2020'!$A$4:$A$18=A24)*('JANUAR 2020'!$D$4:$D$18=B24)*('JANUAR 2020'!$P$4:$P$18=C24),ROW('JANUAR 2020'!$A$4:$A$18)-ROW('JANUAR 2020'!$A$4)+1),COUNTIF(A$18:A24,A24))),"")</f>
        <v/>
      </c>
      <c r="E24" s="36" t="str">
        <f t="array" ref="E24">IFERROR(INDEX('JANUAR 2020'!$R$4:$R$18,SMALL(IF(('JANUAR 2020'!$C$4:$C$18=$A$1)*('JANUAR 2020'!$M$4:$M$18=A$15)*('JANUAR 2020'!$A$4:$A$18=A24)*('JANUAR 2020'!$D$4:$D$18=B24)*('JANUAR 2020'!$P$4:$P$18=C24)*('JANUAR 2020'!$Q$4:$Q$18=D24),ROW('JANUAR 2020'!$A$4:$A$18)-ROW('JANUAR 2020'!$A$4)+1),COUNTIF(A$18:A24,A24))),"")</f>
        <v/>
      </c>
      <c r="F24" s="5"/>
      <c r="G24" s="5"/>
      <c r="H24" s="5"/>
      <c r="I24" s="5"/>
      <c r="J24" s="5"/>
      <c r="K24" s="5"/>
      <c r="L24" s="5"/>
    </row>
    <row r="25" spans="1:14" x14ac:dyDescent="0.25">
      <c r="A25" s="26"/>
      <c r="B25" s="33"/>
      <c r="C25" s="27"/>
      <c r="D25" s="32" t="s">
        <v>4</v>
      </c>
      <c r="E25" s="32">
        <f>IFERROR(SUM(E18:E24), 0)</f>
        <v>72</v>
      </c>
      <c r="F25" s="5"/>
      <c r="G25" s="5"/>
      <c r="H25" s="5"/>
      <c r="I25" s="5"/>
      <c r="J25" s="5"/>
      <c r="K25" s="5"/>
      <c r="L25" s="5"/>
    </row>
    <row r="26" spans="1:14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8" spans="1:14" x14ac:dyDescent="0.25">
      <c r="A28" s="64" t="s">
        <v>5</v>
      </c>
      <c r="B28" s="65"/>
      <c r="C28" s="65"/>
      <c r="D28" s="65"/>
      <c r="E28" s="66"/>
    </row>
    <row r="29" spans="1:14" x14ac:dyDescent="0.25">
      <c r="A29" s="29"/>
      <c r="B29" s="30"/>
      <c r="C29" s="30"/>
      <c r="D29" s="30"/>
      <c r="E29" s="31"/>
    </row>
    <row r="30" spans="1:14" x14ac:dyDescent="0.25">
      <c r="A30" s="7" t="s">
        <v>52</v>
      </c>
      <c r="B30" s="7" t="s">
        <v>62</v>
      </c>
      <c r="C30" s="7" t="s">
        <v>58</v>
      </c>
      <c r="D30" s="7" t="s">
        <v>54</v>
      </c>
      <c r="E30" s="19" t="s">
        <v>53</v>
      </c>
    </row>
    <row r="31" spans="1:14" x14ac:dyDescent="0.25">
      <c r="A31" s="43" t="str">
        <f t="array" ref="A31">IFERROR(INDEX('JANUAR 2020'!$A$4:$A$18,SMALL(IF(($A$1='JANUAR 2020'!$C$4:$C$18)*(A$3='JANUAR 2020'!$M$4:$M$18),MATCH(ROW('JANUAR 2020'!$C$4:$R$18),ROW('JANUAR 2020'!$A$4:$A$18)),""),ROW('JANUAR 2020'!$A26))),"")</f>
        <v/>
      </c>
      <c r="B31" s="51" t="str">
        <f t="array" ref="B31">IFERROR(INDEX('JANUAR 2020'!$D$4:$D$18,SMALL(IF(('JANUAR 2020'!$C$4:$C$18=$A$1)*('JANUAR 2020'!$M$4:$M$18=A$3)*('JANUAR 2020'!$A$4:$A$18=A31),ROW('JANUAR 2020'!$A$4:$A$18)-ROW('JANUAR 2020'!$A$4)+1),COUNTIF(A$6:A31,A31))),"")</f>
        <v/>
      </c>
      <c r="C31" s="52" t="str">
        <f t="array" ref="C31">IFERROR(INDEX('JANUAR 2020'!$P$4:$P$18,SMALL(IF(('JANUAR 2020'!$C$4:$C$18=$A$1)*('JANUAR 2020'!$M$4:$M$18=A$3)*('JANUAR 2020'!$A$4:$A$18=A31)*('JANUAR 2020'!$D$4:$D$18=B31),ROW('JANUAR 2020'!$A$4:$A$18)-ROW('JANUAR 2020'!$A$4)+1),COUNTIF(A$6:A31,A31))),"")</f>
        <v/>
      </c>
      <c r="D31" s="53" t="str">
        <f t="array" ref="D31">IFERROR(INDEX('JANUAR 2020'!$Q$4:$Q$18,SMALL(IF(('JANUAR 2020'!$C$4:$C$18=$A$1)*('JANUAR 2020'!$M$4:$M$18=A$3)*('JANUAR 2020'!$A$4:$A$18=A31)*('JANUAR 2020'!$D$4:$D$18=B31)*('JANUAR 2020'!$P$4:$P$18=C31),ROW('JANUAR 2020'!$A$4:$A$18)-ROW('JANUAR 2020'!$A$4)+1),COUNTIF(A$6:A31,A31))),"")</f>
        <v/>
      </c>
      <c r="E31" s="36" t="str">
        <f t="array" ref="E31">IFERROR(INDEX('JANUAR 2020'!$R$4:$R$18,SMALL(IF(('JANUAR 2020'!$C$4:$C$18=$A$1)*('JANUAR 2020'!$M$4:$M$18=A$3)*('JANUAR 2020'!$A$4:$A$18=A31)*('JANUAR 2020'!$D$4:$D$18=B31)*('JANUAR 2020'!$P$4:$P$18=C31)*('JANUAR 2020'!$Q$4:$Q$18=D31),ROW('JANUAR 2020'!$A$4:$A$18)-ROW('JANUAR 2020'!$A$4)+1),COUNTIF(A$6:A31,A31))),"")</f>
        <v/>
      </c>
    </row>
    <row r="32" spans="1:14" x14ac:dyDescent="0.25">
      <c r="A32" s="43" t="str">
        <f t="array" ref="A32">IFERROR(INDEX('JANUAR 2020'!$A$4:$A$18,SMALL(IF(($A$1='JANUAR 2020'!$C$4:$C$18)*(A$3='JANUAR 2020'!$M$4:$M$18),MATCH(ROW('JANUAR 2020'!$C$4:$R$18),ROW('JANUAR 2020'!$A$4:$A$18)),""),ROW('JANUAR 2020'!$A27))),"")</f>
        <v/>
      </c>
      <c r="B32" s="51" t="str">
        <f t="array" ref="B32">IFERROR(INDEX('JANUAR 2020'!$D$4:$D$18,SMALL(IF(('JANUAR 2020'!$C$4:$C$18=$A$1)*('JANUAR 2020'!$M$4:$M$18=A$3)*('JANUAR 2020'!$A$4:$A$18=A32),ROW('JANUAR 2020'!$A$4:$A$18)-ROW('JANUAR 2020'!$A$4)+1),COUNTIF(A$6:A32,A32))),"")</f>
        <v/>
      </c>
      <c r="C32" s="52" t="str">
        <f t="array" ref="C32">IFERROR(INDEX('JANUAR 2020'!$P$4:$P$18,SMALL(IF(('JANUAR 2020'!$C$4:$C$18=$A$1)*('JANUAR 2020'!$M$4:$M$18=A$3)*('JANUAR 2020'!$A$4:$A$18=A32)*('JANUAR 2020'!$D$4:$D$18=B32),ROW('JANUAR 2020'!$A$4:$A$18)-ROW('JANUAR 2020'!$A$4)+1),COUNTIF(A$6:A32,A32))),"")</f>
        <v/>
      </c>
      <c r="D32" s="53" t="str">
        <f t="array" ref="D32">IFERROR(INDEX('JANUAR 2020'!$Q$4:$Q$18,SMALL(IF(('JANUAR 2020'!$C$4:$C$18=$A$1)*('JANUAR 2020'!$M$4:$M$18=A$3)*('JANUAR 2020'!$A$4:$A$18=A32)*('JANUAR 2020'!$D$4:$D$18=B32)*('JANUAR 2020'!$P$4:$P$18=C32),ROW('JANUAR 2020'!$A$4:$A$18)-ROW('JANUAR 2020'!$A$4)+1),COUNTIF(A$6:A32,A32))),"")</f>
        <v/>
      </c>
      <c r="E32" s="36" t="str">
        <f t="array" ref="E32">IFERROR(INDEX('JANUAR 2020'!$R$4:$R$18,SMALL(IF(('JANUAR 2020'!$C$4:$C$18=$A$1)*('JANUAR 2020'!$M$4:$M$18=A$3)*('JANUAR 2020'!$A$4:$A$18=A32)*('JANUAR 2020'!$D$4:$D$18=B32)*('JANUAR 2020'!$P$4:$P$18=C32)*('JANUAR 2020'!$Q$4:$Q$18=D32),ROW('JANUAR 2020'!$A$4:$A$18)-ROW('JANUAR 2020'!$A$4)+1),COUNTIF(A$6:A32,A32))),"")</f>
        <v/>
      </c>
    </row>
    <row r="33" spans="1:5" x14ac:dyDescent="0.25">
      <c r="A33" s="43" t="str">
        <f t="array" ref="A33">IFERROR(INDEX('JANUAR 2020'!$A$4:$A$18,SMALL(IF(($A$1='JANUAR 2020'!$C$4:$C$18)*(A$3='JANUAR 2020'!$M$4:$M$18),MATCH(ROW('JANUAR 2020'!$C$4:$R$18),ROW('JANUAR 2020'!$A$4:$A$18)),""),ROW('JANUAR 2020'!$A28))),"")</f>
        <v/>
      </c>
      <c r="B33" s="51" t="str">
        <f t="array" ref="B33">IFERROR(INDEX('JANUAR 2020'!$D$4:$D$18,SMALL(IF(('JANUAR 2020'!$C$4:$C$18=$A$1)*('JANUAR 2020'!$M$4:$M$18=A$3)*('JANUAR 2020'!$A$4:$A$18=A33),ROW('JANUAR 2020'!$A$4:$A$18)-ROW('JANUAR 2020'!$A$4)+1),COUNTIF(A$6:A33,A33))),"")</f>
        <v/>
      </c>
      <c r="C33" s="52" t="str">
        <f t="array" ref="C33">IFERROR(INDEX('JANUAR 2020'!$P$4:$P$18,SMALL(IF(('JANUAR 2020'!$C$4:$C$18=$A$1)*('JANUAR 2020'!$M$4:$M$18=A$3)*('JANUAR 2020'!$A$4:$A$18=A33)*('JANUAR 2020'!$D$4:$D$18=B33),ROW('JANUAR 2020'!$A$4:$A$18)-ROW('JANUAR 2020'!$A$4)+1),COUNTIF(A$6:A33,A33))),"")</f>
        <v/>
      </c>
      <c r="D33" s="53" t="str">
        <f t="array" ref="D33">IFERROR(INDEX('JANUAR 2020'!$Q$4:$Q$18,SMALL(IF(('JANUAR 2020'!$C$4:$C$18=$A$1)*('JANUAR 2020'!$M$4:$M$18=A$3)*('JANUAR 2020'!$A$4:$A$18=A33)*('JANUAR 2020'!$D$4:$D$18=B33)*('JANUAR 2020'!$P$4:$P$18=C33),ROW('JANUAR 2020'!$A$4:$A$18)-ROW('JANUAR 2020'!$A$4)+1),COUNTIF(A$6:A33,A33))),"")</f>
        <v/>
      </c>
      <c r="E33" s="36" t="str">
        <f t="array" ref="E33">IFERROR(INDEX('JANUAR 2020'!$R$4:$R$18,SMALL(IF(('JANUAR 2020'!$C$4:$C$18=$A$1)*('JANUAR 2020'!$M$4:$M$18=A$3)*('JANUAR 2020'!$A$4:$A$18=A33)*('JANUAR 2020'!$D$4:$D$18=B33)*('JANUAR 2020'!$P$4:$P$18=C33)*('JANUAR 2020'!$Q$4:$Q$18=D33),ROW('JANUAR 2020'!$A$4:$A$18)-ROW('JANUAR 2020'!$A$4)+1),COUNTIF(A$6:A33,A33))),"")</f>
        <v/>
      </c>
    </row>
    <row r="34" spans="1:5" x14ac:dyDescent="0.25">
      <c r="A34" s="43" t="str">
        <f t="array" ref="A34">IFERROR(INDEX('JANUAR 2020'!$A$4:$A$18,SMALL(IF(($A$1='JANUAR 2020'!$C$4:$C$18)*(A$3='JANUAR 2020'!$M$4:$M$18),MATCH(ROW('JANUAR 2020'!$C$4:$R$18),ROW('JANUAR 2020'!$A$4:$A$18)),""),ROW('JANUAR 2020'!$A29))),"")</f>
        <v/>
      </c>
      <c r="B34" s="51" t="str">
        <f t="array" ref="B34">IFERROR(INDEX('JANUAR 2020'!$D$4:$D$18,SMALL(IF(('JANUAR 2020'!$C$4:$C$18=$A$1)*('JANUAR 2020'!$M$4:$M$18=A$3)*('JANUAR 2020'!$A$4:$A$18=A34),ROW('JANUAR 2020'!$A$4:$A$18)-ROW('JANUAR 2020'!$A$4)+1),COUNTIF(A$6:A34,A34))),"")</f>
        <v/>
      </c>
      <c r="C34" s="52" t="str">
        <f t="array" ref="C34">IFERROR(INDEX('JANUAR 2020'!$P$4:$P$18,SMALL(IF(('JANUAR 2020'!$C$4:$C$18=$A$1)*('JANUAR 2020'!$M$4:$M$18=A$3)*('JANUAR 2020'!$A$4:$A$18=A34)*('JANUAR 2020'!$D$4:$D$18=B34),ROW('JANUAR 2020'!$A$4:$A$18)-ROW('JANUAR 2020'!$A$4)+1),COUNTIF(A$6:A34,A34))),"")</f>
        <v/>
      </c>
      <c r="D34" s="53" t="str">
        <f t="array" ref="D34">IFERROR(INDEX('JANUAR 2020'!$Q$4:$Q$18,SMALL(IF(('JANUAR 2020'!$C$4:$C$18=$A$1)*('JANUAR 2020'!$M$4:$M$18=A$3)*('JANUAR 2020'!$A$4:$A$18=A34)*('JANUAR 2020'!$D$4:$D$18=B34)*('JANUAR 2020'!$P$4:$P$18=C34),ROW('JANUAR 2020'!$A$4:$A$18)-ROW('JANUAR 2020'!$A$4)+1),COUNTIF(A$6:A34,A34))),"")</f>
        <v/>
      </c>
      <c r="E34" s="36" t="str">
        <f t="array" ref="E34">IFERROR(INDEX('JANUAR 2020'!$R$4:$R$18,SMALL(IF(('JANUAR 2020'!$C$4:$C$18=$A$1)*('JANUAR 2020'!$M$4:$M$18=A$3)*('JANUAR 2020'!$A$4:$A$18=A34)*('JANUAR 2020'!$D$4:$D$18=B34)*('JANUAR 2020'!$P$4:$P$18=C34)*('JANUAR 2020'!$Q$4:$Q$18=D34),ROW('JANUAR 2020'!$A$4:$A$18)-ROW('JANUAR 2020'!$A$4)+1),COUNTIF(A$6:A34,A34))),"")</f>
        <v/>
      </c>
    </row>
    <row r="35" spans="1:5" x14ac:dyDescent="0.25">
      <c r="A35" s="43" t="str">
        <f t="array" ref="A35">IFERROR(INDEX('JANUAR 2020'!$A$4:$A$18,SMALL(IF(($A$1='JANUAR 2020'!$C$4:$C$18)*(A$3='JANUAR 2020'!$M$4:$M$18),MATCH(ROW('JANUAR 2020'!$C$4:$R$18),ROW('JANUAR 2020'!$A$4:$A$18)),""),ROW('JANUAR 2020'!$A30))),"")</f>
        <v/>
      </c>
      <c r="B35" s="51" t="str">
        <f t="array" ref="B35">IFERROR(INDEX('JANUAR 2020'!$D$4:$D$18,SMALL(IF(('JANUAR 2020'!$C$4:$C$18=$A$1)*('JANUAR 2020'!$M$4:$M$18=A$3)*('JANUAR 2020'!$A$4:$A$18=A35),ROW('JANUAR 2020'!$A$4:$A$18)-ROW('JANUAR 2020'!$A$4)+1),COUNTIF(A$6:A35,A35))),"")</f>
        <v/>
      </c>
      <c r="C35" s="52" t="str">
        <f t="array" ref="C35">IFERROR(INDEX('JANUAR 2020'!$P$4:$P$18,SMALL(IF(('JANUAR 2020'!$C$4:$C$18=$A$1)*('JANUAR 2020'!$M$4:$M$18=A$3)*('JANUAR 2020'!$A$4:$A$18=A35)*('JANUAR 2020'!$D$4:$D$18=B35),ROW('JANUAR 2020'!$A$4:$A$18)-ROW('JANUAR 2020'!$A$4)+1),COUNTIF(A$6:A35,A35))),"")</f>
        <v/>
      </c>
      <c r="D35" s="53" t="str">
        <f t="array" ref="D35">IFERROR(INDEX('JANUAR 2020'!$Q$4:$Q$18,SMALL(IF(('JANUAR 2020'!$C$4:$C$18=$A$1)*('JANUAR 2020'!$M$4:$M$18=A$3)*('JANUAR 2020'!$A$4:$A$18=A35)*('JANUAR 2020'!$D$4:$D$18=B35)*('JANUAR 2020'!$P$4:$P$18=C35),ROW('JANUAR 2020'!$A$4:$A$18)-ROW('JANUAR 2020'!$A$4)+1),COUNTIF(A$6:A35,A35))),"")</f>
        <v/>
      </c>
      <c r="E35" s="36" t="str">
        <f t="array" ref="E35">IFERROR(INDEX('JANUAR 2020'!$R$4:$R$18,SMALL(IF(('JANUAR 2020'!$C$4:$C$18=$A$1)*('JANUAR 2020'!$M$4:$M$18=A$3)*('JANUAR 2020'!$A$4:$A$18=A35)*('JANUAR 2020'!$D$4:$D$18=B35)*('JANUAR 2020'!$P$4:$P$18=C35)*('JANUAR 2020'!$Q$4:$Q$18=D35),ROW('JANUAR 2020'!$A$4:$A$18)-ROW('JANUAR 2020'!$A$4)+1),COUNTIF(A$6:A35,A35))),"")</f>
        <v/>
      </c>
    </row>
    <row r="36" spans="1:5" x14ac:dyDescent="0.25">
      <c r="A36" s="43" t="str">
        <f t="array" ref="A36">IFERROR(INDEX('JANUAR 2020'!$A$4:$A$18,SMALL(IF(($A$1='JANUAR 2020'!$C$4:$C$18)*(A$3='JANUAR 2020'!$M$4:$M$18),MATCH(ROW('JANUAR 2020'!$C$4:$R$18),ROW('JANUAR 2020'!$A$4:$A$18)),""),ROW('JANUAR 2020'!$A31))),"")</f>
        <v/>
      </c>
      <c r="B36" s="51" t="str">
        <f t="array" ref="B36">IFERROR(INDEX('JANUAR 2020'!$D$4:$D$18,SMALL(IF(('JANUAR 2020'!$C$4:$C$18=$A$1)*('JANUAR 2020'!$M$4:$M$18=A$3)*('JANUAR 2020'!$A$4:$A$18=A36),ROW('JANUAR 2020'!$A$4:$A$18)-ROW('JANUAR 2020'!$A$4)+1),COUNTIF(A$6:A36,A36))),"")</f>
        <v/>
      </c>
      <c r="C36" s="52" t="str">
        <f t="array" ref="C36">IFERROR(INDEX('JANUAR 2020'!$P$4:$P$18,SMALL(IF(('JANUAR 2020'!$C$4:$C$18=$A$1)*('JANUAR 2020'!$M$4:$M$18=A$3)*('JANUAR 2020'!$A$4:$A$18=A36)*('JANUAR 2020'!$D$4:$D$18=B36),ROW('JANUAR 2020'!$A$4:$A$18)-ROW('JANUAR 2020'!$A$4)+1),COUNTIF(A$6:A36,A36))),"")</f>
        <v/>
      </c>
      <c r="D36" s="53" t="str">
        <f t="array" ref="D36">IFERROR(INDEX('JANUAR 2020'!$Q$4:$Q$18,SMALL(IF(('JANUAR 2020'!$C$4:$C$18=$A$1)*('JANUAR 2020'!$M$4:$M$18=A$3)*('JANUAR 2020'!$A$4:$A$18=A36)*('JANUAR 2020'!$D$4:$D$18=B36)*('JANUAR 2020'!$P$4:$P$18=C36),ROW('JANUAR 2020'!$A$4:$A$18)-ROW('JANUAR 2020'!$A$4)+1),COUNTIF(A$6:A36,A36))),"")</f>
        <v/>
      </c>
      <c r="E36" s="36" t="str">
        <f t="array" ref="E36">IFERROR(INDEX('JANUAR 2020'!$R$4:$R$18,SMALL(IF(('JANUAR 2020'!$C$4:$C$18=$A$1)*('JANUAR 2020'!$M$4:$M$18=A$3)*('JANUAR 2020'!$A$4:$A$18=A36)*('JANUAR 2020'!$D$4:$D$18=B36)*('JANUAR 2020'!$P$4:$P$18=C36)*('JANUAR 2020'!$Q$4:$Q$18=D36),ROW('JANUAR 2020'!$A$4:$A$18)-ROW('JANUAR 2020'!$A$4)+1),COUNTIF(A$6:A36,A36))),"")</f>
        <v/>
      </c>
    </row>
    <row r="37" spans="1:5" x14ac:dyDescent="0.25">
      <c r="A37" s="43" t="str">
        <f t="array" ref="A37">IFERROR(INDEX('JANUAR 2020'!$A$4:$A$18,SMALL(IF(($A$1='JANUAR 2020'!$C$4:$C$18)*(A$3='JANUAR 2020'!$M$4:$M$18),MATCH(ROW('JANUAR 2020'!$C$4:$R$18),ROW('JANUAR 2020'!$A$4:$A$18)),""),ROW('JANUAR 2020'!$A32))),"")</f>
        <v/>
      </c>
      <c r="B37" s="51" t="str">
        <f t="array" ref="B37">IFERROR(INDEX('JANUAR 2020'!$D$4:$D$18,SMALL(IF(('JANUAR 2020'!$C$4:$C$18=$A$1)*('JANUAR 2020'!$M$4:$M$18=A$3)*('JANUAR 2020'!$A$4:$A$18=A37),ROW('JANUAR 2020'!$A$4:$A$18)-ROW('JANUAR 2020'!$A$4)+1),COUNTIF(A$6:A37,A37))),"")</f>
        <v/>
      </c>
      <c r="C37" s="52" t="str">
        <f t="array" ref="C37">IFERROR(INDEX('JANUAR 2020'!$P$4:$P$18,SMALL(IF(('JANUAR 2020'!$C$4:$C$18=$A$1)*('JANUAR 2020'!$M$4:$M$18=A$3)*('JANUAR 2020'!$A$4:$A$18=A37)*('JANUAR 2020'!$D$4:$D$18=B37),ROW('JANUAR 2020'!$A$4:$A$18)-ROW('JANUAR 2020'!$A$4)+1),COUNTIF(A$6:A37,A37))),"")</f>
        <v/>
      </c>
      <c r="D37" s="53" t="str">
        <f t="array" ref="D37">IFERROR(INDEX('JANUAR 2020'!$Q$4:$Q$18,SMALL(IF(('JANUAR 2020'!$C$4:$C$18=$A$1)*('JANUAR 2020'!$M$4:$M$18=A$3)*('JANUAR 2020'!$A$4:$A$18=A37)*('JANUAR 2020'!$D$4:$D$18=B37)*('JANUAR 2020'!$P$4:$P$18=C37),ROW('JANUAR 2020'!$A$4:$A$18)-ROW('JANUAR 2020'!$A$4)+1),COUNTIF(A$6:A37,A37))),"")</f>
        <v/>
      </c>
      <c r="E37" s="36" t="str">
        <f t="array" ref="E37">IFERROR(INDEX('JANUAR 2020'!$R$4:$R$18,SMALL(IF(('JANUAR 2020'!$C$4:$C$18=$A$1)*('JANUAR 2020'!$M$4:$M$18=A$3)*('JANUAR 2020'!$A$4:$A$18=A37)*('JANUAR 2020'!$D$4:$D$18=B37)*('JANUAR 2020'!$P$4:$P$18=C37)*('JANUAR 2020'!$Q$4:$Q$18=D37),ROW('JANUAR 2020'!$A$4:$A$18)-ROW('JANUAR 2020'!$A$4)+1),COUNTIF(A$6:A37,A37))),"")</f>
        <v/>
      </c>
    </row>
    <row r="38" spans="1:5" x14ac:dyDescent="0.25">
      <c r="A38" s="26"/>
      <c r="B38" s="33"/>
      <c r="C38" s="27"/>
      <c r="D38" s="32" t="s">
        <v>4</v>
      </c>
      <c r="E38" s="32">
        <f>IFERROR(SUM(E31:E37), 0)</f>
        <v>0</v>
      </c>
    </row>
  </sheetData>
  <mergeCells count="4">
    <mergeCell ref="A3:E3"/>
    <mergeCell ref="G3:K3"/>
    <mergeCell ref="A15:E15"/>
    <mergeCell ref="A28:E28"/>
  </mergeCells>
  <printOptions horizontalCentered="1"/>
  <pageMargins left="0" right="0" top="0" bottom="0" header="0" footer="0"/>
  <pageSetup paperSize="9" scale="8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2"/>
  <sheetViews>
    <sheetView zoomScale="80" zoomScaleNormal="80" workbookViewId="0">
      <selection activeCell="D4" sqref="D4"/>
    </sheetView>
  </sheetViews>
  <sheetFormatPr defaultRowHeight="12.75" x14ac:dyDescent="0.2"/>
  <cols>
    <col min="1" max="1" width="9.7109375" style="2" customWidth="1"/>
    <col min="2" max="2" width="20.7109375" style="2" customWidth="1"/>
    <col min="3" max="3" width="32.7109375" style="2" customWidth="1"/>
    <col min="4" max="4" width="10.7109375" style="2" customWidth="1"/>
    <col min="5" max="16384" width="9.140625" style="2"/>
  </cols>
  <sheetData>
    <row r="1" spans="1:4" ht="20.25" x14ac:dyDescent="0.2">
      <c r="A1" s="1" t="s">
        <v>21</v>
      </c>
    </row>
    <row r="3" spans="1:4" ht="25.5" x14ac:dyDescent="0.2">
      <c r="A3" s="21" t="s">
        <v>14</v>
      </c>
      <c r="B3" s="21" t="s">
        <v>1</v>
      </c>
      <c r="C3" s="21" t="s">
        <v>46</v>
      </c>
      <c r="D3" s="21" t="s">
        <v>47</v>
      </c>
    </row>
    <row r="4" spans="1:4" x14ac:dyDescent="0.2">
      <c r="A4" s="9">
        <v>1</v>
      </c>
      <c r="B4" s="10" t="s">
        <v>8</v>
      </c>
      <c r="C4" s="11" t="s">
        <v>16</v>
      </c>
      <c r="D4" s="3">
        <f>SUMIFS('JANUAR 2020'!I4:I18, 'JANUAR 2020'!B4:B18, "LUKIĆ DUŠAN")</f>
        <v>31</v>
      </c>
    </row>
    <row r="5" spans="1:4" x14ac:dyDescent="0.2">
      <c r="A5" s="9">
        <v>2</v>
      </c>
      <c r="B5" s="10" t="s">
        <v>20</v>
      </c>
      <c r="C5" s="11" t="s">
        <v>16</v>
      </c>
      <c r="D5" s="3">
        <f>SUMIFS('JANUAR 2020'!I4:I18, 'JANUAR 2020'!B4:B18, "MILOŠEVIĆ ŽELJKO")</f>
        <v>8.9999999999999982</v>
      </c>
    </row>
    <row r="6" spans="1:4" x14ac:dyDescent="0.2">
      <c r="A6" s="9">
        <v>3</v>
      </c>
      <c r="B6" s="12" t="s">
        <v>13</v>
      </c>
      <c r="C6" s="17" t="s">
        <v>15</v>
      </c>
      <c r="D6" s="18">
        <f>SUMIFS('JANUAR 2020'!I4:I18, 'JANUAR 2020'!B4:B18, "BOKAN ŽELJKO")</f>
        <v>9</v>
      </c>
    </row>
    <row r="7" spans="1:4" x14ac:dyDescent="0.2">
      <c r="A7" s="9">
        <v>4</v>
      </c>
      <c r="B7" s="12" t="s">
        <v>10</v>
      </c>
      <c r="C7" s="17" t="s">
        <v>15</v>
      </c>
      <c r="D7" s="18">
        <f>SUMIFS('JANUAR 2020'!I4:I18, 'JANUAR 2020'!B4:B18, "DOBO JOŽEF")</f>
        <v>9</v>
      </c>
    </row>
    <row r="8" spans="1:4" x14ac:dyDescent="0.2">
      <c r="A8" s="9">
        <v>5</v>
      </c>
      <c r="B8" s="12" t="s">
        <v>18</v>
      </c>
      <c r="C8" s="17" t="s">
        <v>15</v>
      </c>
      <c r="D8" s="18">
        <f>SUMIFS('JANUAR 2020'!I4:I18, 'JANUAR 2020'!B4:B18, "UŠLJEBRKA SLOBODAN")</f>
        <v>0</v>
      </c>
    </row>
    <row r="9" spans="1:4" x14ac:dyDescent="0.2">
      <c r="A9" s="9">
        <v>6</v>
      </c>
      <c r="B9" s="12" t="s">
        <v>30</v>
      </c>
      <c r="C9" s="17" t="s">
        <v>15</v>
      </c>
      <c r="D9" s="18">
        <f>SUMIFS('JANUAR 2020'!I5:I19, 'JANUAR 2020'!B5:B19, "TOMIĆ MIRKO")</f>
        <v>19</v>
      </c>
    </row>
    <row r="10" spans="1:4" x14ac:dyDescent="0.2">
      <c r="A10" s="9">
        <v>7</v>
      </c>
      <c r="B10" s="10" t="s">
        <v>29</v>
      </c>
      <c r="C10" s="11" t="s">
        <v>19</v>
      </c>
      <c r="D10" s="3">
        <f>SUMIFS('JANUAR 2020'!I4:I18, 'JANUAR 2020'!B4:B18, "MITIĆ MILOŠ")</f>
        <v>8.25</v>
      </c>
    </row>
    <row r="11" spans="1:4" x14ac:dyDescent="0.2">
      <c r="A11" s="9">
        <v>8</v>
      </c>
      <c r="B11" s="10"/>
      <c r="C11" s="11"/>
      <c r="D11" s="3"/>
    </row>
    <row r="12" spans="1:4" x14ac:dyDescent="0.2">
      <c r="A12" s="23"/>
      <c r="B12" s="24"/>
      <c r="C12" s="24"/>
      <c r="D12" s="25"/>
    </row>
  </sheetData>
  <sheetProtection formatCells="0" insertRows="0" deleteRows="0" sort="0" autoFilter="0"/>
  <autoFilter ref="A3:D8"/>
  <pageMargins left="0.7" right="0.7" top="0.75" bottom="0.75" header="0.3" footer="0.3"/>
  <pageSetup paperSize="9" orientation="portrait" verticalDpi="300" r:id="rId1"/>
  <ignoredErrors>
    <ignoredError sqref="D11 D4:D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JANUAR 2020</vt:lpstr>
      <vt:lpstr>GRADILISTE MINEL</vt:lpstr>
      <vt:lpstr>GRADILISTE AVALA</vt:lpstr>
      <vt:lpstr>SATI ZAPOSLENIH</vt:lpstr>
      <vt:lpstr>'GRADILISTE AVALA'!Print_Area</vt:lpstr>
      <vt:lpstr>'GRADILISTE MINEL'!Print_Area</vt:lpstr>
      <vt:lpstr>'JANUAR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MakiNele</cp:lastModifiedBy>
  <cp:lastPrinted>2020-06-15T11:25:54Z</cp:lastPrinted>
  <dcterms:created xsi:type="dcterms:W3CDTF">2018-09-28T14:01:15Z</dcterms:created>
  <dcterms:modified xsi:type="dcterms:W3CDTF">2020-12-20T08:49:29Z</dcterms:modified>
</cp:coreProperties>
</file>