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Nele\Downloads\"/>
    </mc:Choice>
  </mc:AlternateContent>
  <bookViews>
    <workbookView xWindow="0" yWindow="0" windowWidth="28800" windowHeight="11325"/>
  </bookViews>
  <sheets>
    <sheet name="JANUAR 2020" sheetId="2" r:id="rId1"/>
    <sheet name="GRADILISTE MINEL" sheetId="8" r:id="rId2"/>
    <sheet name="GRADILISTE AVALA" sheetId="10" r:id="rId3"/>
    <sheet name="SATI ZAPOSLENIH" sheetId="4" r:id="rId4"/>
  </sheets>
  <definedNames>
    <definedName name="_xlnm._FilterDatabase" localSheetId="0" hidden="1">'JANUAR 2020'!$A$3:$S$18</definedName>
    <definedName name="_xlnm._FilterDatabase" localSheetId="3" hidden="1">'SATI ZAPOSLENIH'!$A$3:$D$8</definedName>
    <definedName name="_xlnm.Print_Area" localSheetId="2">'GRADILISTE AVALA'!$A$1:$K$14</definedName>
    <definedName name="_xlnm.Print_Area" localSheetId="1">'GRADILISTE MINEL'!$A$1:$K$14</definedName>
    <definedName name="_xlnm.Print_Area" localSheetId="0">'JANUAR 2020'!$A$1:$S$22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0" l="1"/>
  <c r="K13" i="10"/>
  <c r="E13" i="10"/>
  <c r="K13" i="8"/>
  <c r="E13" i="8"/>
  <c r="R11" i="2" l="1"/>
  <c r="R12" i="2"/>
  <c r="R13" i="2"/>
  <c r="R14" i="2"/>
  <c r="R15" i="2"/>
  <c r="R16" i="2"/>
  <c r="R17" i="2"/>
  <c r="R18" i="2"/>
  <c r="L12" i="2"/>
  <c r="G12" i="2"/>
  <c r="I12" i="2" s="1"/>
  <c r="L11" i="2"/>
  <c r="G11" i="2"/>
  <c r="I11" i="2" s="1"/>
  <c r="G5" i="2" l="1"/>
  <c r="I5" i="2" s="1"/>
  <c r="G6" i="2"/>
  <c r="I6" i="2" s="1"/>
  <c r="G7" i="2"/>
  <c r="I7" i="2" s="1"/>
  <c r="G8" i="2"/>
  <c r="I8" i="2" s="1"/>
  <c r="G9" i="2"/>
  <c r="I9" i="2" s="1"/>
  <c r="G10" i="2"/>
  <c r="I10" i="2" s="1"/>
  <c r="G4" i="2"/>
  <c r="I4" i="2" s="1"/>
  <c r="D10" i="4" l="1"/>
  <c r="R8" i="2"/>
  <c r="R9" i="2"/>
  <c r="R10" i="2"/>
  <c r="L8" i="2"/>
  <c r="L9" i="2"/>
  <c r="L10" i="2"/>
  <c r="D9" i="4"/>
  <c r="R7" i="2" l="1"/>
  <c r="L7" i="2"/>
  <c r="R5" i="2" l="1"/>
  <c r="R6" i="2"/>
  <c r="R4" i="2" l="1"/>
  <c r="L6" i="2" l="1"/>
  <c r="L4" i="2"/>
  <c r="D5" i="4"/>
  <c r="D8" i="4" l="1"/>
  <c r="D4" i="4"/>
  <c r="L5" i="2"/>
  <c r="D7" i="4"/>
  <c r="D6" i="4" l="1"/>
</calcChain>
</file>

<file path=xl/sharedStrings.xml><?xml version="1.0" encoding="utf-8"?>
<sst xmlns="http://schemas.openxmlformats.org/spreadsheetml/2006/main" count="170" uniqueCount="67">
  <si>
    <t>Datum</t>
  </si>
  <si>
    <t>Ime i prezime</t>
  </si>
  <si>
    <t>Gradilište</t>
  </si>
  <si>
    <t>Napomena</t>
  </si>
  <si>
    <t>UKUPNO:</t>
  </si>
  <si>
    <t>01.01.2020</t>
  </si>
  <si>
    <t>ODVOZ ZEMLJE NA DEPONIJU</t>
  </si>
  <si>
    <t>RAD BAGERA 9T</t>
  </si>
  <si>
    <t>MINEL</t>
  </si>
  <si>
    <t>LUKIĆ DUŠAN</t>
  </si>
  <si>
    <t>01/20</t>
  </si>
  <si>
    <t>DOBO JOŽEF</t>
  </si>
  <si>
    <t>BG 1409 ZR</t>
  </si>
  <si>
    <t>TB290 1</t>
  </si>
  <si>
    <t>BOKAN ŽELJKO</t>
  </si>
  <si>
    <t>R. broj</t>
  </si>
  <si>
    <t>VOZAČ TERETNOG MOTORNOG VOZILA</t>
  </si>
  <si>
    <t>RUKOVALAC GRAĐEVINSKIM MAŠINAMA</t>
  </si>
  <si>
    <t>EVIDENCIJA JANUAR 2020</t>
  </si>
  <si>
    <t>UŠLJEBRKA SLOBODAN</t>
  </si>
  <si>
    <t>POMOĆNI RADNIK</t>
  </si>
  <si>
    <t>MILOŠEVIĆ ŽELJKO</t>
  </si>
  <si>
    <t>RADNI SATI ZAPOSLENIH: JANUAR 2020</t>
  </si>
  <si>
    <t>CASE 2</t>
  </si>
  <si>
    <t>RAD BAGERA 40T</t>
  </si>
  <si>
    <t>BG 1409 ZP</t>
  </si>
  <si>
    <t>02/20</t>
  </si>
  <si>
    <t>AVALA</t>
  </si>
  <si>
    <t>03/20</t>
  </si>
  <si>
    <t>04/20</t>
  </si>
  <si>
    <t>MITIĆ MILOŠ</t>
  </si>
  <si>
    <t>TOMIĆ MIRKO</t>
  </si>
  <si>
    <t>BG 1742 KR</t>
  </si>
  <si>
    <t>06/20</t>
  </si>
  <si>
    <t>ODVOZ ZEMLJE NA DEPONIJU SA FINIM PLANIRANJEM ZEMLJE NA CELOJ TERITORIJI PARCELE PREMA PROJEKTU</t>
  </si>
  <si>
    <t>45/20</t>
  </si>
  <si>
    <t>02.01.2020</t>
  </si>
  <si>
    <t>Početni sati rada</t>
  </si>
  <si>
    <t>Završni sati rada</t>
  </si>
  <si>
    <t>Ukupni sati rada</t>
  </si>
  <si>
    <t>Sati za odbitak</t>
  </si>
  <si>
    <t>Sati za obračun</t>
  </si>
  <si>
    <t>Otpremnica Radni nalog</t>
  </si>
  <si>
    <t>Početni
MH-KM</t>
  </si>
  <si>
    <t>Završni
MH-KM</t>
  </si>
  <si>
    <t>Ukupno
MH-KM</t>
  </si>
  <si>
    <t>Mašina-Vozilo
Funkcija</t>
  </si>
  <si>
    <t>Pozicija
Opis rada</t>
  </si>
  <si>
    <t>Radno mesto</t>
  </si>
  <si>
    <t>Ukupni sati za obračun</t>
  </si>
  <si>
    <t>Ukupna količina</t>
  </si>
  <si>
    <t>Količina
(JM)</t>
  </si>
  <si>
    <t>Količina
(kom)</t>
  </si>
  <si>
    <t>RAD NA GRADILIŠTU</t>
  </si>
  <si>
    <t>PERIOD</t>
  </si>
  <si>
    <t>KOLIČINA</t>
  </si>
  <si>
    <t>J. M.</t>
  </si>
  <si>
    <t>h</t>
  </si>
  <si>
    <t>m3</t>
  </si>
  <si>
    <t>DATUM</t>
  </si>
  <si>
    <t>OTPREMNICA</t>
  </si>
  <si>
    <t>55-85/2</t>
  </si>
  <si>
    <t>jan-02/20</t>
  </si>
  <si>
    <t>05.01.2020</t>
  </si>
  <si>
    <t>11-23-8/20</t>
  </si>
  <si>
    <t>VOZILO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</si>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</sst>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6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6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7" fillId="0" borderId="0" xfId="0" applyFont="1" applyAlignment="1" applyProtection="1">
      <alignment horizontal="left" vertical="center"/>
    </xf>
    <xf numFmtId="0" fontId="5" fillId="0" borderId="0" xfId="0" applyFont="1" applyProtection="1"/>
    <xf numFmtId="2" fontId="6" fillId="0" borderId="1" xfId="0" applyNumberFormat="1" applyFont="1" applyBorder="1" applyAlignment="1" applyProtection="1">
      <alignment horizontal="right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20" fontId="5" fillId="0" borderId="1" xfId="0" applyNumberFormat="1" applyFont="1" applyBorder="1" applyAlignment="1" applyProtection="1">
      <alignment horizontal="right" vertical="center"/>
    </xf>
    <xf numFmtId="2" fontId="5" fillId="3" borderId="1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5" fillId="2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2" fontId="6" fillId="2" borderId="1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2" fontId="8" fillId="2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/>
    <xf numFmtId="0" fontId="5" fillId="4" borderId="1" xfId="0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left" vertical="center" wrapText="1"/>
    </xf>
    <xf numFmtId="0" fontId="9" fillId="7" borderId="0" xfId="0" applyFont="1" applyFill="1" applyAlignment="1">
      <alignment horizontal="left" vertical="center"/>
    </xf>
    <xf numFmtId="0" fontId="5" fillId="8" borderId="1" xfId="0" applyFont="1" applyFill="1" applyBorder="1" applyAlignment="1" applyProtection="1">
      <alignment horizontal="left" vertical="center"/>
    </xf>
    <xf numFmtId="49" fontId="5" fillId="8" borderId="1" xfId="0" applyNumberFormat="1" applyFont="1" applyFill="1" applyBorder="1" applyAlignment="1">
      <alignment horizontal="left" vertical="center"/>
    </xf>
    <xf numFmtId="49" fontId="5" fillId="9" borderId="1" xfId="0" applyNumberFormat="1" applyFont="1" applyFill="1" applyBorder="1" applyAlignment="1" applyProtection="1">
      <alignment horizontal="right" vertical="center"/>
    </xf>
    <xf numFmtId="49" fontId="5" fillId="9" borderId="1" xfId="0" applyNumberFormat="1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9"/>
  <sheetViews>
    <sheetView tabSelected="1" zoomScale="80" zoomScaleNormal="80" zoomScaleSheetLayoutView="80" workbookViewId="0"/>
  </sheetViews>
  <sheetFormatPr defaultRowHeight="12.75" x14ac:dyDescent="0.2"/>
  <cols>
    <col min="1" max="1" width="9.7109375" style="2" customWidth="1"/>
    <col min="2" max="2" width="20.7109375" style="2" customWidth="1"/>
    <col min="3" max="3" width="24.7109375" style="2" customWidth="1"/>
    <col min="4" max="4" width="19.7109375" style="2" customWidth="1"/>
    <col min="5" max="5" width="11" style="2" customWidth="1"/>
    <col min="6" max="12" width="10.7109375" style="2" customWidth="1"/>
    <col min="13" max="13" width="50.7109375" style="2" customWidth="1"/>
    <col min="14" max="14" width="11" style="2" customWidth="1"/>
    <col min="15" max="17" width="10.7109375" style="2" customWidth="1"/>
    <col min="18" max="18" width="10.85546875" style="2" customWidth="1"/>
    <col min="19" max="19" width="40.7109375" style="2" customWidth="1"/>
    <col min="20" max="16384" width="9.140625" style="2"/>
  </cols>
  <sheetData>
    <row r="1" spans="1:19" ht="20.25" x14ac:dyDescent="0.2">
      <c r="A1" s="1" t="s">
        <v>18</v>
      </c>
    </row>
    <row r="3" spans="1:19" ht="25.5" x14ac:dyDescent="0.2">
      <c r="A3" s="20" t="s">
        <v>0</v>
      </c>
      <c r="B3" s="20" t="s">
        <v>1</v>
      </c>
      <c r="C3" s="20" t="s">
        <v>2</v>
      </c>
      <c r="D3" s="21" t="s">
        <v>46</v>
      </c>
      <c r="E3" s="21" t="s">
        <v>37</v>
      </c>
      <c r="F3" s="21" t="s">
        <v>38</v>
      </c>
      <c r="G3" s="21" t="s">
        <v>39</v>
      </c>
      <c r="H3" s="21" t="s">
        <v>40</v>
      </c>
      <c r="I3" s="21" t="s">
        <v>41</v>
      </c>
      <c r="J3" s="21" t="s">
        <v>43</v>
      </c>
      <c r="K3" s="21" t="s">
        <v>44</v>
      </c>
      <c r="L3" s="21" t="s">
        <v>45</v>
      </c>
      <c r="M3" s="21" t="s">
        <v>47</v>
      </c>
      <c r="N3" s="21" t="s">
        <v>52</v>
      </c>
      <c r="O3" s="21" t="s">
        <v>51</v>
      </c>
      <c r="P3" s="21" t="s">
        <v>42</v>
      </c>
      <c r="Q3" s="21" t="s">
        <v>56</v>
      </c>
      <c r="R3" s="21" t="s">
        <v>50</v>
      </c>
      <c r="S3" s="21" t="s">
        <v>3</v>
      </c>
    </row>
    <row r="4" spans="1:19" x14ac:dyDescent="0.2">
      <c r="A4" s="40" t="s">
        <v>5</v>
      </c>
      <c r="B4" s="10" t="s">
        <v>9</v>
      </c>
      <c r="C4" s="43" t="s">
        <v>8</v>
      </c>
      <c r="D4" s="45" t="s">
        <v>23</v>
      </c>
      <c r="E4" s="13">
        <v>0.29166666666666669</v>
      </c>
      <c r="F4" s="13">
        <v>0.83333333333333337</v>
      </c>
      <c r="G4" s="35">
        <f>IFERROR(F4-E4, 0)*24</f>
        <v>13.000000000000002</v>
      </c>
      <c r="H4" s="35">
        <v>2.5</v>
      </c>
      <c r="I4" s="35">
        <f>IFERROR(G4-H4, 0)</f>
        <v>10.500000000000002</v>
      </c>
      <c r="J4" s="15">
        <v>13150</v>
      </c>
      <c r="K4" s="15">
        <v>13160</v>
      </c>
      <c r="L4" s="16">
        <f t="shared" ref="L4:L12" si="0">IFERROR(K4-J4, 0)</f>
        <v>10</v>
      </c>
      <c r="M4" s="34" t="s">
        <v>24</v>
      </c>
      <c r="N4" s="15">
        <v>1</v>
      </c>
      <c r="O4" s="15">
        <v>10</v>
      </c>
      <c r="P4" s="47" t="s">
        <v>10</v>
      </c>
      <c r="Q4" s="49" t="s">
        <v>57</v>
      </c>
      <c r="R4" s="14">
        <f t="shared" ref="R4:R18" si="1">IFERROR(N4*O4, 0)</f>
        <v>10</v>
      </c>
      <c r="S4" s="10"/>
    </row>
    <row r="5" spans="1:19" x14ac:dyDescent="0.2">
      <c r="A5" s="40" t="s">
        <v>5</v>
      </c>
      <c r="B5" s="10" t="s">
        <v>14</v>
      </c>
      <c r="C5" s="43" t="s">
        <v>8</v>
      </c>
      <c r="D5" s="45" t="s">
        <v>25</v>
      </c>
      <c r="E5" s="13">
        <v>0.29166666666666669</v>
      </c>
      <c r="F5" s="13">
        <v>0.70833333333333337</v>
      </c>
      <c r="G5" s="35">
        <f t="shared" ref="G5:G12" si="2">IFERROR(F5-E5, 0)*24</f>
        <v>10</v>
      </c>
      <c r="H5" s="35">
        <v>1</v>
      </c>
      <c r="I5" s="35">
        <f t="shared" ref="I5:I12" si="3">IFERROR(G5-H5, 0)</f>
        <v>9</v>
      </c>
      <c r="J5" s="15">
        <v>65200</v>
      </c>
      <c r="K5" s="15">
        <v>65350</v>
      </c>
      <c r="L5" s="16">
        <f t="shared" si="0"/>
        <v>150</v>
      </c>
      <c r="M5" s="34" t="s">
        <v>6</v>
      </c>
      <c r="N5" s="15">
        <v>10</v>
      </c>
      <c r="O5" s="15">
        <v>18</v>
      </c>
      <c r="P5" s="47" t="s">
        <v>26</v>
      </c>
      <c r="Q5" s="49" t="s">
        <v>58</v>
      </c>
      <c r="R5" s="14">
        <f t="shared" si="1"/>
        <v>180</v>
      </c>
      <c r="S5" s="10"/>
    </row>
    <row r="6" spans="1:19" x14ac:dyDescent="0.2">
      <c r="A6" s="40" t="s">
        <v>5</v>
      </c>
      <c r="B6" s="10" t="s">
        <v>21</v>
      </c>
      <c r="C6" s="43" t="s">
        <v>27</v>
      </c>
      <c r="D6" s="45" t="s">
        <v>13</v>
      </c>
      <c r="E6" s="13">
        <v>0.29166666666666669</v>
      </c>
      <c r="F6" s="13">
        <v>0.79166666666666663</v>
      </c>
      <c r="G6" s="35">
        <f t="shared" si="2"/>
        <v>11.999999999999998</v>
      </c>
      <c r="H6" s="35">
        <v>3</v>
      </c>
      <c r="I6" s="35">
        <f t="shared" si="3"/>
        <v>8.9999999999999982</v>
      </c>
      <c r="J6" s="15">
        <v>3210</v>
      </c>
      <c r="K6" s="15">
        <v>3222</v>
      </c>
      <c r="L6" s="16">
        <f t="shared" si="0"/>
        <v>12</v>
      </c>
      <c r="M6" s="34" t="s">
        <v>7</v>
      </c>
      <c r="N6" s="15">
        <v>1</v>
      </c>
      <c r="O6" s="15">
        <v>12</v>
      </c>
      <c r="P6" s="47" t="s">
        <v>28</v>
      </c>
      <c r="Q6" s="49" t="s">
        <v>57</v>
      </c>
      <c r="R6" s="14">
        <f t="shared" si="1"/>
        <v>12</v>
      </c>
      <c r="S6" s="10"/>
    </row>
    <row r="7" spans="1:19" x14ac:dyDescent="0.2">
      <c r="A7" s="40" t="s">
        <v>5</v>
      </c>
      <c r="B7" s="10" t="s">
        <v>11</v>
      </c>
      <c r="C7" s="43" t="s">
        <v>27</v>
      </c>
      <c r="D7" s="45" t="s">
        <v>12</v>
      </c>
      <c r="E7" s="13">
        <v>0.29166666666666669</v>
      </c>
      <c r="F7" s="13">
        <v>0.75</v>
      </c>
      <c r="G7" s="35">
        <f t="shared" si="2"/>
        <v>11</v>
      </c>
      <c r="H7" s="35">
        <v>2</v>
      </c>
      <c r="I7" s="35">
        <f t="shared" si="3"/>
        <v>9</v>
      </c>
      <c r="J7" s="15">
        <v>66100</v>
      </c>
      <c r="K7" s="15">
        <v>66300</v>
      </c>
      <c r="L7" s="16">
        <f t="shared" si="0"/>
        <v>200</v>
      </c>
      <c r="M7" s="34" t="s">
        <v>6</v>
      </c>
      <c r="N7" s="15">
        <v>11</v>
      </c>
      <c r="O7" s="15">
        <v>18</v>
      </c>
      <c r="P7" s="47" t="s">
        <v>29</v>
      </c>
      <c r="Q7" s="49" t="s">
        <v>58</v>
      </c>
      <c r="R7" s="14">
        <f t="shared" si="1"/>
        <v>198</v>
      </c>
      <c r="S7" s="10"/>
    </row>
    <row r="8" spans="1:19" x14ac:dyDescent="0.2">
      <c r="A8" s="40" t="s">
        <v>5</v>
      </c>
      <c r="B8" s="10" t="s">
        <v>30</v>
      </c>
      <c r="C8" s="43" t="s">
        <v>27</v>
      </c>
      <c r="D8" s="45" t="s">
        <v>20</v>
      </c>
      <c r="E8" s="13">
        <v>0.29166666666666669</v>
      </c>
      <c r="F8" s="13">
        <v>0.71875</v>
      </c>
      <c r="G8" s="35">
        <f t="shared" si="2"/>
        <v>10.25</v>
      </c>
      <c r="H8" s="35">
        <v>2</v>
      </c>
      <c r="I8" s="35">
        <f t="shared" si="3"/>
        <v>8.25</v>
      </c>
      <c r="J8" s="15">
        <v>0</v>
      </c>
      <c r="K8" s="15">
        <v>0</v>
      </c>
      <c r="L8" s="16">
        <f t="shared" si="0"/>
        <v>0</v>
      </c>
      <c r="M8" s="34" t="s">
        <v>53</v>
      </c>
      <c r="N8" s="15">
        <v>0</v>
      </c>
      <c r="O8" s="15">
        <v>0</v>
      </c>
      <c r="P8" s="47" t="s">
        <v>35</v>
      </c>
      <c r="Q8" s="49" t="s">
        <v>66</v>
      </c>
      <c r="R8" s="14">
        <f t="shared" si="1"/>
        <v>0</v>
      </c>
      <c r="S8" s="10"/>
    </row>
    <row r="9" spans="1:19" ht="25.5" x14ac:dyDescent="0.2">
      <c r="A9" s="40" t="s">
        <v>5</v>
      </c>
      <c r="B9" s="10" t="s">
        <v>31</v>
      </c>
      <c r="C9" s="43" t="s">
        <v>27</v>
      </c>
      <c r="D9" s="45" t="s">
        <v>32</v>
      </c>
      <c r="E9" s="13">
        <v>0.29166666666666669</v>
      </c>
      <c r="F9" s="13">
        <v>0.73958333333333337</v>
      </c>
      <c r="G9" s="35">
        <f t="shared" si="2"/>
        <v>10.75</v>
      </c>
      <c r="H9" s="35">
        <v>3</v>
      </c>
      <c r="I9" s="35">
        <f t="shared" si="3"/>
        <v>7.75</v>
      </c>
      <c r="J9" s="15">
        <v>210500</v>
      </c>
      <c r="K9" s="15">
        <v>210750</v>
      </c>
      <c r="L9" s="16">
        <f t="shared" si="0"/>
        <v>250</v>
      </c>
      <c r="M9" s="34" t="s">
        <v>34</v>
      </c>
      <c r="N9" s="15">
        <v>3</v>
      </c>
      <c r="O9" s="15">
        <v>24</v>
      </c>
      <c r="P9" s="47" t="s">
        <v>33</v>
      </c>
      <c r="Q9" s="49" t="s">
        <v>58</v>
      </c>
      <c r="R9" s="14">
        <f t="shared" si="1"/>
        <v>72</v>
      </c>
      <c r="S9" s="10"/>
    </row>
    <row r="10" spans="1:19" x14ac:dyDescent="0.2">
      <c r="A10" s="40" t="s">
        <v>36</v>
      </c>
      <c r="B10" s="10" t="s">
        <v>9</v>
      </c>
      <c r="C10" s="43" t="s">
        <v>8</v>
      </c>
      <c r="D10" s="45" t="s">
        <v>23</v>
      </c>
      <c r="E10" s="13">
        <v>0.29166666666666669</v>
      </c>
      <c r="F10" s="13">
        <v>0.71875</v>
      </c>
      <c r="G10" s="35">
        <f t="shared" si="2"/>
        <v>10.25</v>
      </c>
      <c r="H10" s="35">
        <v>0</v>
      </c>
      <c r="I10" s="35">
        <f t="shared" si="3"/>
        <v>10.25</v>
      </c>
      <c r="J10" s="15">
        <v>13160</v>
      </c>
      <c r="K10" s="15">
        <v>13169</v>
      </c>
      <c r="L10" s="16">
        <f t="shared" si="0"/>
        <v>9</v>
      </c>
      <c r="M10" s="34" t="s">
        <v>24</v>
      </c>
      <c r="N10" s="15">
        <v>1</v>
      </c>
      <c r="O10" s="15">
        <v>9</v>
      </c>
      <c r="P10" s="47" t="s">
        <v>61</v>
      </c>
      <c r="Q10" s="49" t="s">
        <v>57</v>
      </c>
      <c r="R10" s="14">
        <f t="shared" si="1"/>
        <v>9</v>
      </c>
      <c r="S10" s="10"/>
    </row>
    <row r="11" spans="1:19" x14ac:dyDescent="0.2">
      <c r="A11" s="40" t="s">
        <v>36</v>
      </c>
      <c r="B11" s="10" t="s">
        <v>31</v>
      </c>
      <c r="C11" s="43" t="s">
        <v>8</v>
      </c>
      <c r="D11" s="45" t="s">
        <v>32</v>
      </c>
      <c r="E11" s="13">
        <v>0.28125</v>
      </c>
      <c r="F11" s="13">
        <v>0.75</v>
      </c>
      <c r="G11" s="35">
        <f t="shared" si="2"/>
        <v>11.25</v>
      </c>
      <c r="H11" s="35">
        <v>0</v>
      </c>
      <c r="I11" s="35">
        <f t="shared" si="3"/>
        <v>11.25</v>
      </c>
      <c r="J11" s="15">
        <v>210750</v>
      </c>
      <c r="K11" s="15">
        <v>210950</v>
      </c>
      <c r="L11" s="16">
        <f t="shared" si="0"/>
        <v>200</v>
      </c>
      <c r="M11" s="34" t="s">
        <v>6</v>
      </c>
      <c r="N11" s="15">
        <v>2</v>
      </c>
      <c r="O11" s="15">
        <v>24</v>
      </c>
      <c r="P11" s="47" t="s">
        <v>64</v>
      </c>
      <c r="Q11" s="49" t="s">
        <v>58</v>
      </c>
      <c r="R11" s="14">
        <f t="shared" si="1"/>
        <v>48</v>
      </c>
      <c r="S11" s="10"/>
    </row>
    <row r="12" spans="1:19" x14ac:dyDescent="0.2">
      <c r="A12" s="41">
        <v>43835</v>
      </c>
      <c r="B12" s="10" t="s">
        <v>9</v>
      </c>
      <c r="C12" s="43" t="s">
        <v>8</v>
      </c>
      <c r="D12" s="45" t="s">
        <v>23</v>
      </c>
      <c r="E12" s="13">
        <v>0.29166666666666669</v>
      </c>
      <c r="F12" s="13">
        <v>0.71875</v>
      </c>
      <c r="G12" s="35">
        <f t="shared" si="2"/>
        <v>10.25</v>
      </c>
      <c r="H12" s="35">
        <v>0</v>
      </c>
      <c r="I12" s="35">
        <f t="shared" si="3"/>
        <v>10.25</v>
      </c>
      <c r="J12" s="15">
        <v>13160</v>
      </c>
      <c r="K12" s="15">
        <v>13168</v>
      </c>
      <c r="L12" s="16">
        <f t="shared" si="0"/>
        <v>8</v>
      </c>
      <c r="M12" s="34" t="s">
        <v>24</v>
      </c>
      <c r="N12" s="15">
        <v>1</v>
      </c>
      <c r="O12" s="15">
        <v>8</v>
      </c>
      <c r="P12" s="47" t="s">
        <v>62</v>
      </c>
      <c r="Q12" s="49" t="s">
        <v>57</v>
      </c>
      <c r="R12" s="14">
        <f t="shared" si="1"/>
        <v>8</v>
      </c>
      <c r="S12" s="10"/>
    </row>
    <row r="13" spans="1:19" x14ac:dyDescent="0.2">
      <c r="A13" s="40"/>
      <c r="B13" s="10"/>
      <c r="C13" s="43"/>
      <c r="D13" s="45"/>
      <c r="E13" s="13"/>
      <c r="F13" s="13"/>
      <c r="G13" s="35"/>
      <c r="H13" s="35"/>
      <c r="I13" s="35"/>
      <c r="J13" s="15"/>
      <c r="K13" s="15"/>
      <c r="L13" s="16"/>
      <c r="M13" s="34"/>
      <c r="N13" s="15"/>
      <c r="O13" s="15"/>
      <c r="P13" s="47"/>
      <c r="Q13" s="49"/>
      <c r="R13" s="14">
        <f t="shared" si="1"/>
        <v>0</v>
      </c>
      <c r="S13" s="10"/>
    </row>
    <row r="14" spans="1:19" x14ac:dyDescent="0.2">
      <c r="A14" s="40"/>
      <c r="B14" s="10"/>
      <c r="C14" s="43"/>
      <c r="D14" s="45"/>
      <c r="E14" s="13"/>
      <c r="F14" s="13"/>
      <c r="G14" s="35"/>
      <c r="H14" s="35"/>
      <c r="I14" s="35"/>
      <c r="J14" s="15"/>
      <c r="K14" s="15"/>
      <c r="L14" s="16"/>
      <c r="M14" s="34"/>
      <c r="N14" s="15"/>
      <c r="O14" s="15"/>
      <c r="P14" s="47"/>
      <c r="Q14" s="49"/>
      <c r="R14" s="14">
        <f t="shared" si="1"/>
        <v>0</v>
      </c>
      <c r="S14" s="10"/>
    </row>
    <row r="15" spans="1:19" x14ac:dyDescent="0.2">
      <c r="A15" s="40"/>
      <c r="B15" s="10"/>
      <c r="C15" s="43"/>
      <c r="D15" s="45"/>
      <c r="E15" s="13"/>
      <c r="F15" s="13"/>
      <c r="G15" s="35"/>
      <c r="H15" s="35"/>
      <c r="I15" s="35"/>
      <c r="J15" s="15"/>
      <c r="K15" s="15"/>
      <c r="L15" s="16"/>
      <c r="M15" s="34"/>
      <c r="N15" s="15"/>
      <c r="O15" s="15"/>
      <c r="P15" s="47"/>
      <c r="Q15" s="49"/>
      <c r="R15" s="14">
        <f t="shared" si="1"/>
        <v>0</v>
      </c>
      <c r="S15" s="10"/>
    </row>
    <row r="16" spans="1:19" x14ac:dyDescent="0.2">
      <c r="A16" s="40"/>
      <c r="B16" s="10"/>
      <c r="C16" s="43"/>
      <c r="D16" s="45"/>
      <c r="E16" s="13"/>
      <c r="F16" s="13"/>
      <c r="G16" s="35"/>
      <c r="H16" s="35"/>
      <c r="I16" s="35"/>
      <c r="J16" s="15"/>
      <c r="K16" s="15"/>
      <c r="L16" s="16"/>
      <c r="M16" s="34"/>
      <c r="N16" s="15"/>
      <c r="O16" s="15"/>
      <c r="P16" s="47"/>
      <c r="Q16" s="49"/>
      <c r="R16" s="14">
        <f t="shared" si="1"/>
        <v>0</v>
      </c>
      <c r="S16" s="10"/>
    </row>
    <row r="17" spans="1:19" x14ac:dyDescent="0.2">
      <c r="A17" s="40"/>
      <c r="B17" s="10"/>
      <c r="C17" s="43"/>
      <c r="D17" s="45"/>
      <c r="E17" s="13"/>
      <c r="F17" s="13"/>
      <c r="G17" s="35"/>
      <c r="H17" s="35"/>
      <c r="I17" s="35"/>
      <c r="J17" s="15"/>
      <c r="K17" s="15"/>
      <c r="L17" s="16"/>
      <c r="M17" s="34"/>
      <c r="N17" s="15"/>
      <c r="O17" s="15"/>
      <c r="P17" s="47"/>
      <c r="Q17" s="49"/>
      <c r="R17" s="14">
        <f t="shared" si="1"/>
        <v>0</v>
      </c>
      <c r="S17" s="10"/>
    </row>
    <row r="18" spans="1:19" x14ac:dyDescent="0.2">
      <c r="A18" s="40"/>
      <c r="B18" s="10"/>
      <c r="C18" s="43"/>
      <c r="D18" s="45"/>
      <c r="E18" s="13"/>
      <c r="F18" s="13"/>
      <c r="G18" s="35"/>
      <c r="H18" s="35"/>
      <c r="I18" s="35"/>
      <c r="J18" s="15"/>
      <c r="K18" s="15"/>
      <c r="L18" s="16"/>
      <c r="M18" s="34"/>
      <c r="N18" s="15"/>
      <c r="O18" s="15"/>
      <c r="P18" s="47"/>
      <c r="Q18" s="49"/>
      <c r="R18" s="14">
        <f t="shared" si="1"/>
        <v>0</v>
      </c>
      <c r="S18" s="10"/>
    </row>
    <row r="19" spans="1:19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</sheetData>
  <sheetProtection formatCells="0" insertRows="0" sort="0" autoFilter="0"/>
  <autoFilter ref="A3:S18">
    <sortState ref="A4:R13">
      <sortCondition ref="A3:A13"/>
    </sortState>
  </autoFilter>
  <phoneticPr fontId="4" type="noConversion"/>
  <printOptions horizontalCentered="1"/>
  <pageMargins left="0" right="0" top="0" bottom="0.25" header="0" footer="0"/>
  <pageSetup paperSize="9" scale="51" orientation="landscape" verticalDpi="300" r:id="rId1"/>
  <ignoredErrors>
    <ignoredError sqref="P4:P7 P9 P18" twoDigitTextYear="1"/>
    <ignoredError sqref="G4:L10 R4:R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K15"/>
  <sheetViews>
    <sheetView zoomScaleNormal="100" zoomScaleSheetLayoutView="100" workbookViewId="0"/>
  </sheetViews>
  <sheetFormatPr defaultRowHeight="12.75" x14ac:dyDescent="0.2"/>
  <cols>
    <col min="1" max="2" width="12.7109375" style="5" customWidth="1"/>
    <col min="3" max="3" width="11.28515625" style="5" bestFit="1" customWidth="1"/>
    <col min="4" max="4" width="10.7109375" style="5" customWidth="1"/>
    <col min="5" max="5" width="12.7109375" style="5" customWidth="1"/>
    <col min="6" max="6" width="4.7109375" style="5" customWidth="1"/>
    <col min="7" max="8" width="12.7109375" style="5" customWidth="1"/>
    <col min="9" max="9" width="11.28515625" style="5" bestFit="1" customWidth="1"/>
    <col min="10" max="10" width="10.7109375" style="5" customWidth="1"/>
    <col min="11" max="11" width="12.7109375" style="5" customWidth="1"/>
    <col min="12" max="16384" width="9.140625" style="5"/>
  </cols>
  <sheetData>
    <row r="1" spans="1:11" ht="20.25" x14ac:dyDescent="0.2">
      <c r="A1" s="44" t="s">
        <v>8</v>
      </c>
      <c r="B1" s="8"/>
      <c r="C1" s="4"/>
      <c r="D1" s="4"/>
      <c r="E1" s="4"/>
      <c r="F1" s="4"/>
    </row>
    <row r="2" spans="1:11" x14ac:dyDescent="0.2">
      <c r="A2" s="6"/>
      <c r="B2" s="6"/>
      <c r="C2" s="6"/>
      <c r="D2" s="6"/>
      <c r="E2" s="6"/>
      <c r="F2" s="6"/>
    </row>
    <row r="3" spans="1:11" ht="25.5" customHeight="1" x14ac:dyDescent="0.2">
      <c r="A3" s="37" t="s">
        <v>24</v>
      </c>
      <c r="B3" s="38"/>
      <c r="C3" s="38"/>
      <c r="D3" s="38"/>
      <c r="E3" s="39"/>
      <c r="F3" s="6"/>
      <c r="G3" s="37" t="s">
        <v>6</v>
      </c>
      <c r="H3" s="38"/>
      <c r="I3" s="38"/>
      <c r="J3" s="38"/>
      <c r="K3" s="39"/>
    </row>
    <row r="4" spans="1:11" x14ac:dyDescent="0.2">
      <c r="A4" s="29"/>
      <c r="B4" s="30"/>
      <c r="C4" s="30"/>
      <c r="D4" s="30"/>
      <c r="E4" s="31"/>
      <c r="F4" s="6"/>
      <c r="G4" s="29"/>
      <c r="H4" s="30"/>
      <c r="I4" s="30"/>
      <c r="J4" s="30"/>
      <c r="K4" s="31"/>
    </row>
    <row r="5" spans="1:11" x14ac:dyDescent="0.2">
      <c r="A5" s="7" t="s">
        <v>59</v>
      </c>
      <c r="B5" s="7" t="s">
        <v>65</v>
      </c>
      <c r="C5" s="7" t="s">
        <v>60</v>
      </c>
      <c r="D5" s="7" t="s">
        <v>56</v>
      </c>
      <c r="E5" s="19" t="s">
        <v>55</v>
      </c>
      <c r="F5" s="6"/>
      <c r="G5" s="7" t="s">
        <v>54</v>
      </c>
      <c r="H5" s="7" t="s">
        <v>65</v>
      </c>
      <c r="I5" s="7" t="s">
        <v>60</v>
      </c>
      <c r="J5" s="7" t="s">
        <v>56</v>
      </c>
      <c r="K5" s="19" t="s">
        <v>55</v>
      </c>
    </row>
    <row r="6" spans="1:11" x14ac:dyDescent="0.2">
      <c r="A6" s="42" t="s">
        <v>5</v>
      </c>
      <c r="B6" s="46" t="s">
        <v>23</v>
      </c>
      <c r="C6" s="48" t="s">
        <v>10</v>
      </c>
      <c r="D6" s="50" t="s">
        <v>57</v>
      </c>
      <c r="E6" s="36">
        <v>10</v>
      </c>
      <c r="F6" s="6"/>
      <c r="G6" s="42" t="s">
        <v>5</v>
      </c>
      <c r="H6" s="46" t="s">
        <v>25</v>
      </c>
      <c r="I6" s="48" t="s">
        <v>26</v>
      </c>
      <c r="J6" s="50" t="s">
        <v>58</v>
      </c>
      <c r="K6" s="36">
        <v>180</v>
      </c>
    </row>
    <row r="7" spans="1:11" x14ac:dyDescent="0.2">
      <c r="A7" s="42" t="s">
        <v>36</v>
      </c>
      <c r="B7" s="46" t="s">
        <v>23</v>
      </c>
      <c r="C7" s="48" t="s">
        <v>61</v>
      </c>
      <c r="D7" s="50" t="s">
        <v>57</v>
      </c>
      <c r="E7" s="36">
        <v>9</v>
      </c>
      <c r="F7" s="6"/>
      <c r="G7" s="42" t="s">
        <v>36</v>
      </c>
      <c r="H7" s="46" t="s">
        <v>32</v>
      </c>
      <c r="I7" s="48" t="s">
        <v>64</v>
      </c>
      <c r="J7" s="50" t="s">
        <v>58</v>
      </c>
      <c r="K7" s="36">
        <v>48</v>
      </c>
    </row>
    <row r="8" spans="1:11" x14ac:dyDescent="0.2">
      <c r="A8" s="42" t="s">
        <v>63</v>
      </c>
      <c r="B8" s="46" t="s">
        <v>23</v>
      </c>
      <c r="C8" s="48" t="s">
        <v>62</v>
      </c>
      <c r="D8" s="50" t="s">
        <v>57</v>
      </c>
      <c r="E8" s="36">
        <v>8</v>
      </c>
      <c r="F8" s="6"/>
      <c r="G8" s="42"/>
      <c r="H8" s="46"/>
      <c r="I8" s="48"/>
      <c r="J8" s="50"/>
      <c r="K8" s="36"/>
    </row>
    <row r="9" spans="1:11" x14ac:dyDescent="0.2">
      <c r="A9" s="42"/>
      <c r="B9" s="46"/>
      <c r="C9" s="48"/>
      <c r="D9" s="50"/>
      <c r="E9" s="36"/>
      <c r="F9" s="6"/>
      <c r="G9" s="42"/>
      <c r="H9" s="46"/>
      <c r="I9" s="48"/>
      <c r="J9" s="50"/>
      <c r="K9" s="36"/>
    </row>
    <row r="10" spans="1:11" x14ac:dyDescent="0.2">
      <c r="A10" s="42"/>
      <c r="B10" s="46"/>
      <c r="C10" s="48"/>
      <c r="D10" s="50"/>
      <c r="E10" s="36"/>
      <c r="F10" s="6"/>
      <c r="G10" s="42"/>
      <c r="H10" s="46"/>
      <c r="I10" s="48"/>
      <c r="J10" s="50"/>
      <c r="K10" s="36"/>
    </row>
    <row r="11" spans="1:11" x14ac:dyDescent="0.2">
      <c r="A11" s="42"/>
      <c r="B11" s="46"/>
      <c r="C11" s="48"/>
      <c r="D11" s="50"/>
      <c r="E11" s="36"/>
      <c r="F11" s="6"/>
      <c r="G11" s="42"/>
      <c r="H11" s="46"/>
      <c r="I11" s="48"/>
      <c r="J11" s="50"/>
      <c r="K11" s="36"/>
    </row>
    <row r="12" spans="1:11" x14ac:dyDescent="0.2">
      <c r="A12" s="42"/>
      <c r="B12" s="46"/>
      <c r="C12" s="48"/>
      <c r="D12" s="50"/>
      <c r="E12" s="36"/>
      <c r="F12" s="6"/>
      <c r="G12" s="42"/>
      <c r="H12" s="46"/>
      <c r="I12" s="48"/>
      <c r="J12" s="50"/>
      <c r="K12" s="36"/>
    </row>
    <row r="13" spans="1:11" x14ac:dyDescent="0.2">
      <c r="A13" s="26"/>
      <c r="B13" s="33"/>
      <c r="C13" s="27"/>
      <c r="D13" s="28" t="s">
        <v>4</v>
      </c>
      <c r="E13" s="32">
        <f>IFERROR(SUM(E6:E12), 0)</f>
        <v>27</v>
      </c>
      <c r="F13" s="4"/>
      <c r="G13" s="26"/>
      <c r="H13" s="33"/>
      <c r="I13" s="27"/>
      <c r="J13" s="32" t="s">
        <v>4</v>
      </c>
      <c r="K13" s="32">
        <f>IFERROR(SUM(K6:K12), 0)</f>
        <v>228</v>
      </c>
    </row>
    <row r="14" spans="1:11" x14ac:dyDescent="0.2">
      <c r="A14" s="4"/>
      <c r="B14" s="4"/>
      <c r="C14" s="4"/>
      <c r="D14" s="4"/>
      <c r="E14" s="4"/>
      <c r="F14" s="4"/>
    </row>
    <row r="15" spans="1:11" x14ac:dyDescent="0.2">
      <c r="A15" s="4"/>
      <c r="B15" s="4"/>
      <c r="C15" s="4"/>
      <c r="D15" s="4"/>
      <c r="E15" s="4"/>
      <c r="F15" s="4"/>
    </row>
  </sheetData>
  <mergeCells count="2">
    <mergeCell ref="A3:E3"/>
    <mergeCell ref="G3:K3"/>
  </mergeCells>
  <printOptions horizontalCentered="1"/>
  <pageMargins left="0" right="0" top="0" bottom="0" header="0" footer="0"/>
  <pageSetup paperSize="9" scale="8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K25"/>
  <sheetViews>
    <sheetView zoomScaleNormal="100" zoomScaleSheetLayoutView="100" workbookViewId="0"/>
  </sheetViews>
  <sheetFormatPr defaultRowHeight="12.75" x14ac:dyDescent="0.2"/>
  <cols>
    <col min="1" max="2" width="12.7109375" style="5" customWidth="1"/>
    <col min="3" max="3" width="11.28515625" style="5" bestFit="1" customWidth="1"/>
    <col min="4" max="4" width="10.7109375" style="5" customWidth="1"/>
    <col min="5" max="5" width="12.7109375" style="5" customWidth="1"/>
    <col min="6" max="6" width="4.7109375" style="5" customWidth="1"/>
    <col min="7" max="8" width="12.7109375" style="5" customWidth="1"/>
    <col min="9" max="9" width="11.28515625" style="5" bestFit="1" customWidth="1"/>
    <col min="10" max="10" width="10.7109375" style="5" customWidth="1"/>
    <col min="11" max="11" width="12.7109375" style="5" customWidth="1"/>
    <col min="12" max="16384" width="9.140625" style="5"/>
  </cols>
  <sheetData>
    <row r="1" spans="1:11" ht="20.25" x14ac:dyDescent="0.2">
      <c r="A1" s="44" t="s">
        <v>27</v>
      </c>
      <c r="B1" s="8"/>
      <c r="C1" s="4"/>
      <c r="D1" s="4"/>
      <c r="E1" s="4"/>
      <c r="F1" s="4"/>
    </row>
    <row r="2" spans="1:11" x14ac:dyDescent="0.2">
      <c r="A2" s="6"/>
      <c r="B2" s="6"/>
      <c r="C2" s="6"/>
      <c r="D2" s="6"/>
      <c r="E2" s="6"/>
      <c r="F2" s="6"/>
    </row>
    <row r="3" spans="1:11" ht="25.5" customHeight="1" x14ac:dyDescent="0.2">
      <c r="A3" s="37" t="s">
        <v>7</v>
      </c>
      <c r="B3" s="38"/>
      <c r="C3" s="38"/>
      <c r="D3" s="38"/>
      <c r="E3" s="39"/>
      <c r="F3" s="6"/>
      <c r="G3" s="37" t="s">
        <v>6</v>
      </c>
      <c r="H3" s="38"/>
      <c r="I3" s="38"/>
      <c r="J3" s="38"/>
      <c r="K3" s="39"/>
    </row>
    <row r="4" spans="1:11" x14ac:dyDescent="0.2">
      <c r="A4" s="29"/>
      <c r="B4" s="30"/>
      <c r="C4" s="30"/>
      <c r="D4" s="30"/>
      <c r="E4" s="31"/>
      <c r="F4" s="6"/>
      <c r="G4" s="29"/>
      <c r="H4" s="30"/>
      <c r="I4" s="30"/>
      <c r="J4" s="30"/>
      <c r="K4" s="31"/>
    </row>
    <row r="5" spans="1:11" x14ac:dyDescent="0.2">
      <c r="A5" s="7" t="s">
        <v>59</v>
      </c>
      <c r="B5" s="7" t="s">
        <v>65</v>
      </c>
      <c r="C5" s="7" t="s">
        <v>60</v>
      </c>
      <c r="D5" s="7" t="s">
        <v>56</v>
      </c>
      <c r="E5" s="19" t="s">
        <v>55</v>
      </c>
      <c r="F5" s="6"/>
      <c r="G5" s="7" t="s">
        <v>54</v>
      </c>
      <c r="H5" s="7" t="s">
        <v>65</v>
      </c>
      <c r="I5" s="7" t="s">
        <v>60</v>
      </c>
      <c r="J5" s="7" t="s">
        <v>56</v>
      </c>
      <c r="K5" s="19" t="s">
        <v>55</v>
      </c>
    </row>
    <row r="6" spans="1:11" x14ac:dyDescent="0.2">
      <c r="A6" s="42" t="s">
        <v>5</v>
      </c>
      <c r="B6" s="46" t="s">
        <v>13</v>
      </c>
      <c r="C6" s="48" t="s">
        <v>28</v>
      </c>
      <c r="D6" s="50" t="s">
        <v>57</v>
      </c>
      <c r="E6" s="36">
        <v>12</v>
      </c>
      <c r="F6" s="6"/>
      <c r="G6" s="42" t="s">
        <v>5</v>
      </c>
      <c r="H6" s="46" t="s">
        <v>12</v>
      </c>
      <c r="I6" s="48" t="s">
        <v>29</v>
      </c>
      <c r="J6" s="50" t="s">
        <v>58</v>
      </c>
      <c r="K6" s="36">
        <v>198</v>
      </c>
    </row>
    <row r="7" spans="1:11" x14ac:dyDescent="0.2">
      <c r="A7" s="42"/>
      <c r="B7" s="46"/>
      <c r="C7" s="48"/>
      <c r="D7" s="50"/>
      <c r="E7" s="36"/>
      <c r="F7" s="6"/>
      <c r="G7" s="42"/>
      <c r="H7" s="46"/>
      <c r="I7" s="48"/>
      <c r="J7" s="50"/>
      <c r="K7" s="36"/>
    </row>
    <row r="8" spans="1:11" x14ac:dyDescent="0.2">
      <c r="A8" s="42"/>
      <c r="B8" s="46"/>
      <c r="C8" s="48"/>
      <c r="D8" s="50"/>
      <c r="E8" s="36"/>
      <c r="F8" s="6"/>
      <c r="G8" s="42"/>
      <c r="H8" s="46"/>
      <c r="I8" s="48"/>
      <c r="J8" s="50"/>
      <c r="K8" s="36"/>
    </row>
    <row r="9" spans="1:11" x14ac:dyDescent="0.2">
      <c r="A9" s="42"/>
      <c r="B9" s="46"/>
      <c r="C9" s="48"/>
      <c r="D9" s="50"/>
      <c r="E9" s="36"/>
      <c r="F9" s="6"/>
      <c r="G9" s="42"/>
      <c r="H9" s="46"/>
      <c r="I9" s="48"/>
      <c r="J9" s="50"/>
      <c r="K9" s="36"/>
    </row>
    <row r="10" spans="1:11" x14ac:dyDescent="0.2">
      <c r="A10" s="42"/>
      <c r="B10" s="46"/>
      <c r="C10" s="48"/>
      <c r="D10" s="50"/>
      <c r="E10" s="36"/>
      <c r="F10" s="6"/>
      <c r="G10" s="42"/>
      <c r="H10" s="46"/>
      <c r="I10" s="48"/>
      <c r="J10" s="50"/>
      <c r="K10" s="36"/>
    </row>
    <row r="11" spans="1:11" x14ac:dyDescent="0.2">
      <c r="A11" s="42"/>
      <c r="B11" s="46"/>
      <c r="C11" s="48"/>
      <c r="D11" s="50"/>
      <c r="E11" s="36"/>
      <c r="F11" s="6"/>
      <c r="G11" s="42"/>
      <c r="H11" s="46"/>
      <c r="I11" s="48"/>
      <c r="J11" s="50"/>
      <c r="K11" s="36"/>
    </row>
    <row r="12" spans="1:11" x14ac:dyDescent="0.2">
      <c r="A12" s="42"/>
      <c r="B12" s="46"/>
      <c r="C12" s="48"/>
      <c r="D12" s="50"/>
      <c r="E12" s="36"/>
      <c r="F12" s="6"/>
      <c r="G12" s="42"/>
      <c r="H12" s="46"/>
      <c r="I12" s="48"/>
      <c r="J12" s="50"/>
      <c r="K12" s="36"/>
    </row>
    <row r="13" spans="1:11" x14ac:dyDescent="0.2">
      <c r="A13" s="26"/>
      <c r="B13" s="33"/>
      <c r="C13" s="27"/>
      <c r="D13" s="28" t="s">
        <v>4</v>
      </c>
      <c r="E13" s="32">
        <f>IFERROR(SUM(E6:E12), 0)</f>
        <v>12</v>
      </c>
      <c r="F13" s="4"/>
      <c r="G13" s="26"/>
      <c r="H13" s="33"/>
      <c r="I13" s="27"/>
      <c r="J13" s="32" t="s">
        <v>4</v>
      </c>
      <c r="K13" s="32">
        <f>IFERROR(SUM(K6:K12), 0)</f>
        <v>198</v>
      </c>
    </row>
    <row r="14" spans="1:11" x14ac:dyDescent="0.2">
      <c r="A14" s="4"/>
      <c r="B14" s="4"/>
      <c r="C14" s="4"/>
      <c r="D14" s="4"/>
      <c r="E14" s="4"/>
      <c r="F14" s="4"/>
    </row>
    <row r="15" spans="1:11" ht="25.5" customHeight="1" x14ac:dyDescent="0.2">
      <c r="A15" s="37" t="s">
        <v>34</v>
      </c>
      <c r="B15" s="38"/>
      <c r="C15" s="38"/>
      <c r="D15" s="38"/>
      <c r="E15" s="39"/>
      <c r="F15" s="4"/>
    </row>
    <row r="16" spans="1:11" x14ac:dyDescent="0.2">
      <c r="A16" s="29"/>
      <c r="B16" s="30"/>
      <c r="C16" s="30"/>
      <c r="D16" s="30"/>
      <c r="E16" s="31"/>
    </row>
    <row r="17" spans="1:5" x14ac:dyDescent="0.2">
      <c r="A17" s="7" t="s">
        <v>54</v>
      </c>
      <c r="B17" s="7" t="s">
        <v>65</v>
      </c>
      <c r="C17" s="7" t="s">
        <v>60</v>
      </c>
      <c r="D17" s="7" t="s">
        <v>56</v>
      </c>
      <c r="E17" s="19" t="s">
        <v>55</v>
      </c>
    </row>
    <row r="18" spans="1:5" x14ac:dyDescent="0.2">
      <c r="A18" s="42" t="s">
        <v>5</v>
      </c>
      <c r="B18" s="46" t="s">
        <v>32</v>
      </c>
      <c r="C18" s="48" t="s">
        <v>33</v>
      </c>
      <c r="D18" s="50" t="s">
        <v>58</v>
      </c>
      <c r="E18" s="36">
        <v>72</v>
      </c>
    </row>
    <row r="19" spans="1:5" x14ac:dyDescent="0.2">
      <c r="A19" s="42"/>
      <c r="B19" s="46"/>
      <c r="C19" s="48"/>
      <c r="D19" s="50"/>
      <c r="E19" s="36"/>
    </row>
    <row r="20" spans="1:5" x14ac:dyDescent="0.2">
      <c r="A20" s="42"/>
      <c r="B20" s="46"/>
      <c r="C20" s="48"/>
      <c r="D20" s="50"/>
      <c r="E20" s="36"/>
    </row>
    <row r="21" spans="1:5" x14ac:dyDescent="0.2">
      <c r="A21" s="42"/>
      <c r="B21" s="46"/>
      <c r="C21" s="48"/>
      <c r="D21" s="50"/>
      <c r="E21" s="36"/>
    </row>
    <row r="22" spans="1:5" x14ac:dyDescent="0.2">
      <c r="A22" s="42"/>
      <c r="B22" s="46"/>
      <c r="C22" s="48"/>
      <c r="D22" s="50"/>
      <c r="E22" s="36"/>
    </row>
    <row r="23" spans="1:5" x14ac:dyDescent="0.2">
      <c r="A23" s="42"/>
      <c r="B23" s="46"/>
      <c r="C23" s="48"/>
      <c r="D23" s="50"/>
      <c r="E23" s="36"/>
    </row>
    <row r="24" spans="1:5" x14ac:dyDescent="0.2">
      <c r="A24" s="42"/>
      <c r="B24" s="46"/>
      <c r="C24" s="48"/>
      <c r="D24" s="50"/>
      <c r="E24" s="36"/>
    </row>
    <row r="25" spans="1:5" x14ac:dyDescent="0.2">
      <c r="A25" s="26"/>
      <c r="B25" s="33"/>
      <c r="C25" s="27"/>
      <c r="D25" s="32" t="s">
        <v>4</v>
      </c>
      <c r="E25" s="32">
        <f>IFERROR(SUM(E18:E24), 0)</f>
        <v>72</v>
      </c>
    </row>
  </sheetData>
  <mergeCells count="3">
    <mergeCell ref="A3:E3"/>
    <mergeCell ref="G3:K3"/>
    <mergeCell ref="A15:E15"/>
  </mergeCells>
  <printOptions horizontalCentered="1"/>
  <pageMargins left="0" right="0" top="0" bottom="0" header="0" footer="0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zoomScale="80" zoomScaleNormal="80" workbookViewId="0"/>
  </sheetViews>
  <sheetFormatPr defaultRowHeight="12.75" x14ac:dyDescent="0.2"/>
  <cols>
    <col min="1" max="1" width="9.7109375" style="2" customWidth="1"/>
    <col min="2" max="2" width="20.7109375" style="2" customWidth="1"/>
    <col min="3" max="3" width="32.7109375" style="2" customWidth="1"/>
    <col min="4" max="4" width="10.7109375" style="2" customWidth="1"/>
    <col min="5" max="16384" width="9.140625" style="2"/>
  </cols>
  <sheetData>
    <row r="1" spans="1:4" ht="20.25" x14ac:dyDescent="0.2">
      <c r="A1" s="1" t="s">
        <v>22</v>
      </c>
    </row>
    <row r="3" spans="1:4" ht="25.5" x14ac:dyDescent="0.2">
      <c r="A3" s="21" t="s">
        <v>15</v>
      </c>
      <c r="B3" s="21" t="s">
        <v>1</v>
      </c>
      <c r="C3" s="21" t="s">
        <v>48</v>
      </c>
      <c r="D3" s="21" t="s">
        <v>49</v>
      </c>
    </row>
    <row r="4" spans="1:4" x14ac:dyDescent="0.2">
      <c r="A4" s="9">
        <v>1</v>
      </c>
      <c r="B4" s="10" t="s">
        <v>9</v>
      </c>
      <c r="C4" s="11" t="s">
        <v>17</v>
      </c>
      <c r="D4" s="3">
        <f>SUMIFS('JANUAR 2020'!I4:I18, 'JANUAR 2020'!B4:B18, "LUKIĆ DUŠAN")</f>
        <v>31</v>
      </c>
    </row>
    <row r="5" spans="1:4" x14ac:dyDescent="0.2">
      <c r="A5" s="9">
        <v>2</v>
      </c>
      <c r="B5" s="10" t="s">
        <v>21</v>
      </c>
      <c r="C5" s="11" t="s">
        <v>17</v>
      </c>
      <c r="D5" s="3">
        <f>SUMIFS('JANUAR 2020'!I4:I18, 'JANUAR 2020'!B4:B18, "MILOŠEVIĆ ŽELJKO")</f>
        <v>8.9999999999999982</v>
      </c>
    </row>
    <row r="6" spans="1:4" x14ac:dyDescent="0.2">
      <c r="A6" s="9">
        <v>3</v>
      </c>
      <c r="B6" s="12" t="s">
        <v>14</v>
      </c>
      <c r="C6" s="17" t="s">
        <v>16</v>
      </c>
      <c r="D6" s="18">
        <f>SUMIFS('JANUAR 2020'!I4:I18, 'JANUAR 2020'!B4:B18, "BOKAN ŽELJKO")</f>
        <v>9</v>
      </c>
    </row>
    <row r="7" spans="1:4" x14ac:dyDescent="0.2">
      <c r="A7" s="9">
        <v>4</v>
      </c>
      <c r="B7" s="12" t="s">
        <v>11</v>
      </c>
      <c r="C7" s="17" t="s">
        <v>16</v>
      </c>
      <c r="D7" s="18">
        <f>SUMIFS('JANUAR 2020'!I4:I18, 'JANUAR 2020'!B4:B18, "DOBO JOŽEF")</f>
        <v>9</v>
      </c>
    </row>
    <row r="8" spans="1:4" x14ac:dyDescent="0.2">
      <c r="A8" s="9">
        <v>5</v>
      </c>
      <c r="B8" s="12" t="s">
        <v>19</v>
      </c>
      <c r="C8" s="17" t="s">
        <v>16</v>
      </c>
      <c r="D8" s="18">
        <f>SUMIFS('JANUAR 2020'!I4:I18, 'JANUAR 2020'!B4:B18, "UŠLJEBRKA SLOBODAN")</f>
        <v>0</v>
      </c>
    </row>
    <row r="9" spans="1:4" x14ac:dyDescent="0.2">
      <c r="A9" s="9">
        <v>6</v>
      </c>
      <c r="B9" s="12" t="s">
        <v>31</v>
      </c>
      <c r="C9" s="17" t="s">
        <v>16</v>
      </c>
      <c r="D9" s="18">
        <f>SUMIFS('JANUAR 2020'!I5:I19, 'JANUAR 2020'!B5:B19, "TOMIĆ MIRKO")</f>
        <v>19</v>
      </c>
    </row>
    <row r="10" spans="1:4" x14ac:dyDescent="0.2">
      <c r="A10" s="9">
        <v>7</v>
      </c>
      <c r="B10" s="10" t="s">
        <v>30</v>
      </c>
      <c r="C10" s="11" t="s">
        <v>20</v>
      </c>
      <c r="D10" s="3">
        <f>SUMIFS('JANUAR 2020'!I4:I18, 'JANUAR 2020'!B4:B18, "MITIĆ MILOŠ")</f>
        <v>8.25</v>
      </c>
    </row>
    <row r="11" spans="1:4" x14ac:dyDescent="0.2">
      <c r="A11" s="9">
        <v>8</v>
      </c>
      <c r="B11" s="10"/>
      <c r="C11" s="11"/>
      <c r="D11" s="3"/>
    </row>
    <row r="12" spans="1:4" x14ac:dyDescent="0.2">
      <c r="A12" s="23"/>
      <c r="B12" s="24"/>
      <c r="C12" s="24"/>
      <c r="D12" s="25"/>
    </row>
  </sheetData>
  <sheetProtection formatCells="0" insertRows="0" deleteRows="0" sort="0" autoFilter="0"/>
  <autoFilter ref="A3:D8"/>
  <pageMargins left="0.7" right="0.7" top="0.75" bottom="0.75" header="0.3" footer="0.3"/>
  <pageSetup paperSize="9" orientation="portrait" verticalDpi="300" r:id="rId1"/>
  <ignoredErrors>
    <ignoredError sqref="D11 D4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JANUAR 2020</vt:lpstr>
      <vt:lpstr>GRADILISTE MINEL</vt:lpstr>
      <vt:lpstr>GRADILISTE AVALA</vt:lpstr>
      <vt:lpstr>SATI ZAPOSLENIH</vt:lpstr>
      <vt:lpstr>'GRADILISTE AVALA'!Print_Area</vt:lpstr>
      <vt:lpstr>'GRADILISTE MINEL'!Print_Area</vt:lpstr>
      <vt:lpstr>'JANUAR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MakiNele</cp:lastModifiedBy>
  <cp:lastPrinted>2020-06-15T11:25:54Z</cp:lastPrinted>
  <dcterms:created xsi:type="dcterms:W3CDTF">2018-09-28T14:01:15Z</dcterms:created>
  <dcterms:modified xsi:type="dcterms:W3CDTF">2020-11-18T20:16:12Z</dcterms:modified>
</cp:coreProperties>
</file>