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775" activeTab="2"/>
  </bookViews>
  <sheets>
    <sheet name="Obračun" sheetId="1" r:id="rId1"/>
    <sheet name="Kalendar111" sheetId="4" r:id="rId2"/>
    <sheet name="Sheet1" sheetId="5" r:id="rId3"/>
  </sheets>
  <definedNames>
    <definedName name="Godina">Sheet1!$B$1</definedName>
    <definedName name="MDana" localSheetId="0">Obračun!$E$2</definedName>
    <definedName name="Mesec">Sheet1!$B$2</definedName>
    <definedName name="praznici">Sheet1!$B$9:$B$13</definedName>
  </definedNames>
  <calcPr calcId="152511"/>
</workbook>
</file>

<file path=xl/calcChain.xml><?xml version="1.0" encoding="utf-8"?>
<calcChain xmlns="http://schemas.openxmlformats.org/spreadsheetml/2006/main">
  <c r="B3" i="5" l="1"/>
  <c r="E2" i="1" s="1"/>
  <c r="E8" i="1"/>
  <c r="C2" i="1" l="1"/>
  <c r="D2" i="1"/>
  <c r="E7" i="1" l="1"/>
  <c r="AM10" i="1"/>
  <c r="F8" i="1" l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W21" i="4"/>
  <c r="W22" i="4" s="1"/>
  <c r="W23" i="4" s="1"/>
  <c r="W24" i="4" s="1"/>
  <c r="W25" i="4" s="1"/>
  <c r="W26" i="4" s="1"/>
  <c r="W27" i="4" s="1"/>
  <c r="X21" i="4" s="1"/>
  <c r="X22" i="4" s="1"/>
  <c r="X23" i="4" s="1"/>
  <c r="X24" i="4" s="1"/>
  <c r="X25" i="4" s="1"/>
  <c r="X26" i="4" s="1"/>
  <c r="X27" i="4" s="1"/>
  <c r="Y21" i="4" s="1"/>
  <c r="Y22" i="4" s="1"/>
  <c r="Y23" i="4" s="1"/>
  <c r="Y24" i="4" s="1"/>
  <c r="Y25" i="4" s="1"/>
  <c r="Y26" i="4" s="1"/>
  <c r="Y27" i="4" s="1"/>
  <c r="Z21" i="4" s="1"/>
  <c r="Z22" i="4" s="1"/>
  <c r="Z23" i="4" s="1"/>
  <c r="Z24" i="4" s="1"/>
  <c r="Z25" i="4" s="1"/>
  <c r="Z26" i="4" s="1"/>
  <c r="Z27" i="4" s="1"/>
  <c r="AA21" i="4" s="1"/>
  <c r="AA22" i="4" s="1"/>
  <c r="AA23" i="4" s="1"/>
  <c r="AA24" i="4" s="1"/>
  <c r="AA25" i="4" s="1"/>
  <c r="AA26" i="4" s="1"/>
  <c r="AA27" i="4" s="1"/>
  <c r="AB21" i="4" s="1"/>
  <c r="AB22" i="4" s="1"/>
  <c r="P21" i="4"/>
  <c r="P22" i="4" s="1"/>
  <c r="P23" i="4" s="1"/>
  <c r="P24" i="4" s="1"/>
  <c r="P25" i="4" s="1"/>
  <c r="P26" i="4" s="1"/>
  <c r="P27" i="4" s="1"/>
  <c r="Q21" i="4" s="1"/>
  <c r="Q22" i="4" s="1"/>
  <c r="Q23" i="4" s="1"/>
  <c r="Q24" i="4" s="1"/>
  <c r="Q25" i="4" s="1"/>
  <c r="Q26" i="4" s="1"/>
  <c r="Q27" i="4" s="1"/>
  <c r="R21" i="4" s="1"/>
  <c r="R22" i="4" s="1"/>
  <c r="R23" i="4" s="1"/>
  <c r="R24" i="4" s="1"/>
  <c r="R25" i="4" s="1"/>
  <c r="R26" i="4" s="1"/>
  <c r="R27" i="4" s="1"/>
  <c r="S21" i="4" s="1"/>
  <c r="S22" i="4" s="1"/>
  <c r="S23" i="4" s="1"/>
  <c r="S24" i="4" s="1"/>
  <c r="S25" i="4" s="1"/>
  <c r="S26" i="4" s="1"/>
  <c r="S27" i="4" s="1"/>
  <c r="T21" i="4" s="1"/>
  <c r="T22" i="4" s="1"/>
  <c r="T23" i="4" s="1"/>
  <c r="T24" i="4" s="1"/>
  <c r="T25" i="4" s="1"/>
  <c r="T26" i="4" s="1"/>
  <c r="T27" i="4" s="1"/>
  <c r="U21" i="4" s="1"/>
  <c r="I21" i="4"/>
  <c r="I22" i="4" s="1"/>
  <c r="I23" i="4" s="1"/>
  <c r="I24" i="4" s="1"/>
  <c r="I25" i="4" s="1"/>
  <c r="I26" i="4" s="1"/>
  <c r="I27" i="4" s="1"/>
  <c r="J21" i="4" s="1"/>
  <c r="J22" i="4" s="1"/>
  <c r="J23" i="4" s="1"/>
  <c r="J24" i="4" s="1"/>
  <c r="J25" i="4" s="1"/>
  <c r="J26" i="4" s="1"/>
  <c r="J27" i="4" s="1"/>
  <c r="K21" i="4" s="1"/>
  <c r="K22" i="4" s="1"/>
  <c r="K23" i="4" s="1"/>
  <c r="K24" i="4" s="1"/>
  <c r="K25" i="4" s="1"/>
  <c r="K26" i="4" s="1"/>
  <c r="K27" i="4" s="1"/>
  <c r="L21" i="4" s="1"/>
  <c r="L22" i="4" s="1"/>
  <c r="L23" i="4" s="1"/>
  <c r="L24" i="4" s="1"/>
  <c r="L25" i="4" s="1"/>
  <c r="L26" i="4" s="1"/>
  <c r="L27" i="4" s="1"/>
  <c r="M21" i="4" s="1"/>
  <c r="M22" i="4" s="1"/>
  <c r="M23" i="4" s="1"/>
  <c r="M24" i="4" s="1"/>
  <c r="M25" i="4" s="1"/>
  <c r="M26" i="4" s="1"/>
  <c r="M27" i="4" s="1"/>
  <c r="N21" i="4" s="1"/>
  <c r="N22" i="4" s="1"/>
  <c r="B21" i="4"/>
  <c r="B22" i="4" s="1"/>
  <c r="B23" i="4" s="1"/>
  <c r="B24" i="4" s="1"/>
  <c r="B25" i="4" s="1"/>
  <c r="B26" i="4" s="1"/>
  <c r="B27" i="4" s="1"/>
  <c r="C21" i="4" s="1"/>
  <c r="C22" i="4" s="1"/>
  <c r="C23" i="4" s="1"/>
  <c r="C24" i="4" s="1"/>
  <c r="C25" i="4" s="1"/>
  <c r="C26" i="4" s="1"/>
  <c r="C27" i="4" s="1"/>
  <c r="D21" i="4" s="1"/>
  <c r="D22" i="4" s="1"/>
  <c r="D23" i="4" s="1"/>
  <c r="D24" i="4" s="1"/>
  <c r="D25" i="4" s="1"/>
  <c r="D26" i="4" s="1"/>
  <c r="D27" i="4" s="1"/>
  <c r="E21" i="4" s="1"/>
  <c r="E22" i="4" s="1"/>
  <c r="E23" i="4" s="1"/>
  <c r="E24" i="4" s="1"/>
  <c r="E25" i="4" s="1"/>
  <c r="E26" i="4" s="1"/>
  <c r="E27" i="4" s="1"/>
  <c r="F21" i="4" s="1"/>
  <c r="F22" i="4" s="1"/>
  <c r="F23" i="4" s="1"/>
  <c r="F24" i="4" s="1"/>
  <c r="F25" i="4" s="1"/>
  <c r="F26" i="4" s="1"/>
  <c r="F27" i="4" s="1"/>
  <c r="G21" i="4" s="1"/>
  <c r="W12" i="4"/>
  <c r="W13" i="4" s="1"/>
  <c r="W14" i="4" s="1"/>
  <c r="W15" i="4" s="1"/>
  <c r="W16" i="4" s="1"/>
  <c r="W17" i="4" s="1"/>
  <c r="W18" i="4" s="1"/>
  <c r="X12" i="4" s="1"/>
  <c r="X13" i="4" s="1"/>
  <c r="X14" i="4" s="1"/>
  <c r="X15" i="4" s="1"/>
  <c r="X16" i="4" s="1"/>
  <c r="X17" i="4" s="1"/>
  <c r="X18" i="4" s="1"/>
  <c r="Y12" i="4" s="1"/>
  <c r="Y13" i="4" s="1"/>
  <c r="Y14" i="4" s="1"/>
  <c r="Y15" i="4" s="1"/>
  <c r="Y16" i="4" s="1"/>
  <c r="Y17" i="4" s="1"/>
  <c r="Y18" i="4" s="1"/>
  <c r="Z12" i="4" s="1"/>
  <c r="Z13" i="4" s="1"/>
  <c r="Z14" i="4" s="1"/>
  <c r="Z15" i="4" s="1"/>
  <c r="Z16" i="4" s="1"/>
  <c r="Z17" i="4" s="1"/>
  <c r="Z18" i="4" s="1"/>
  <c r="AA12" i="4" s="1"/>
  <c r="AA13" i="4" s="1"/>
  <c r="AA14" i="4" s="1"/>
  <c r="AA15" i="4" s="1"/>
  <c r="AA16" i="4" s="1"/>
  <c r="AA17" i="4" s="1"/>
  <c r="AA18" i="4" s="1"/>
  <c r="AB12" i="4" s="1"/>
  <c r="AB13" i="4" s="1"/>
  <c r="P12" i="4"/>
  <c r="P13" i="4" s="1"/>
  <c r="P14" i="4" s="1"/>
  <c r="P15" i="4" s="1"/>
  <c r="P16" i="4" s="1"/>
  <c r="P17" i="4" s="1"/>
  <c r="P18" i="4" s="1"/>
  <c r="Q12" i="4" s="1"/>
  <c r="Q13" i="4" s="1"/>
  <c r="Q14" i="4" s="1"/>
  <c r="Q15" i="4" s="1"/>
  <c r="Q16" i="4" s="1"/>
  <c r="Q17" i="4" s="1"/>
  <c r="Q18" i="4" s="1"/>
  <c r="R12" i="4" s="1"/>
  <c r="R13" i="4" s="1"/>
  <c r="R14" i="4" s="1"/>
  <c r="R15" i="4" s="1"/>
  <c r="R16" i="4" s="1"/>
  <c r="R17" i="4" s="1"/>
  <c r="R18" i="4" s="1"/>
  <c r="S12" i="4" s="1"/>
  <c r="S13" i="4" s="1"/>
  <c r="S14" i="4" s="1"/>
  <c r="S15" i="4" s="1"/>
  <c r="S16" i="4" s="1"/>
  <c r="S17" i="4" s="1"/>
  <c r="S18" i="4" s="1"/>
  <c r="T12" i="4" s="1"/>
  <c r="T13" i="4" s="1"/>
  <c r="T14" i="4" s="1"/>
  <c r="T15" i="4" s="1"/>
  <c r="T16" i="4" s="1"/>
  <c r="T17" i="4" s="1"/>
  <c r="T18" i="4" s="1"/>
  <c r="U12" i="4" s="1"/>
  <c r="U13" i="4" s="1"/>
  <c r="I12" i="4"/>
  <c r="I13" i="4" s="1"/>
  <c r="I14" i="4" s="1"/>
  <c r="I15" i="4" s="1"/>
  <c r="I16" i="4" s="1"/>
  <c r="I17" i="4" s="1"/>
  <c r="I18" i="4" s="1"/>
  <c r="J12" i="4" s="1"/>
  <c r="J13" i="4" s="1"/>
  <c r="J14" i="4" s="1"/>
  <c r="J15" i="4" s="1"/>
  <c r="J16" i="4" s="1"/>
  <c r="J17" i="4" s="1"/>
  <c r="J18" i="4" s="1"/>
  <c r="K12" i="4" s="1"/>
  <c r="K13" i="4" s="1"/>
  <c r="K14" i="4" s="1"/>
  <c r="K15" i="4" s="1"/>
  <c r="K16" i="4" s="1"/>
  <c r="K17" i="4" s="1"/>
  <c r="K18" i="4" s="1"/>
  <c r="L12" i="4" s="1"/>
  <c r="L13" i="4" s="1"/>
  <c r="L14" i="4" s="1"/>
  <c r="L15" i="4" s="1"/>
  <c r="L16" i="4" s="1"/>
  <c r="L17" i="4" s="1"/>
  <c r="L18" i="4" s="1"/>
  <c r="M12" i="4" s="1"/>
  <c r="M13" i="4" s="1"/>
  <c r="M14" i="4" s="1"/>
  <c r="M15" i="4" s="1"/>
  <c r="M16" i="4" s="1"/>
  <c r="M17" i="4" s="1"/>
  <c r="M18" i="4" s="1"/>
  <c r="N12" i="4" s="1"/>
  <c r="B12" i="4"/>
  <c r="B13" i="4" s="1"/>
  <c r="B14" i="4" s="1"/>
  <c r="B15" i="4" s="1"/>
  <c r="B16" i="4" s="1"/>
  <c r="B17" i="4" s="1"/>
  <c r="B18" i="4" s="1"/>
  <c r="C12" i="4" s="1"/>
  <c r="C13" i="4" s="1"/>
  <c r="C14" i="4" s="1"/>
  <c r="C15" i="4" s="1"/>
  <c r="C16" i="4" s="1"/>
  <c r="C17" i="4" s="1"/>
  <c r="C18" i="4" s="1"/>
  <c r="D12" i="4" s="1"/>
  <c r="D13" i="4" s="1"/>
  <c r="D14" i="4" s="1"/>
  <c r="D15" i="4" s="1"/>
  <c r="D16" i="4" s="1"/>
  <c r="D17" i="4" s="1"/>
  <c r="D18" i="4" s="1"/>
  <c r="E12" i="4" s="1"/>
  <c r="E13" i="4" s="1"/>
  <c r="E14" i="4" s="1"/>
  <c r="E15" i="4" s="1"/>
  <c r="E16" i="4" s="1"/>
  <c r="E17" i="4" s="1"/>
  <c r="E18" i="4" s="1"/>
  <c r="F12" i="4" s="1"/>
  <c r="F13" i="4" s="1"/>
  <c r="F14" i="4" s="1"/>
  <c r="F15" i="4" s="1"/>
  <c r="F16" i="4" s="1"/>
  <c r="F17" i="4" s="1"/>
  <c r="F18" i="4" s="1"/>
  <c r="G12" i="4" s="1"/>
  <c r="G13" i="4" s="1"/>
  <c r="W3" i="4"/>
  <c r="W4" i="4" s="1"/>
  <c r="W5" i="4" s="1"/>
  <c r="W6" i="4" s="1"/>
  <c r="W7" i="4" s="1"/>
  <c r="W8" i="4" s="1"/>
  <c r="W9" i="4" s="1"/>
  <c r="X3" i="4" s="1"/>
  <c r="X4" i="4" s="1"/>
  <c r="X5" i="4" s="1"/>
  <c r="X6" i="4" s="1"/>
  <c r="X7" i="4" s="1"/>
  <c r="X8" i="4" s="1"/>
  <c r="X9" i="4" s="1"/>
  <c r="Y3" i="4" s="1"/>
  <c r="Y4" i="4" s="1"/>
  <c r="Y5" i="4" s="1"/>
  <c r="Y6" i="4" s="1"/>
  <c r="Y7" i="4" s="1"/>
  <c r="Y8" i="4" s="1"/>
  <c r="Y9" i="4" s="1"/>
  <c r="Z3" i="4" s="1"/>
  <c r="Z4" i="4" s="1"/>
  <c r="Z5" i="4" s="1"/>
  <c r="Z6" i="4" s="1"/>
  <c r="Z7" i="4" s="1"/>
  <c r="Z8" i="4" s="1"/>
  <c r="Z9" i="4" s="1"/>
  <c r="AA3" i="4" s="1"/>
  <c r="AA4" i="4" s="1"/>
  <c r="AA5" i="4" s="1"/>
  <c r="AA6" i="4" s="1"/>
  <c r="AA7" i="4" s="1"/>
  <c r="AA8" i="4" s="1"/>
  <c r="AA9" i="4" s="1"/>
  <c r="AB3" i="4" s="1"/>
  <c r="P3" i="4"/>
  <c r="P4" i="4" s="1"/>
  <c r="P5" i="4" s="1"/>
  <c r="P6" i="4" s="1"/>
  <c r="P7" i="4" s="1"/>
  <c r="P8" i="4" s="1"/>
  <c r="P9" i="4" s="1"/>
  <c r="Q3" i="4" s="1"/>
  <c r="Q4" i="4" s="1"/>
  <c r="Q5" i="4" s="1"/>
  <c r="Q6" i="4" s="1"/>
  <c r="Q7" i="4" s="1"/>
  <c r="Q8" i="4" s="1"/>
  <c r="Q9" i="4" s="1"/>
  <c r="R3" i="4" s="1"/>
  <c r="R4" i="4" s="1"/>
  <c r="R5" i="4" s="1"/>
  <c r="R6" i="4" s="1"/>
  <c r="R7" i="4" s="1"/>
  <c r="R8" i="4" s="1"/>
  <c r="R9" i="4" s="1"/>
  <c r="S3" i="4" s="1"/>
  <c r="S4" i="4" s="1"/>
  <c r="S5" i="4" s="1"/>
  <c r="S6" i="4" s="1"/>
  <c r="S7" i="4" s="1"/>
  <c r="S8" i="4" s="1"/>
  <c r="S9" i="4" s="1"/>
  <c r="T3" i="4" s="1"/>
  <c r="T4" i="4" s="1"/>
  <c r="T5" i="4" s="1"/>
  <c r="T6" i="4" s="1"/>
  <c r="T7" i="4" s="1"/>
  <c r="T8" i="4" s="1"/>
  <c r="T9" i="4" s="1"/>
  <c r="U3" i="4" s="1"/>
  <c r="U4" i="4" s="1"/>
  <c r="I3" i="4"/>
  <c r="I4" i="4" s="1"/>
  <c r="I5" i="4" s="1"/>
  <c r="I6" i="4" s="1"/>
  <c r="I7" i="4" s="1"/>
  <c r="I8" i="4" s="1"/>
  <c r="I9" i="4" s="1"/>
  <c r="J3" i="4" s="1"/>
  <c r="J4" i="4" s="1"/>
  <c r="J5" i="4" s="1"/>
  <c r="J6" i="4" s="1"/>
  <c r="J7" i="4" s="1"/>
  <c r="J8" i="4" s="1"/>
  <c r="J9" i="4" s="1"/>
  <c r="K3" i="4" s="1"/>
  <c r="K4" i="4" s="1"/>
  <c r="K5" i="4" s="1"/>
  <c r="K6" i="4" s="1"/>
  <c r="K7" i="4" s="1"/>
  <c r="K8" i="4" s="1"/>
  <c r="K9" i="4" s="1"/>
  <c r="L3" i="4" s="1"/>
  <c r="L4" i="4" s="1"/>
  <c r="L5" i="4" s="1"/>
  <c r="L6" i="4" s="1"/>
  <c r="L7" i="4" s="1"/>
  <c r="L8" i="4" s="1"/>
  <c r="L9" i="4" s="1"/>
  <c r="M3" i="4" s="1"/>
  <c r="M4" i="4" s="1"/>
  <c r="M5" i="4" s="1"/>
  <c r="M6" i="4" s="1"/>
  <c r="M7" i="4" s="1"/>
  <c r="M8" i="4" s="1"/>
  <c r="M9" i="4" s="1"/>
  <c r="B3" i="4"/>
  <c r="B4" i="4" s="1"/>
  <c r="B5" i="4" s="1"/>
  <c r="B6" i="4" s="1"/>
  <c r="B7" i="4" s="1"/>
  <c r="B8" i="4" s="1"/>
  <c r="B9" i="4" s="1"/>
  <c r="C3" i="4" s="1"/>
  <c r="C4" i="4" s="1"/>
  <c r="C5" i="4" s="1"/>
  <c r="C6" i="4" s="1"/>
  <c r="C7" i="4" s="1"/>
  <c r="C8" i="4" s="1"/>
  <c r="C9" i="4" s="1"/>
  <c r="D3" i="4" s="1"/>
  <c r="D4" i="4" s="1"/>
  <c r="D5" i="4" s="1"/>
  <c r="D6" i="4" s="1"/>
  <c r="D7" i="4" s="1"/>
  <c r="D8" i="4" s="1"/>
  <c r="D9" i="4" s="1"/>
  <c r="E3" i="4" s="1"/>
  <c r="E4" i="4" s="1"/>
  <c r="E5" i="4" s="1"/>
  <c r="E6" i="4" s="1"/>
  <c r="E7" i="4" s="1"/>
  <c r="E8" i="4" s="1"/>
  <c r="E9" i="4" s="1"/>
  <c r="F3" i="4" s="1"/>
  <c r="F4" i="4" s="1"/>
  <c r="F5" i="4" s="1"/>
  <c r="F6" i="4" s="1"/>
  <c r="F7" i="4" s="1"/>
  <c r="F8" i="4" s="1"/>
  <c r="F9" i="4" s="1"/>
  <c r="G3" i="4" s="1"/>
  <c r="G4" i="4" s="1"/>
  <c r="AG8" i="1" l="1"/>
  <c r="AH8" i="1" s="1"/>
  <c r="AI8" i="1" s="1"/>
  <c r="F7" i="1"/>
  <c r="CA14" i="1"/>
  <c r="CA16" i="1"/>
  <c r="CA18" i="1"/>
  <c r="CA20" i="1"/>
  <c r="CA22" i="1"/>
  <c r="CA24" i="1"/>
  <c r="CA26" i="1"/>
  <c r="CA28" i="1"/>
  <c r="CA30" i="1"/>
  <c r="CA32" i="1"/>
  <c r="CA34" i="1"/>
  <c r="CA36" i="1"/>
  <c r="CA38" i="1"/>
  <c r="CA40" i="1"/>
  <c r="CA42" i="1"/>
  <c r="CA44" i="1"/>
  <c r="CA46" i="1"/>
  <c r="CA48" i="1"/>
  <c r="CA50" i="1"/>
  <c r="CA12" i="1"/>
  <c r="CA10" i="1"/>
  <c r="AN14" i="1"/>
  <c r="AN16" i="1"/>
  <c r="AN18" i="1"/>
  <c r="AN20" i="1"/>
  <c r="AN22" i="1"/>
  <c r="AN24" i="1"/>
  <c r="AN26" i="1"/>
  <c r="AN28" i="1"/>
  <c r="AN30" i="1"/>
  <c r="AN32" i="1"/>
  <c r="AN34" i="1"/>
  <c r="AN36" i="1"/>
  <c r="AN38" i="1"/>
  <c r="AN40" i="1"/>
  <c r="AN42" i="1"/>
  <c r="AN44" i="1"/>
  <c r="AN46" i="1"/>
  <c r="AN48" i="1"/>
  <c r="AN50" i="1"/>
  <c r="AN12" i="1"/>
  <c r="AN10" i="1"/>
  <c r="AM16" i="1"/>
  <c r="AM18" i="1"/>
  <c r="AM20" i="1"/>
  <c r="AM22" i="1"/>
  <c r="AM24" i="1"/>
  <c r="AM26" i="1"/>
  <c r="AM28" i="1"/>
  <c r="AM30" i="1"/>
  <c r="AM32" i="1"/>
  <c r="AM34" i="1"/>
  <c r="AM36" i="1"/>
  <c r="AM38" i="1"/>
  <c r="AM40" i="1"/>
  <c r="AM42" i="1"/>
  <c r="AM44" i="1"/>
  <c r="AM46" i="1"/>
  <c r="AM48" i="1"/>
  <c r="AM50" i="1"/>
  <c r="AM14" i="1"/>
  <c r="AM12" i="1"/>
  <c r="AL14" i="1"/>
  <c r="AL16" i="1"/>
  <c r="AL18" i="1"/>
  <c r="AL20" i="1"/>
  <c r="AL22" i="1"/>
  <c r="AL24" i="1"/>
  <c r="AL26" i="1"/>
  <c r="AL28" i="1"/>
  <c r="AL30" i="1"/>
  <c r="AL32" i="1"/>
  <c r="AL34" i="1"/>
  <c r="AL36" i="1"/>
  <c r="AL38" i="1"/>
  <c r="AL40" i="1"/>
  <c r="AL42" i="1"/>
  <c r="AL44" i="1"/>
  <c r="AL46" i="1"/>
  <c r="AL48" i="1"/>
  <c r="AL50" i="1"/>
  <c r="AL12" i="1"/>
  <c r="AK12" i="1"/>
  <c r="AK14" i="1"/>
  <c r="BN14" i="1" s="1"/>
  <c r="AK16" i="1"/>
  <c r="AK18" i="1"/>
  <c r="AK20" i="1"/>
  <c r="AK22" i="1"/>
  <c r="BN22" i="1" s="1"/>
  <c r="AK24" i="1"/>
  <c r="AK26" i="1"/>
  <c r="AK28" i="1"/>
  <c r="AK30" i="1"/>
  <c r="BN30" i="1" s="1"/>
  <c r="AK32" i="1"/>
  <c r="AK34" i="1"/>
  <c r="AK36" i="1"/>
  <c r="AK38" i="1"/>
  <c r="BN38" i="1" s="1"/>
  <c r="AK40" i="1"/>
  <c r="AK42" i="1"/>
  <c r="AK44" i="1"/>
  <c r="AK46" i="1"/>
  <c r="BN46" i="1" s="1"/>
  <c r="AK48" i="1"/>
  <c r="AK50" i="1"/>
  <c r="BO16" i="1"/>
  <c r="BO18" i="1"/>
  <c r="BO20" i="1"/>
  <c r="BO22" i="1"/>
  <c r="BO24" i="1"/>
  <c r="BO26" i="1"/>
  <c r="BO28" i="1"/>
  <c r="BO30" i="1"/>
  <c r="BO32" i="1"/>
  <c r="BO34" i="1"/>
  <c r="BO36" i="1"/>
  <c r="BO38" i="1"/>
  <c r="BO40" i="1"/>
  <c r="BO42" i="1"/>
  <c r="BO44" i="1"/>
  <c r="BO46" i="1"/>
  <c r="BO48" i="1"/>
  <c r="BO50" i="1"/>
  <c r="BO14" i="1"/>
  <c r="G7" i="1" l="1"/>
  <c r="BN44" i="1"/>
  <c r="BN36" i="1"/>
  <c r="BN28" i="1"/>
  <c r="BN50" i="1"/>
  <c r="BN42" i="1"/>
  <c r="BN34" i="1"/>
  <c r="BN26" i="1"/>
  <c r="BN18" i="1"/>
  <c r="BN48" i="1"/>
  <c r="BN40" i="1"/>
  <c r="BN32" i="1"/>
  <c r="BN12" i="1"/>
  <c r="BN24" i="1"/>
  <c r="BN20" i="1"/>
  <c r="BN16" i="1"/>
  <c r="BO10" i="1"/>
  <c r="BO12" i="1"/>
  <c r="AL10" i="1"/>
  <c r="AK10" i="1"/>
  <c r="H7" i="1" l="1"/>
  <c r="BN10" i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  <c r="Z7" i="1" l="1"/>
  <c r="AA7" i="1" l="1"/>
  <c r="AB7" i="1" l="1"/>
  <c r="AC7" i="1" l="1"/>
  <c r="AD7" i="1" l="1"/>
  <c r="AE7" i="1" l="1"/>
  <c r="AF7" i="1" l="1"/>
  <c r="AI7" i="1" l="1"/>
  <c r="AH7" i="1"/>
  <c r="AG7" i="1"/>
  <c r="BP10" i="1" s="1"/>
  <c r="BP14" i="1" l="1"/>
  <c r="BP16" i="1"/>
  <c r="BP18" i="1"/>
  <c r="BP20" i="1"/>
  <c r="BP22" i="1"/>
  <c r="BP24" i="1"/>
  <c r="BP26" i="1"/>
  <c r="BP28" i="1"/>
  <c r="BP30" i="1"/>
  <c r="BP32" i="1"/>
  <c r="BP34" i="1"/>
  <c r="BP36" i="1"/>
  <c r="BP38" i="1"/>
  <c r="BP40" i="1"/>
  <c r="BP42" i="1"/>
  <c r="BP44" i="1"/>
  <c r="BP46" i="1"/>
  <c r="BP48" i="1"/>
  <c r="BP50" i="1"/>
  <c r="BP12" i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U ovu ćeliju unesite godinu između 1900. i 2099.
Da bi kalendar ispravno radio format datuma mora biti u obliku "dd-mm-yy". Ako nije podesite u "Control Panel -&gt; Regional Settings -&gt; Date".
</t>
        </r>
      </text>
    </comment>
  </commentList>
</comments>
</file>

<file path=xl/sharedStrings.xml><?xml version="1.0" encoding="utf-8"?>
<sst xmlns="http://schemas.openxmlformats.org/spreadsheetml/2006/main" count="181" uniqueCount="134">
  <si>
    <t>VP 47</t>
  </si>
  <si>
    <t>VP 01</t>
  </si>
  <si>
    <t>VP 06</t>
  </si>
  <si>
    <t>VP 07</t>
  </si>
  <si>
    <t>VP 08</t>
  </si>
  <si>
    <t>VP 09</t>
  </si>
  <si>
    <t>VP 14</t>
  </si>
  <si>
    <t>VP 39</t>
  </si>
  <si>
    <t>VP 15</t>
  </si>
  <si>
    <t>VP 23</t>
  </si>
  <si>
    <t>VP</t>
  </si>
  <si>
    <t>VP 24</t>
  </si>
  <si>
    <t>VP 25</t>
  </si>
  <si>
    <t>VP 19</t>
  </si>
  <si>
    <t>VP 20</t>
  </si>
  <si>
    <t>VP 21</t>
  </si>
  <si>
    <t xml:space="preserve">VP 22 </t>
  </si>
  <si>
    <t>VP 26</t>
  </si>
  <si>
    <t>VP 33</t>
  </si>
  <si>
    <t>VP 31</t>
  </si>
  <si>
    <t>VP 32</t>
  </si>
  <si>
    <t>VP 16</t>
  </si>
  <si>
    <t>VP 17</t>
  </si>
  <si>
    <t>VP 48</t>
  </si>
  <si>
    <t>VP 49</t>
  </si>
  <si>
    <t>Bolovanja na teret</t>
  </si>
  <si>
    <t>Preduzeća</t>
  </si>
  <si>
    <t>Fonda</t>
  </si>
  <si>
    <t>Porodilje</t>
  </si>
  <si>
    <t>Odsustvo do tri meseca</t>
  </si>
  <si>
    <t>Nega deteta</t>
  </si>
  <si>
    <t>Invalide rada</t>
  </si>
  <si>
    <t>ČASOVI   ZA:</t>
  </si>
  <si>
    <t>Neplaćeno odsustvo</t>
  </si>
  <si>
    <t>do 30</t>
  </si>
  <si>
    <t>preko 30</t>
  </si>
  <si>
    <t>Neopravdani    izostanci</t>
  </si>
  <si>
    <t>Obračun u narednom periodu</t>
  </si>
  <si>
    <t>ČASOVI   NAKNADE   ZA:</t>
  </si>
  <si>
    <t>Ostvareni rezultati rada</t>
  </si>
  <si>
    <r>
      <t xml:space="preserve">100%    </t>
    </r>
    <r>
      <rPr>
        <sz val="6"/>
        <color theme="1"/>
        <rFont val="Times New Roman"/>
        <family val="1"/>
      </rPr>
      <t>do 20.04.02</t>
    </r>
  </si>
  <si>
    <r>
      <t xml:space="preserve">85%       </t>
    </r>
    <r>
      <rPr>
        <sz val="6"/>
        <color theme="1"/>
        <rFont val="Times New Roman"/>
        <family val="1"/>
      </rPr>
      <t>do 20.04.03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</si>
  <si>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65%          </t>
    </r>
    <r>
      <rPr>
        <sz val="6"/>
        <color theme="1"/>
        <rFont val="Times New Roman"/>
        <family val="1"/>
      </rPr>
      <t>do 20.04.04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</si>
  <si>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100%          </t>
    </r>
    <r>
      <rPr>
        <sz val="6"/>
        <color theme="1"/>
        <rFont val="Times New Roman"/>
        <family val="1"/>
      </rPr>
      <t>do 20.04.05</t>
    </r>
    <r>
      <rPr>
        <sz val="11"/>
        <color theme="1"/>
        <rFont val="Calibri"/>
        <family val="2"/>
        <charset val="238"/>
        <scheme val="minor"/>
      </rPr>
      <t/>
    </r>
  </si>
  <si>
    <t>Godišnji odmor</t>
  </si>
  <si>
    <t>Državni praznik</t>
  </si>
  <si>
    <t>Plaćeno odsustvo</t>
  </si>
  <si>
    <t>Prekvalifikacija ili dokvalifikacija</t>
  </si>
  <si>
    <t>Prekid rada 65%</t>
  </si>
  <si>
    <t>Prekid rada do 45 dana  45%</t>
  </si>
  <si>
    <t>Stručno osposobljav. i usavršav.</t>
  </si>
  <si>
    <t>Vojna vežba</t>
  </si>
  <si>
    <t>Udaljenje sa rada</t>
  </si>
  <si>
    <t>Prisustvo sednici</t>
  </si>
  <si>
    <t>VP 10</t>
  </si>
  <si>
    <t>VP 12</t>
  </si>
  <si>
    <t>VP 27</t>
  </si>
  <si>
    <t>VP 46</t>
  </si>
  <si>
    <t>VP 45</t>
  </si>
  <si>
    <t>VP 50</t>
  </si>
  <si>
    <t>VP 28</t>
  </si>
  <si>
    <t>VP 13</t>
  </si>
  <si>
    <t>VP 29</t>
  </si>
  <si>
    <t>VP 30</t>
  </si>
  <si>
    <t xml:space="preserve"> VP </t>
  </si>
  <si>
    <t>VP 04</t>
  </si>
  <si>
    <t>VP 05</t>
  </si>
  <si>
    <t>VP 03</t>
  </si>
  <si>
    <t>VP 02</t>
  </si>
  <si>
    <t>VP 11</t>
  </si>
  <si>
    <t>VP 36</t>
  </si>
  <si>
    <t>VP 37</t>
  </si>
  <si>
    <t>VP 65</t>
  </si>
  <si>
    <t>VP 58</t>
  </si>
  <si>
    <t>VP 68</t>
  </si>
  <si>
    <t>VP 66</t>
  </si>
  <si>
    <t>Nedostajući časovi do mesečnog fonda sati</t>
  </si>
  <si>
    <t>Ukupno evidentiranih časova (7-35)</t>
  </si>
  <si>
    <t>Noćnog rada</t>
  </si>
  <si>
    <t>Rad u dane državnog i verskog praznika</t>
  </si>
  <si>
    <t>Obavezno prisus. kod kuće</t>
  </si>
  <si>
    <t>Lokomotivski dodatak</t>
  </si>
  <si>
    <t>Prekovremeni rad</t>
  </si>
  <si>
    <t>ČASOVI ZA OBRAČUN UVEĆANE ZARADE PO OSNOVU:</t>
  </si>
  <si>
    <t>Rad otpravnika  vozova i TK dispečera 15%</t>
  </si>
  <si>
    <t>Rad mšinovođe u jednoposedu 25%</t>
  </si>
  <si>
    <t>Rad mašinovođe za manevru 10%</t>
  </si>
  <si>
    <t>Rad u tunelu</t>
  </si>
  <si>
    <t>preko 500 m</t>
  </si>
  <si>
    <r>
      <t xml:space="preserve">od 100 </t>
    </r>
    <r>
      <rPr>
        <sz val="6"/>
        <color theme="1"/>
        <rFont val="Times New Roman"/>
        <family val="1"/>
      </rPr>
      <t>do 500 m</t>
    </r>
  </si>
  <si>
    <t>Broj odlazaka - dolazaka na posao</t>
  </si>
  <si>
    <t>Časove provedene van deonice (paušal)</t>
  </si>
  <si>
    <t>Broj ostvarenih dnevnica u zemlji</t>
  </si>
  <si>
    <t>Broj ostvarenih dnevnica u inostranstvu</t>
  </si>
  <si>
    <t>Osoblja u vozu (kilometar)</t>
  </si>
  <si>
    <t>EVIDENCIJA  RADNOG   VREMENA</t>
  </si>
  <si>
    <t>Redni broj</t>
  </si>
  <si>
    <t>Porezime i ime zaposlenog</t>
  </si>
  <si>
    <r>
      <rPr>
        <sz val="11"/>
        <color theme="1"/>
        <rFont val="Times New Roman"/>
        <family val="1"/>
      </rPr>
      <t>Poslovi</t>
    </r>
    <r>
      <rPr>
        <sz val="9"/>
        <color theme="1"/>
        <rFont val="Times New Roman"/>
        <family val="1"/>
      </rPr>
      <t xml:space="preserve">  (radno mesto)</t>
    </r>
  </si>
  <si>
    <t xml:space="preserve">Indetifikator časova rada </t>
  </si>
  <si>
    <t xml:space="preserve">EVIDENCIJA    RADNOG    VREMENA  </t>
  </si>
  <si>
    <t>NAKNADA TROŠKOVA ZA:</t>
  </si>
  <si>
    <t>U</t>
  </si>
  <si>
    <t>S</t>
  </si>
  <si>
    <t>P</t>
  </si>
  <si>
    <t>N</t>
  </si>
  <si>
    <t>Časovi obav. rada i vreme provedeno na  radu</t>
  </si>
  <si>
    <t>Rad nedeljom</t>
  </si>
  <si>
    <t>Go</t>
  </si>
  <si>
    <t>Dp</t>
  </si>
  <si>
    <t>JANUAR</t>
  </si>
  <si>
    <t>FEBRUAR</t>
  </si>
  <si>
    <t>MART</t>
  </si>
  <si>
    <t>APRIL</t>
  </si>
  <si>
    <t>Č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</si>
  <si>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</si>
  <si>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</si>
  <si>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</si>
  <si>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</si>
  <si>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</si>
  <si>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</si>
  <si>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</si>
  <si>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</si>
  <si>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Godina</t>
  </si>
  <si>
    <t>Mesec</t>
  </si>
  <si>
    <t>Br. Dana</t>
  </si>
  <si>
    <t>Период обрачуна:</t>
  </si>
  <si>
    <t>Pl</t>
  </si>
  <si>
    <t>Praznici</t>
  </si>
  <si>
    <t>das</t>
  </si>
  <si>
    <t>asdf</t>
  </si>
  <si>
    <t>ssdfsd</t>
  </si>
  <si>
    <t>sdf</t>
  </si>
  <si>
    <t>sdfshhj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</si>
</sst>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  <charset val="238"/>
    </font>
    <font>
      <b/>
      <sz val="11"/>
      <color rgb="FFFF00FF"/>
      <name val="Times New Roman"/>
      <family val="1"/>
    </font>
    <font>
      <b/>
      <sz val="9"/>
      <color rgb="FFFF00FF"/>
      <name val="Times New Roman"/>
      <family val="1"/>
    </font>
    <font>
      <b/>
      <sz val="10"/>
      <color rgb="FFFF00FF"/>
      <name val="Times New Roman"/>
      <family val="1"/>
      <charset val="238"/>
    </font>
    <font>
      <sz val="11"/>
      <color rgb="FFFF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63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3" fillId="0" borderId="0" xfId="1" applyFill="1" applyBorder="1" applyAlignment="1">
      <alignment vertical="top" wrapText="1"/>
    </xf>
    <xf numFmtId="0" fontId="13" fillId="0" borderId="0" xfId="1"/>
    <xf numFmtId="0" fontId="13" fillId="0" borderId="0" xfId="1" applyProtection="1">
      <protection hidden="1"/>
    </xf>
    <xf numFmtId="0" fontId="13" fillId="0" borderId="0" xfId="1" applyProtection="1"/>
    <xf numFmtId="0" fontId="16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Protection="1"/>
    <xf numFmtId="0" fontId="13" fillId="0" borderId="0" xfId="1" applyFont="1" applyProtection="1"/>
    <xf numFmtId="0" fontId="18" fillId="0" borderId="0" xfId="1" applyFont="1" applyFill="1" applyBorder="1"/>
    <xf numFmtId="0" fontId="13" fillId="0" borderId="0" xfId="1" applyFill="1" applyBorder="1"/>
    <xf numFmtId="0" fontId="13" fillId="0" borderId="0" xfId="1" applyFill="1" applyProtection="1"/>
    <xf numFmtId="0" fontId="2" fillId="3" borderId="44" xfId="0" applyFont="1" applyFill="1" applyBorder="1" applyAlignment="1">
      <alignment vertical="center"/>
    </xf>
    <xf numFmtId="0" fontId="2" fillId="3" borderId="44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0" fillId="3" borderId="25" xfId="0" applyFont="1" applyFill="1" applyBorder="1" applyAlignment="1">
      <alignment horizontal="right" vertical="center"/>
    </xf>
    <xf numFmtId="0" fontId="20" fillId="3" borderId="25" xfId="0" applyNumberFormat="1" applyFont="1" applyFill="1" applyBorder="1" applyAlignment="1">
      <alignment horizontal="center" vertical="center"/>
    </xf>
    <xf numFmtId="0" fontId="21" fillId="3" borderId="25" xfId="0" applyFont="1" applyFill="1" applyBorder="1" applyAlignment="1" applyProtection="1">
      <alignment horizontal="center" vertical="center"/>
    </xf>
    <xf numFmtId="165" fontId="22" fillId="5" borderId="1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0" fillId="5" borderId="0" xfId="0" applyFill="1" applyAlignment="1">
      <alignment horizontal="centerContinuous"/>
    </xf>
    <xf numFmtId="14" fontId="0" fillId="0" borderId="0" xfId="0" applyNumberFormat="1"/>
    <xf numFmtId="0" fontId="3" fillId="3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textRotation="90"/>
    </xf>
    <xf numFmtId="0" fontId="8" fillId="3" borderId="1" xfId="0" applyFont="1" applyFill="1" applyBorder="1" applyAlignment="1">
      <alignment horizontal="center" textRotation="90"/>
    </xf>
    <xf numFmtId="0" fontId="8" fillId="3" borderId="7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textRotation="90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6" fillId="3" borderId="37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6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 wrapText="1"/>
    </xf>
    <xf numFmtId="0" fontId="5" fillId="3" borderId="6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6" fillId="3" borderId="3" xfId="0" applyFont="1" applyFill="1" applyBorder="1" applyAlignment="1">
      <alignment horizontal="center" textRotation="90" wrapText="1"/>
    </xf>
    <xf numFmtId="0" fontId="6" fillId="3" borderId="30" xfId="0" applyFont="1" applyFill="1" applyBorder="1" applyAlignment="1">
      <alignment horizontal="center" textRotation="90" wrapText="1"/>
    </xf>
    <xf numFmtId="0" fontId="6" fillId="3" borderId="31" xfId="0" applyFont="1" applyFill="1" applyBorder="1" applyAlignment="1">
      <alignment horizontal="center" textRotation="90" wrapText="1"/>
    </xf>
    <xf numFmtId="0" fontId="6" fillId="3" borderId="28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left" textRotation="90" wrapText="1"/>
    </xf>
    <xf numFmtId="0" fontId="5" fillId="3" borderId="5" xfId="0" applyFont="1" applyFill="1" applyBorder="1" applyAlignment="1">
      <alignment horizontal="left" textRotation="90" wrapText="1"/>
    </xf>
    <xf numFmtId="0" fontId="5" fillId="3" borderId="10" xfId="0" applyFont="1" applyFill="1" applyBorder="1" applyAlignment="1">
      <alignment horizontal="left" textRotation="90" wrapText="1"/>
    </xf>
    <xf numFmtId="0" fontId="3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11" fillId="3" borderId="0" xfId="0" applyFont="1" applyFill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2" fillId="3" borderId="2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textRotation="90" wrapText="1"/>
    </xf>
    <xf numFmtId="0" fontId="5" fillId="3" borderId="35" xfId="0" applyFont="1" applyFill="1" applyBorder="1" applyAlignment="1">
      <alignment horizontal="center" textRotation="90" wrapText="1"/>
    </xf>
    <xf numFmtId="0" fontId="5" fillId="3" borderId="36" xfId="0" applyFont="1" applyFill="1" applyBorder="1" applyAlignment="1">
      <alignment horizontal="center" textRotation="90" wrapText="1"/>
    </xf>
    <xf numFmtId="0" fontId="9" fillId="3" borderId="3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textRotation="90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/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5" fillId="4" borderId="0" xfId="1" applyFont="1" applyFill="1" applyAlignment="1" applyProtection="1">
      <alignment horizontal="center"/>
    </xf>
    <xf numFmtId="0" fontId="14" fillId="0" borderId="0" xfId="1" applyFont="1" applyAlignment="1" applyProtection="1">
      <alignment horizontal="center" vertical="center"/>
      <protection locked="0"/>
    </xf>
    <xf numFmtId="0" fontId="13" fillId="0" borderId="0" xfId="1" applyFill="1" applyBorder="1" applyAlignment="1">
      <alignment vertical="top" wrapText="1"/>
    </xf>
    <xf numFmtId="0" fontId="13" fillId="0" borderId="0" xfId="1" applyFill="1" applyBorder="1" applyAlignment="1"/>
  </cellXfs>
  <cellStyles count="2">
    <cellStyle name="Normal" xfId="0" builtinId="0"/>
    <cellStyle name="Normal 3" xfId="1"/>
  </cellStyles>
  <dxfs count="4"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27</xdr:row>
      <xdr:rowOff>76200</xdr:rowOff>
    </xdr:from>
    <xdr:to>
      <xdr:col>35</xdr:col>
      <xdr:colOff>46876</xdr:colOff>
      <xdr:row>41</xdr:row>
      <xdr:rowOff>180629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5591175"/>
          <a:ext cx="5990476" cy="2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1"/>
  <sheetViews>
    <sheetView workbookViewId="0">
      <selection activeCell="B14" sqref="B14:B15"/>
    </sheetView>
  </sheetViews>
  <sheetFormatPr defaultRowHeight="15" x14ac:dyDescent="0.25"/>
  <cols>
    <col min="1" max="1" width="4.5703125" style="1" customWidth="1"/>
    <col min="2" max="2" width="22" style="1" customWidth="1"/>
    <col min="3" max="3" width="10.42578125" style="1" customWidth="1"/>
    <col min="4" max="4" width="9.140625" style="1"/>
    <col min="5" max="5" width="3.7109375" style="1" customWidth="1"/>
    <col min="6" max="35" width="2.7109375" style="1" customWidth="1"/>
    <col min="36" max="36" width="4.7109375" style="1" customWidth="1"/>
    <col min="37" max="37" width="6.85546875" style="4" customWidth="1"/>
    <col min="38" max="40" width="6.28515625" style="4" customWidth="1"/>
    <col min="41" max="44" width="6.28515625" style="1" customWidth="1"/>
    <col min="45" max="49" width="4.7109375" style="1" customWidth="1"/>
    <col min="50" max="50" width="6.5703125" style="1" customWidth="1"/>
    <col min="51" max="51" width="6.140625" style="1" customWidth="1"/>
    <col min="52" max="52" width="6.85546875" style="1" customWidth="1"/>
    <col min="53" max="53" width="6.42578125" style="1" customWidth="1"/>
    <col min="54" max="55" width="5.85546875" style="1" customWidth="1"/>
    <col min="56" max="59" width="4.7109375" style="1" customWidth="1"/>
    <col min="60" max="61" width="5.7109375" style="1" customWidth="1"/>
    <col min="62" max="62" width="4.7109375" style="1" customWidth="1"/>
    <col min="63" max="63" width="6.28515625" style="1" customWidth="1"/>
    <col min="64" max="65" width="4.7109375" style="1" customWidth="1"/>
    <col min="66" max="66" width="6.28515625" style="4" customWidth="1"/>
    <col min="67" max="68" width="4.7109375" style="4" customWidth="1"/>
    <col min="69" max="69" width="6.28515625" style="1" customWidth="1"/>
    <col min="70" max="73" width="4.7109375" style="1" customWidth="1"/>
    <col min="74" max="74" width="6.28515625" style="1" customWidth="1"/>
    <col min="75" max="75" width="4.5703125" style="1" customWidth="1"/>
    <col min="76" max="78" width="4.7109375" style="1" customWidth="1"/>
    <col min="79" max="79" width="6.28515625" style="4" customWidth="1"/>
    <col min="80" max="80" width="6.140625" style="1" customWidth="1"/>
    <col min="81" max="81" width="4.7109375" style="1" customWidth="1"/>
    <col min="82" max="82" width="6" style="1" customWidth="1"/>
    <col min="83" max="84" width="4.7109375" style="1" customWidth="1"/>
    <col min="85" max="16384" width="9.140625" style="1"/>
  </cols>
  <sheetData>
    <row r="1" spans="1:84" ht="27.75" customHeight="1" x14ac:dyDescent="0.25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</row>
    <row r="2" spans="1:84" ht="15.75" thickBot="1" x14ac:dyDescent="0.3">
      <c r="A2" s="28"/>
      <c r="B2" s="29" t="s">
        <v>126</v>
      </c>
      <c r="C2" s="33">
        <f>Sheet1!$B$1</f>
        <v>2016</v>
      </c>
      <c r="D2" s="34">
        <f>Sheet1!$B$2</f>
        <v>2</v>
      </c>
      <c r="E2" s="35">
        <f>Sheet1!$B$3</f>
        <v>29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5.75" x14ac:dyDescent="0.25">
      <c r="A3" s="114" t="s">
        <v>96</v>
      </c>
      <c r="B3" s="111" t="s">
        <v>97</v>
      </c>
      <c r="C3" s="109" t="s">
        <v>98</v>
      </c>
      <c r="D3" s="107" t="s">
        <v>99</v>
      </c>
      <c r="E3" s="42" t="s">
        <v>95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83" t="s">
        <v>39</v>
      </c>
      <c r="AK3" s="86" t="s">
        <v>106</v>
      </c>
      <c r="AL3" s="89" t="s">
        <v>38</v>
      </c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155" t="s">
        <v>32</v>
      </c>
      <c r="BI3" s="43"/>
      <c r="BJ3" s="43"/>
      <c r="BK3" s="44"/>
      <c r="BL3" s="80" t="s">
        <v>76</v>
      </c>
      <c r="BM3" s="129"/>
      <c r="BN3" s="131" t="s">
        <v>77</v>
      </c>
      <c r="BO3" s="134" t="s">
        <v>83</v>
      </c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20"/>
      <c r="CA3" s="118" t="s">
        <v>101</v>
      </c>
      <c r="CB3" s="119"/>
      <c r="CC3" s="119"/>
      <c r="CD3" s="119"/>
      <c r="CE3" s="119"/>
      <c r="CF3" s="120"/>
    </row>
    <row r="4" spans="1:84" ht="17.25" customHeight="1" x14ac:dyDescent="0.25">
      <c r="A4" s="115"/>
      <c r="B4" s="112"/>
      <c r="C4" s="109"/>
      <c r="D4" s="107"/>
      <c r="E4" s="42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  <c r="AJ4" s="84"/>
      <c r="AK4" s="87"/>
      <c r="AL4" s="72" t="s">
        <v>44</v>
      </c>
      <c r="AM4" s="72" t="s">
        <v>45</v>
      </c>
      <c r="AN4" s="72" t="s">
        <v>46</v>
      </c>
      <c r="AO4" s="90" t="s">
        <v>47</v>
      </c>
      <c r="AP4" s="72" t="s">
        <v>48</v>
      </c>
      <c r="AQ4" s="76" t="s">
        <v>49</v>
      </c>
      <c r="AR4" s="77" t="s">
        <v>50</v>
      </c>
      <c r="AS4" s="72" t="s">
        <v>53</v>
      </c>
      <c r="AT4" s="72" t="s">
        <v>51</v>
      </c>
      <c r="AU4" s="72" t="s">
        <v>52</v>
      </c>
      <c r="AV4" s="59" t="s">
        <v>25</v>
      </c>
      <c r="AW4" s="59"/>
      <c r="AX4" s="59"/>
      <c r="AY4" s="59"/>
      <c r="AZ4" s="59"/>
      <c r="BA4" s="59"/>
      <c r="BB4" s="59" t="s">
        <v>28</v>
      </c>
      <c r="BC4" s="59"/>
      <c r="BD4" s="59" t="s">
        <v>31</v>
      </c>
      <c r="BE4" s="59"/>
      <c r="BF4" s="59"/>
      <c r="BG4" s="59"/>
      <c r="BH4" s="156"/>
      <c r="BI4" s="157"/>
      <c r="BJ4" s="157"/>
      <c r="BK4" s="158"/>
      <c r="BL4" s="81"/>
      <c r="BM4" s="130"/>
      <c r="BN4" s="132"/>
      <c r="BO4" s="137" t="s">
        <v>78</v>
      </c>
      <c r="BP4" s="72" t="s">
        <v>107</v>
      </c>
      <c r="BQ4" s="76" t="s">
        <v>79</v>
      </c>
      <c r="BR4" s="73" t="s">
        <v>80</v>
      </c>
      <c r="BS4" s="125" t="s">
        <v>81</v>
      </c>
      <c r="BT4" s="126" t="s">
        <v>82</v>
      </c>
      <c r="BU4" s="135"/>
      <c r="BV4" s="77" t="s">
        <v>84</v>
      </c>
      <c r="BW4" s="73" t="s">
        <v>85</v>
      </c>
      <c r="BX4" s="73" t="s">
        <v>86</v>
      </c>
      <c r="BY4" s="57" t="s">
        <v>87</v>
      </c>
      <c r="BZ4" s="58"/>
      <c r="CA4" s="121" t="s">
        <v>90</v>
      </c>
      <c r="CB4" s="77" t="s">
        <v>91</v>
      </c>
      <c r="CC4" s="77" t="s">
        <v>94</v>
      </c>
      <c r="CD4" s="77" t="s">
        <v>92</v>
      </c>
      <c r="CE4" s="77" t="s">
        <v>93</v>
      </c>
      <c r="CF4" s="124"/>
    </row>
    <row r="5" spans="1:84" ht="19.5" customHeight="1" x14ac:dyDescent="0.25">
      <c r="A5" s="115"/>
      <c r="B5" s="112"/>
      <c r="C5" s="109"/>
      <c r="D5" s="107"/>
      <c r="E5" s="42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  <c r="AJ5" s="84"/>
      <c r="AK5" s="87"/>
      <c r="AL5" s="72"/>
      <c r="AM5" s="72"/>
      <c r="AN5" s="72"/>
      <c r="AO5" s="90"/>
      <c r="AP5" s="72"/>
      <c r="AQ5" s="76"/>
      <c r="AR5" s="78"/>
      <c r="AS5" s="72"/>
      <c r="AT5" s="72"/>
      <c r="AU5" s="72"/>
      <c r="AV5" s="57" t="s">
        <v>26</v>
      </c>
      <c r="AW5" s="57"/>
      <c r="AX5" s="60" t="s">
        <v>27</v>
      </c>
      <c r="AY5" s="60"/>
      <c r="AZ5" s="60"/>
      <c r="BA5" s="60"/>
      <c r="BB5" s="61" t="s">
        <v>29</v>
      </c>
      <c r="BC5" s="63" t="s">
        <v>30</v>
      </c>
      <c r="BD5" s="65">
        <v>0.85</v>
      </c>
      <c r="BE5" s="91">
        <v>1</v>
      </c>
      <c r="BF5" s="65">
        <v>0.8</v>
      </c>
      <c r="BG5" s="65">
        <v>0.65</v>
      </c>
      <c r="BH5" s="93" t="s">
        <v>33</v>
      </c>
      <c r="BI5" s="93"/>
      <c r="BJ5" s="94" t="s">
        <v>36</v>
      </c>
      <c r="BK5" s="96" t="s">
        <v>37</v>
      </c>
      <c r="BL5" s="81"/>
      <c r="BM5" s="130"/>
      <c r="BN5" s="132"/>
      <c r="BO5" s="137"/>
      <c r="BP5" s="72"/>
      <c r="BQ5" s="76"/>
      <c r="BR5" s="74"/>
      <c r="BS5" s="81"/>
      <c r="BT5" s="127"/>
      <c r="BU5" s="136"/>
      <c r="BV5" s="78"/>
      <c r="BW5" s="74"/>
      <c r="BX5" s="74"/>
      <c r="BY5" s="126" t="s">
        <v>89</v>
      </c>
      <c r="BZ5" s="128" t="s">
        <v>88</v>
      </c>
      <c r="CA5" s="122"/>
      <c r="CB5" s="78"/>
      <c r="CC5" s="78"/>
      <c r="CD5" s="78"/>
      <c r="CE5" s="78"/>
      <c r="CF5" s="124"/>
    </row>
    <row r="6" spans="1:84" ht="21" customHeight="1" x14ac:dyDescent="0.25">
      <c r="A6" s="115"/>
      <c r="B6" s="112"/>
      <c r="C6" s="109"/>
      <c r="D6" s="10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85"/>
      <c r="AK6" s="88"/>
      <c r="AL6" s="72"/>
      <c r="AM6" s="72"/>
      <c r="AN6" s="72"/>
      <c r="AO6" s="90"/>
      <c r="AP6" s="72"/>
      <c r="AQ6" s="76"/>
      <c r="AR6" s="79"/>
      <c r="AS6" s="72"/>
      <c r="AT6" s="72"/>
      <c r="AU6" s="72"/>
      <c r="AV6" s="10">
        <v>0.65</v>
      </c>
      <c r="AW6" s="11">
        <v>1</v>
      </c>
      <c r="AX6" s="12" t="s">
        <v>40</v>
      </c>
      <c r="AY6" s="12" t="s">
        <v>41</v>
      </c>
      <c r="AZ6" s="12" t="s">
        <v>42</v>
      </c>
      <c r="BA6" s="12" t="s">
        <v>43</v>
      </c>
      <c r="BB6" s="62"/>
      <c r="BC6" s="64"/>
      <c r="BD6" s="60"/>
      <c r="BE6" s="92"/>
      <c r="BF6" s="60"/>
      <c r="BG6" s="60"/>
      <c r="BH6" s="12" t="s">
        <v>34</v>
      </c>
      <c r="BI6" s="12" t="s">
        <v>35</v>
      </c>
      <c r="BJ6" s="95"/>
      <c r="BK6" s="97"/>
      <c r="BL6" s="82"/>
      <c r="BM6" s="130"/>
      <c r="BN6" s="133"/>
      <c r="BO6" s="137"/>
      <c r="BP6" s="72"/>
      <c r="BQ6" s="76"/>
      <c r="BR6" s="75"/>
      <c r="BS6" s="82"/>
      <c r="BT6" s="60"/>
      <c r="BU6" s="60"/>
      <c r="BV6" s="79"/>
      <c r="BW6" s="75"/>
      <c r="BX6" s="75"/>
      <c r="BY6" s="127"/>
      <c r="BZ6" s="128"/>
      <c r="CA6" s="123"/>
      <c r="CB6" s="79"/>
      <c r="CC6" s="79"/>
      <c r="CD6" s="79"/>
      <c r="CE6" s="79"/>
      <c r="CF6" s="124"/>
    </row>
    <row r="7" spans="1:84" ht="16.5" customHeight="1" x14ac:dyDescent="0.25">
      <c r="A7" s="116"/>
      <c r="B7" s="113"/>
      <c r="C7" s="110"/>
      <c r="D7" s="108"/>
      <c r="E7" s="30" t="str">
        <f>UPPER(LEFT(TEXT(E8,"ddd"),1))</f>
        <v>P</v>
      </c>
      <c r="F7" s="30" t="str">
        <f t="shared" ref="F7:AI7" si="0">UPPER(LEFT(TEXT(F8,"ddd"),1))</f>
        <v>U</v>
      </c>
      <c r="G7" s="30" t="str">
        <f t="shared" si="0"/>
        <v>S</v>
      </c>
      <c r="H7" s="30" t="str">
        <f t="shared" si="0"/>
        <v>Č</v>
      </c>
      <c r="I7" s="30" t="str">
        <f t="shared" si="0"/>
        <v>P</v>
      </c>
      <c r="J7" s="30" t="str">
        <f t="shared" si="0"/>
        <v>S</v>
      </c>
      <c r="K7" s="30" t="str">
        <f t="shared" si="0"/>
        <v>N</v>
      </c>
      <c r="L7" s="30" t="str">
        <f t="shared" si="0"/>
        <v>P</v>
      </c>
      <c r="M7" s="30" t="str">
        <f t="shared" si="0"/>
        <v>U</v>
      </c>
      <c r="N7" s="30" t="str">
        <f t="shared" si="0"/>
        <v>S</v>
      </c>
      <c r="O7" s="30" t="str">
        <f t="shared" si="0"/>
        <v>Č</v>
      </c>
      <c r="P7" s="30" t="str">
        <f t="shared" si="0"/>
        <v>P</v>
      </c>
      <c r="Q7" s="30" t="str">
        <f t="shared" si="0"/>
        <v>S</v>
      </c>
      <c r="R7" s="30" t="str">
        <f t="shared" si="0"/>
        <v>N</v>
      </c>
      <c r="S7" s="30" t="str">
        <f t="shared" si="0"/>
        <v>P</v>
      </c>
      <c r="T7" s="30" t="str">
        <f t="shared" si="0"/>
        <v>U</v>
      </c>
      <c r="U7" s="30" t="str">
        <f t="shared" si="0"/>
        <v>S</v>
      </c>
      <c r="V7" s="30" t="str">
        <f t="shared" si="0"/>
        <v>Č</v>
      </c>
      <c r="W7" s="30" t="str">
        <f t="shared" si="0"/>
        <v>P</v>
      </c>
      <c r="X7" s="30" t="str">
        <f t="shared" si="0"/>
        <v>S</v>
      </c>
      <c r="Y7" s="30" t="str">
        <f t="shared" si="0"/>
        <v>N</v>
      </c>
      <c r="Z7" s="30" t="str">
        <f t="shared" si="0"/>
        <v>P</v>
      </c>
      <c r="AA7" s="30" t="str">
        <f t="shared" si="0"/>
        <v>U</v>
      </c>
      <c r="AB7" s="30" t="str">
        <f t="shared" si="0"/>
        <v>S</v>
      </c>
      <c r="AC7" s="30" t="str">
        <f t="shared" si="0"/>
        <v>Č</v>
      </c>
      <c r="AD7" s="30" t="str">
        <f t="shared" si="0"/>
        <v>P</v>
      </c>
      <c r="AE7" s="30" t="str">
        <f t="shared" si="0"/>
        <v>S</v>
      </c>
      <c r="AF7" s="30" t="str">
        <f t="shared" si="0"/>
        <v>N</v>
      </c>
      <c r="AG7" s="30" t="str">
        <f t="shared" si="0"/>
        <v>P</v>
      </c>
      <c r="AH7" s="30" t="str">
        <f t="shared" si="0"/>
        <v/>
      </c>
      <c r="AI7" s="30" t="str">
        <f t="shared" si="0"/>
        <v/>
      </c>
      <c r="AJ7" s="52" t="s">
        <v>0</v>
      </c>
      <c r="AK7" s="53" t="s">
        <v>1</v>
      </c>
      <c r="AL7" s="54" t="s">
        <v>2</v>
      </c>
      <c r="AM7" s="54" t="s">
        <v>3</v>
      </c>
      <c r="AN7" s="54" t="s">
        <v>4</v>
      </c>
      <c r="AO7" s="54" t="s">
        <v>5</v>
      </c>
      <c r="AP7" s="54" t="s">
        <v>6</v>
      </c>
      <c r="AQ7" s="54" t="s">
        <v>7</v>
      </c>
      <c r="AR7" s="54" t="s">
        <v>8</v>
      </c>
      <c r="AS7" s="54" t="s">
        <v>9</v>
      </c>
      <c r="AT7" s="54" t="s">
        <v>11</v>
      </c>
      <c r="AU7" s="54" t="s">
        <v>12</v>
      </c>
      <c r="AV7" s="54" t="s">
        <v>13</v>
      </c>
      <c r="AW7" s="54" t="s">
        <v>14</v>
      </c>
      <c r="AX7" s="54" t="s">
        <v>15</v>
      </c>
      <c r="AY7" s="54" t="s">
        <v>16</v>
      </c>
      <c r="AZ7" s="54" t="s">
        <v>17</v>
      </c>
      <c r="BA7" s="54" t="s">
        <v>18</v>
      </c>
      <c r="BB7" s="54" t="s">
        <v>19</v>
      </c>
      <c r="BC7" s="54" t="s">
        <v>20</v>
      </c>
      <c r="BD7" s="54" t="s">
        <v>21</v>
      </c>
      <c r="BE7" s="54" t="s">
        <v>22</v>
      </c>
      <c r="BF7" s="54" t="s">
        <v>23</v>
      </c>
      <c r="BG7" s="54" t="s">
        <v>24</v>
      </c>
      <c r="BH7" s="54" t="s">
        <v>54</v>
      </c>
      <c r="BI7" s="54" t="s">
        <v>55</v>
      </c>
      <c r="BJ7" s="54" t="s">
        <v>56</v>
      </c>
      <c r="BK7" s="55" t="s">
        <v>57</v>
      </c>
      <c r="BL7" s="56" t="s">
        <v>58</v>
      </c>
      <c r="BM7" s="69"/>
      <c r="BN7" s="70" t="s">
        <v>59</v>
      </c>
      <c r="BO7" s="71" t="s">
        <v>60</v>
      </c>
      <c r="BP7" s="56" t="s">
        <v>61</v>
      </c>
      <c r="BQ7" s="56" t="s">
        <v>62</v>
      </c>
      <c r="BR7" s="56" t="s">
        <v>63</v>
      </c>
      <c r="BS7" s="57" t="s">
        <v>64</v>
      </c>
      <c r="BT7" s="56" t="s">
        <v>65</v>
      </c>
      <c r="BU7" s="56" t="s">
        <v>66</v>
      </c>
      <c r="BV7" s="56" t="s">
        <v>67</v>
      </c>
      <c r="BW7" s="56" t="s">
        <v>68</v>
      </c>
      <c r="BX7" s="56" t="s">
        <v>69</v>
      </c>
      <c r="BY7" s="56" t="s">
        <v>70</v>
      </c>
      <c r="BZ7" s="66" t="s">
        <v>71</v>
      </c>
      <c r="CA7" s="67" t="s">
        <v>72</v>
      </c>
      <c r="CB7" s="68" t="s">
        <v>73</v>
      </c>
      <c r="CC7" s="68" t="s">
        <v>74</v>
      </c>
      <c r="CD7" s="68" t="s">
        <v>75</v>
      </c>
      <c r="CE7" s="57" t="s">
        <v>10</v>
      </c>
      <c r="CF7" s="58" t="s">
        <v>10</v>
      </c>
    </row>
    <row r="8" spans="1:84" x14ac:dyDescent="0.25">
      <c r="A8" s="13"/>
      <c r="B8" s="14"/>
      <c r="C8" s="14"/>
      <c r="D8" s="14"/>
      <c r="E8" s="31">
        <f>DATE(Godina,Mesec,1)</f>
        <v>42401</v>
      </c>
      <c r="F8" s="31">
        <f>E8+1</f>
        <v>42402</v>
      </c>
      <c r="G8" s="31">
        <f t="shared" ref="G8:AF8" si="1">F8+1</f>
        <v>42403</v>
      </c>
      <c r="H8" s="31">
        <f t="shared" si="1"/>
        <v>42404</v>
      </c>
      <c r="I8" s="31">
        <f t="shared" si="1"/>
        <v>42405</v>
      </c>
      <c r="J8" s="31">
        <f t="shared" si="1"/>
        <v>42406</v>
      </c>
      <c r="K8" s="31">
        <f t="shared" si="1"/>
        <v>42407</v>
      </c>
      <c r="L8" s="31">
        <f t="shared" si="1"/>
        <v>42408</v>
      </c>
      <c r="M8" s="31">
        <f t="shared" si="1"/>
        <v>42409</v>
      </c>
      <c r="N8" s="31">
        <f t="shared" si="1"/>
        <v>42410</v>
      </c>
      <c r="O8" s="31">
        <f t="shared" si="1"/>
        <v>42411</v>
      </c>
      <c r="P8" s="31">
        <f t="shared" si="1"/>
        <v>42412</v>
      </c>
      <c r="Q8" s="31">
        <f t="shared" si="1"/>
        <v>42413</v>
      </c>
      <c r="R8" s="31">
        <f t="shared" si="1"/>
        <v>42414</v>
      </c>
      <c r="S8" s="31">
        <f t="shared" si="1"/>
        <v>42415</v>
      </c>
      <c r="T8" s="31">
        <f t="shared" si="1"/>
        <v>42416</v>
      </c>
      <c r="U8" s="31">
        <f t="shared" si="1"/>
        <v>42417</v>
      </c>
      <c r="V8" s="31">
        <f t="shared" si="1"/>
        <v>42418</v>
      </c>
      <c r="W8" s="31">
        <f t="shared" si="1"/>
        <v>42419</v>
      </c>
      <c r="X8" s="31">
        <f t="shared" si="1"/>
        <v>42420</v>
      </c>
      <c r="Y8" s="31">
        <f t="shared" si="1"/>
        <v>42421</v>
      </c>
      <c r="Z8" s="31">
        <f t="shared" si="1"/>
        <v>42422</v>
      </c>
      <c r="AA8" s="31">
        <f t="shared" si="1"/>
        <v>42423</v>
      </c>
      <c r="AB8" s="31">
        <f t="shared" si="1"/>
        <v>42424</v>
      </c>
      <c r="AC8" s="31">
        <f t="shared" si="1"/>
        <v>42425</v>
      </c>
      <c r="AD8" s="31">
        <f t="shared" si="1"/>
        <v>42426</v>
      </c>
      <c r="AE8" s="31">
        <f t="shared" si="1"/>
        <v>42427</v>
      </c>
      <c r="AF8" s="31">
        <f t="shared" si="1"/>
        <v>42428</v>
      </c>
      <c r="AG8" s="36">
        <f>IF(OR(AF8="",AF8=EOMONTH($E$8,0)),"",AF8+1)</f>
        <v>42429</v>
      </c>
      <c r="AH8" s="36" t="str">
        <f t="shared" ref="AH8:AI8" si="2">IF(OR(AG8="",AG8=EOMONTH($E$8,0)),"",AG8+1)</f>
        <v/>
      </c>
      <c r="AI8" s="36" t="str">
        <f t="shared" si="2"/>
        <v/>
      </c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5"/>
      <c r="BL8" s="56"/>
      <c r="BM8" s="69"/>
      <c r="BN8" s="70"/>
      <c r="BO8" s="71"/>
      <c r="BP8" s="56"/>
      <c r="BQ8" s="56"/>
      <c r="BR8" s="56"/>
      <c r="BS8" s="57"/>
      <c r="BT8" s="56"/>
      <c r="BU8" s="56"/>
      <c r="BV8" s="56"/>
      <c r="BW8" s="56"/>
      <c r="BX8" s="56"/>
      <c r="BY8" s="56"/>
      <c r="BZ8" s="66"/>
      <c r="CA8" s="67"/>
      <c r="CB8" s="68"/>
      <c r="CC8" s="68"/>
      <c r="CD8" s="68"/>
      <c r="CE8" s="57"/>
      <c r="CF8" s="58"/>
    </row>
    <row r="9" spans="1:84" ht="15.75" thickBot="1" x14ac:dyDescent="0.3">
      <c r="A9" s="7">
        <v>1</v>
      </c>
      <c r="B9" s="8">
        <v>2</v>
      </c>
      <c r="C9" s="8">
        <v>3</v>
      </c>
      <c r="D9" s="8">
        <v>4</v>
      </c>
      <c r="E9" s="49"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9">
        <v>6</v>
      </c>
      <c r="AK9" s="15">
        <v>7</v>
      </c>
      <c r="AL9" s="8">
        <v>8</v>
      </c>
      <c r="AM9" s="8">
        <v>9</v>
      </c>
      <c r="AN9" s="8">
        <v>10</v>
      </c>
      <c r="AO9" s="8">
        <v>11</v>
      </c>
      <c r="AP9" s="8">
        <v>12</v>
      </c>
      <c r="AQ9" s="8">
        <v>13</v>
      </c>
      <c r="AR9" s="8">
        <v>14</v>
      </c>
      <c r="AS9" s="8">
        <v>15</v>
      </c>
      <c r="AT9" s="8">
        <v>16</v>
      </c>
      <c r="AU9" s="8">
        <v>17</v>
      </c>
      <c r="AV9" s="8">
        <v>18</v>
      </c>
      <c r="AW9" s="8">
        <v>19</v>
      </c>
      <c r="AX9" s="8">
        <v>20</v>
      </c>
      <c r="AY9" s="8">
        <v>21</v>
      </c>
      <c r="AZ9" s="8">
        <v>22</v>
      </c>
      <c r="BA9" s="8">
        <v>23</v>
      </c>
      <c r="BB9" s="8">
        <v>24</v>
      </c>
      <c r="BC9" s="8">
        <v>25</v>
      </c>
      <c r="BD9" s="8">
        <v>26</v>
      </c>
      <c r="BE9" s="8">
        <v>27</v>
      </c>
      <c r="BF9" s="8">
        <v>28</v>
      </c>
      <c r="BG9" s="8">
        <v>29</v>
      </c>
      <c r="BH9" s="8">
        <v>30</v>
      </c>
      <c r="BI9" s="8">
        <v>31</v>
      </c>
      <c r="BJ9" s="8">
        <v>32</v>
      </c>
      <c r="BK9" s="16">
        <v>33</v>
      </c>
      <c r="BL9" s="8">
        <v>34</v>
      </c>
      <c r="BM9" s="16">
        <v>35</v>
      </c>
      <c r="BN9" s="6">
        <v>36</v>
      </c>
      <c r="BO9" s="7">
        <v>37</v>
      </c>
      <c r="BP9" s="8">
        <v>38</v>
      </c>
      <c r="BQ9" s="8">
        <v>39</v>
      </c>
      <c r="BR9" s="8">
        <v>40</v>
      </c>
      <c r="BS9" s="8">
        <v>41</v>
      </c>
      <c r="BT9" s="8">
        <v>42</v>
      </c>
      <c r="BU9" s="8">
        <v>43</v>
      </c>
      <c r="BV9" s="8">
        <v>44</v>
      </c>
      <c r="BW9" s="8">
        <v>45</v>
      </c>
      <c r="BX9" s="8">
        <v>46</v>
      </c>
      <c r="BY9" s="8">
        <v>47</v>
      </c>
      <c r="BZ9" s="9">
        <v>48</v>
      </c>
      <c r="CA9" s="15">
        <v>49</v>
      </c>
      <c r="CB9" s="8">
        <v>50</v>
      </c>
      <c r="CC9" s="8">
        <v>51</v>
      </c>
      <c r="CD9" s="8">
        <v>52</v>
      </c>
      <c r="CE9" s="8">
        <v>53</v>
      </c>
      <c r="CF9" s="9">
        <v>54</v>
      </c>
    </row>
    <row r="10" spans="1:84" x14ac:dyDescent="0.25">
      <c r="A10" s="98">
        <v>1</v>
      </c>
      <c r="B10" s="100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03"/>
      <c r="AK10" s="105">
        <f>SUM(E11:AI11)</f>
        <v>96</v>
      </c>
      <c r="AL10" s="138">
        <f>COUNTIF($E11:$AI11,"GO")*7.8</f>
        <v>31.2</v>
      </c>
      <c r="AM10" s="140">
        <f>COUNTIF($E11:$AI11,"DP")*8</f>
        <v>24</v>
      </c>
      <c r="AN10" s="142">
        <f>COUNTIF($E11:$AI11,"PL")*6.5</f>
        <v>32.5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44"/>
      <c r="BN10" s="146">
        <f>SUM(AK10:BM11)</f>
        <v>183.7</v>
      </c>
      <c r="BO10" s="138">
        <f>COUNTIF($E11:$AI11,"5")*2+COUNTIF($E11:$AI11,"7")*6</f>
        <v>32</v>
      </c>
      <c r="BP10" s="140">
        <f>SUMIFS(E11:AI11,E7:AI7,"N")</f>
        <v>12</v>
      </c>
      <c r="BQ10" s="101"/>
      <c r="BR10" s="101"/>
      <c r="BS10" s="101"/>
      <c r="BT10" s="101"/>
      <c r="BU10" s="101"/>
      <c r="BV10" s="101"/>
      <c r="BW10" s="101"/>
      <c r="BX10" s="101"/>
      <c r="BY10" s="101"/>
      <c r="BZ10" s="103"/>
      <c r="CA10" s="138">
        <f>COUNTIF($E11:$AI11,"12")*2+COUNTIF($E11:$AI11,"5")*1+COUNTIF($E11:$AI11,"7")*1</f>
        <v>16</v>
      </c>
      <c r="CB10" s="101"/>
      <c r="CC10" s="101"/>
      <c r="CD10" s="101"/>
      <c r="CE10" s="101"/>
      <c r="CF10" s="103"/>
    </row>
    <row r="11" spans="1:84" x14ac:dyDescent="0.25">
      <c r="A11" s="99"/>
      <c r="B11" s="101"/>
      <c r="C11" s="102"/>
      <c r="D11" s="102"/>
      <c r="E11" s="2" t="s">
        <v>108</v>
      </c>
      <c r="F11" s="2" t="s">
        <v>108</v>
      </c>
      <c r="G11" s="2" t="s">
        <v>108</v>
      </c>
      <c r="H11" s="2" t="s">
        <v>108</v>
      </c>
      <c r="I11" s="2"/>
      <c r="J11" s="2"/>
      <c r="K11" s="2" t="s">
        <v>127</v>
      </c>
      <c r="L11" s="2" t="s">
        <v>127</v>
      </c>
      <c r="M11" s="2" t="s">
        <v>127</v>
      </c>
      <c r="N11" s="2" t="s">
        <v>127</v>
      </c>
      <c r="O11" s="2" t="s">
        <v>127</v>
      </c>
      <c r="P11" s="2"/>
      <c r="Q11" s="2"/>
      <c r="R11" s="2" t="s">
        <v>109</v>
      </c>
      <c r="S11" s="2" t="s">
        <v>109</v>
      </c>
      <c r="T11" s="2" t="s">
        <v>109</v>
      </c>
      <c r="U11" s="2">
        <v>12</v>
      </c>
      <c r="V11" s="2">
        <v>5</v>
      </c>
      <c r="W11" s="2">
        <v>7</v>
      </c>
      <c r="X11" s="2"/>
      <c r="Y11" s="2">
        <v>12</v>
      </c>
      <c r="Z11" s="2">
        <v>5</v>
      </c>
      <c r="AA11" s="2">
        <v>7</v>
      </c>
      <c r="AB11" s="2"/>
      <c r="AC11" s="2">
        <v>12</v>
      </c>
      <c r="AD11" s="2">
        <v>5</v>
      </c>
      <c r="AE11" s="2">
        <v>7</v>
      </c>
      <c r="AF11" s="2"/>
      <c r="AG11" s="2">
        <v>12</v>
      </c>
      <c r="AH11" s="2">
        <v>5</v>
      </c>
      <c r="AI11" s="2">
        <v>7</v>
      </c>
      <c r="AJ11" s="104"/>
      <c r="AK11" s="106"/>
      <c r="AL11" s="139"/>
      <c r="AM11" s="141"/>
      <c r="AN11" s="143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45"/>
      <c r="BN11" s="147"/>
      <c r="BO11" s="139"/>
      <c r="BP11" s="141"/>
      <c r="BQ11" s="102"/>
      <c r="BR11" s="102"/>
      <c r="BS11" s="102"/>
      <c r="BT11" s="102"/>
      <c r="BU11" s="102"/>
      <c r="BV11" s="102"/>
      <c r="BW11" s="102"/>
      <c r="BX11" s="102"/>
      <c r="BY11" s="102"/>
      <c r="BZ11" s="104"/>
      <c r="CA11" s="139"/>
      <c r="CB11" s="102"/>
      <c r="CC11" s="102"/>
      <c r="CD11" s="102"/>
      <c r="CE11" s="102"/>
      <c r="CF11" s="104"/>
    </row>
    <row r="12" spans="1:84" x14ac:dyDescent="0.25">
      <c r="A12" s="98">
        <v>2</v>
      </c>
      <c r="B12" s="148"/>
      <c r="C12" s="102"/>
      <c r="D12" s="10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104"/>
      <c r="AK12" s="105">
        <f t="shared" ref="AK12" si="3">SUM(E13:AI13)</f>
        <v>0</v>
      </c>
      <c r="AL12" s="138">
        <f>COUNTIF($E13:$AI13,"GO")*7.8</f>
        <v>0</v>
      </c>
      <c r="AM12" s="140">
        <f>COUNTIF($E13:$AI13,"DP")*8</f>
        <v>0</v>
      </c>
      <c r="AN12" s="140">
        <f>COUNTIF($E13:$AI13,"PL")*6.5</f>
        <v>0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45"/>
      <c r="BN12" s="146">
        <f>SUM(AK12:BM13)</f>
        <v>0</v>
      </c>
      <c r="BO12" s="138">
        <f>COUNTIF($E13:$AI13,"5")*2+COUNTIF($E13:$AI13,"7")*6</f>
        <v>0</v>
      </c>
      <c r="BP12" s="149">
        <f>SUMIFS(E13:AI13,E7:AI7,"N")</f>
        <v>0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4"/>
      <c r="CA12" s="138">
        <f>COUNTIF($E13:$AI13,"12")*2+COUNTIF($E13:$AI13,"5")*1+COUNTIF($E13:$AI13,"7")*1</f>
        <v>0</v>
      </c>
      <c r="CB12" s="102"/>
      <c r="CC12" s="102"/>
      <c r="CD12" s="102"/>
      <c r="CE12" s="102"/>
      <c r="CF12" s="104"/>
    </row>
    <row r="13" spans="1:84" x14ac:dyDescent="0.25">
      <c r="A13" s="99"/>
      <c r="B13" s="101"/>
      <c r="C13" s="102"/>
      <c r="D13" s="10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04"/>
      <c r="AK13" s="106"/>
      <c r="AL13" s="139"/>
      <c r="AM13" s="141"/>
      <c r="AN13" s="141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45"/>
      <c r="BN13" s="147"/>
      <c r="BO13" s="139"/>
      <c r="BP13" s="140"/>
      <c r="BQ13" s="102"/>
      <c r="BR13" s="102"/>
      <c r="BS13" s="102"/>
      <c r="BT13" s="102"/>
      <c r="BU13" s="102"/>
      <c r="BV13" s="102"/>
      <c r="BW13" s="102"/>
      <c r="BX13" s="102"/>
      <c r="BY13" s="102"/>
      <c r="BZ13" s="104"/>
      <c r="CA13" s="139"/>
      <c r="CB13" s="102"/>
      <c r="CC13" s="102"/>
      <c r="CD13" s="102"/>
      <c r="CE13" s="102"/>
      <c r="CF13" s="104"/>
    </row>
    <row r="14" spans="1:84" x14ac:dyDescent="0.25">
      <c r="A14" s="98">
        <v>3</v>
      </c>
      <c r="B14" s="148"/>
      <c r="C14" s="102"/>
      <c r="D14" s="10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4"/>
      <c r="AK14" s="105">
        <f t="shared" ref="AK14" si="4">SUM(E15:AI15)</f>
        <v>0</v>
      </c>
      <c r="AL14" s="138">
        <f t="shared" ref="AL14" si="5">COUNTIF($E15:$AI15,"GO")*7.8</f>
        <v>0</v>
      </c>
      <c r="AM14" s="140">
        <f>COUNTIF($E15:$AI15,"DP")*8</f>
        <v>0</v>
      </c>
      <c r="AN14" s="140">
        <f t="shared" ref="AN14" si="6">COUNTIF($E15:$AI15,"PL")*6.5</f>
        <v>0</v>
      </c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45"/>
      <c r="BN14" s="146">
        <f t="shared" ref="BN14" si="7">SUM(AK14:BM15)</f>
        <v>0</v>
      </c>
      <c r="BO14" s="138">
        <f>COUNTIF($E15:$AI15,"5")*2+COUNTIF($E15:$AI15,"7")*6</f>
        <v>0</v>
      </c>
      <c r="BP14" s="149">
        <f>SUMIFS(E15:AI15,E7:AI7,"N")</f>
        <v>0</v>
      </c>
      <c r="BQ14" s="102"/>
      <c r="BR14" s="102"/>
      <c r="BS14" s="102"/>
      <c r="BT14" s="102"/>
      <c r="BU14" s="102"/>
      <c r="BV14" s="102"/>
      <c r="BW14" s="102"/>
      <c r="BX14" s="102"/>
      <c r="BY14" s="102"/>
      <c r="BZ14" s="104"/>
      <c r="CA14" s="138">
        <f t="shared" ref="CA14" si="8">COUNTIF($E15:$AI15,"12")*2+COUNTIF($E15:$AI15,"5")*1+COUNTIF($E15:$AI15,"7")*1</f>
        <v>0</v>
      </c>
      <c r="CB14" s="102"/>
      <c r="CC14" s="102"/>
      <c r="CD14" s="102"/>
      <c r="CE14" s="102"/>
      <c r="CF14" s="104"/>
    </row>
    <row r="15" spans="1:84" x14ac:dyDescent="0.25">
      <c r="A15" s="99"/>
      <c r="B15" s="101"/>
      <c r="C15" s="102"/>
      <c r="D15" s="10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04"/>
      <c r="AK15" s="106"/>
      <c r="AL15" s="139"/>
      <c r="AM15" s="141"/>
      <c r="AN15" s="141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45"/>
      <c r="BN15" s="147"/>
      <c r="BO15" s="139"/>
      <c r="BP15" s="140"/>
      <c r="BQ15" s="102"/>
      <c r="BR15" s="102"/>
      <c r="BS15" s="102"/>
      <c r="BT15" s="102"/>
      <c r="BU15" s="102"/>
      <c r="BV15" s="102"/>
      <c r="BW15" s="102"/>
      <c r="BX15" s="102"/>
      <c r="BY15" s="102"/>
      <c r="BZ15" s="104"/>
      <c r="CA15" s="139"/>
      <c r="CB15" s="102"/>
      <c r="CC15" s="102"/>
      <c r="CD15" s="102"/>
      <c r="CE15" s="102"/>
      <c r="CF15" s="104"/>
    </row>
    <row r="16" spans="1:84" x14ac:dyDescent="0.25">
      <c r="A16" s="98">
        <v>4</v>
      </c>
      <c r="B16" s="150"/>
      <c r="C16" s="102"/>
      <c r="D16" s="10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104"/>
      <c r="AK16" s="105">
        <f t="shared" ref="AK16" si="9">SUM(E17:AI17)</f>
        <v>0</v>
      </c>
      <c r="AL16" s="138">
        <f t="shared" ref="AL16" si="10">COUNTIF($E17:$AI17,"GO")*7.8</f>
        <v>0</v>
      </c>
      <c r="AM16" s="140">
        <f t="shared" ref="AM16" si="11">COUNTIF($E17:$AI17,"DP")*8</f>
        <v>0</v>
      </c>
      <c r="AN16" s="140">
        <f t="shared" ref="AN16" si="12">COUNTIF($E17:$AI17,"PL")*6.5</f>
        <v>0</v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45"/>
      <c r="BN16" s="146">
        <f t="shared" ref="BN16" si="13">SUM(AK16:BM17)</f>
        <v>0</v>
      </c>
      <c r="BO16" s="138">
        <f t="shared" ref="BO16" si="14">COUNTIF($E17:$AI17,"5")*2+COUNTIF($E17:$AI17,"7")*6</f>
        <v>0</v>
      </c>
      <c r="BP16" s="149">
        <f>SUMIFS(E17:AI17,E7:AI7,"N")</f>
        <v>0</v>
      </c>
      <c r="BQ16" s="102"/>
      <c r="BR16" s="102"/>
      <c r="BS16" s="102"/>
      <c r="BT16" s="102"/>
      <c r="BU16" s="102"/>
      <c r="BV16" s="102"/>
      <c r="BW16" s="102"/>
      <c r="BX16" s="102"/>
      <c r="BY16" s="102"/>
      <c r="BZ16" s="104"/>
      <c r="CA16" s="138">
        <f t="shared" ref="CA16" si="15">COUNTIF($E17:$AI17,"12")*2+COUNTIF($E17:$AI17,"5")*1+COUNTIF($E17:$AI17,"7")*1</f>
        <v>0</v>
      </c>
      <c r="CB16" s="102"/>
      <c r="CC16" s="102"/>
      <c r="CD16" s="102"/>
      <c r="CE16" s="102"/>
      <c r="CF16" s="104"/>
    </row>
    <row r="17" spans="1:84" x14ac:dyDescent="0.25">
      <c r="A17" s="99"/>
      <c r="B17" s="101"/>
      <c r="C17" s="102"/>
      <c r="D17" s="10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04"/>
      <c r="AK17" s="106"/>
      <c r="AL17" s="139"/>
      <c r="AM17" s="141"/>
      <c r="AN17" s="141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45"/>
      <c r="BN17" s="147"/>
      <c r="BO17" s="139"/>
      <c r="BP17" s="140"/>
      <c r="BQ17" s="102"/>
      <c r="BR17" s="102"/>
      <c r="BS17" s="102"/>
      <c r="BT17" s="102"/>
      <c r="BU17" s="102"/>
      <c r="BV17" s="102"/>
      <c r="BW17" s="102"/>
      <c r="BX17" s="102"/>
      <c r="BY17" s="102"/>
      <c r="BZ17" s="104"/>
      <c r="CA17" s="139"/>
      <c r="CB17" s="102"/>
      <c r="CC17" s="102"/>
      <c r="CD17" s="102"/>
      <c r="CE17" s="102"/>
      <c r="CF17" s="104"/>
    </row>
    <row r="18" spans="1:84" x14ac:dyDescent="0.25">
      <c r="A18" s="98">
        <v>5</v>
      </c>
      <c r="B18" s="148"/>
      <c r="C18" s="102"/>
      <c r="D18" s="10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04"/>
      <c r="AK18" s="105">
        <f t="shared" ref="AK18" si="16">SUM(E19:AI19)</f>
        <v>0</v>
      </c>
      <c r="AL18" s="138">
        <f t="shared" ref="AL18" si="17">COUNTIF($E19:$AI19,"GO")*7.8</f>
        <v>0</v>
      </c>
      <c r="AM18" s="140">
        <f t="shared" ref="AM18" si="18">COUNTIF($E19:$AI19,"DP")*8</f>
        <v>0</v>
      </c>
      <c r="AN18" s="140">
        <f t="shared" ref="AN18" si="19">COUNTIF($E19:$AI19,"PL")*6.5</f>
        <v>0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45"/>
      <c r="BN18" s="146">
        <f t="shared" ref="BN18" si="20">SUM(AK18:BM19)</f>
        <v>0</v>
      </c>
      <c r="BO18" s="138">
        <f t="shared" ref="BO18" si="21">COUNTIF($E19:$AI19,"5")*2+COUNTIF($E19:$AI19,"7")*6</f>
        <v>0</v>
      </c>
      <c r="BP18" s="149">
        <f>SUMIFS(E19:AI19,E7:AI7,"N")</f>
        <v>0</v>
      </c>
      <c r="BQ18" s="102"/>
      <c r="BR18" s="102"/>
      <c r="BS18" s="102"/>
      <c r="BT18" s="102"/>
      <c r="BU18" s="102"/>
      <c r="BV18" s="102"/>
      <c r="BW18" s="102"/>
      <c r="BX18" s="102"/>
      <c r="BY18" s="102"/>
      <c r="BZ18" s="104"/>
      <c r="CA18" s="138">
        <f t="shared" ref="CA18" si="22">COUNTIF($E19:$AI19,"12")*2+COUNTIF($E19:$AI19,"5")*1+COUNTIF($E19:$AI19,"7")*1</f>
        <v>0</v>
      </c>
      <c r="CB18" s="102"/>
      <c r="CC18" s="102"/>
      <c r="CD18" s="102"/>
      <c r="CE18" s="102"/>
      <c r="CF18" s="104"/>
    </row>
    <row r="19" spans="1:84" x14ac:dyDescent="0.25">
      <c r="A19" s="99"/>
      <c r="B19" s="101"/>
      <c r="C19" s="102"/>
      <c r="D19" s="10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04"/>
      <c r="AK19" s="106"/>
      <c r="AL19" s="139"/>
      <c r="AM19" s="141"/>
      <c r="AN19" s="141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45"/>
      <c r="BN19" s="147"/>
      <c r="BO19" s="139"/>
      <c r="BP19" s="140"/>
      <c r="BQ19" s="102"/>
      <c r="BR19" s="102"/>
      <c r="BS19" s="102"/>
      <c r="BT19" s="102"/>
      <c r="BU19" s="102"/>
      <c r="BV19" s="102"/>
      <c r="BW19" s="102"/>
      <c r="BX19" s="102"/>
      <c r="BY19" s="102"/>
      <c r="BZ19" s="104"/>
      <c r="CA19" s="139"/>
      <c r="CB19" s="102"/>
      <c r="CC19" s="102"/>
      <c r="CD19" s="102"/>
      <c r="CE19" s="102"/>
      <c r="CF19" s="104"/>
    </row>
    <row r="20" spans="1:84" x14ac:dyDescent="0.25">
      <c r="A20" s="98">
        <v>6</v>
      </c>
      <c r="B20" s="148"/>
      <c r="C20" s="102"/>
      <c r="D20" s="10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04"/>
      <c r="AK20" s="105">
        <f t="shared" ref="AK20" si="23">SUM(E21:AI21)</f>
        <v>0</v>
      </c>
      <c r="AL20" s="138">
        <f t="shared" ref="AL20" si="24">COUNTIF($E21:$AI21,"GO")*7.8</f>
        <v>0</v>
      </c>
      <c r="AM20" s="140">
        <f t="shared" ref="AM20" si="25">COUNTIF($E21:$AI21,"DP")*8</f>
        <v>0</v>
      </c>
      <c r="AN20" s="140">
        <f t="shared" ref="AN20" si="26">COUNTIF($E21:$AI21,"PL")*6.5</f>
        <v>0</v>
      </c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45"/>
      <c r="BN20" s="146">
        <f t="shared" ref="BN20" si="27">SUM(AK20:BM21)</f>
        <v>0</v>
      </c>
      <c r="BO20" s="138">
        <f t="shared" ref="BO20" si="28">COUNTIF($E21:$AI21,"5")*2+COUNTIF($E21:$AI21,"7")*6</f>
        <v>0</v>
      </c>
      <c r="BP20" s="149">
        <f>SUMIFS(E21:AI21,E7:AI7,"N")</f>
        <v>0</v>
      </c>
      <c r="BQ20" s="102"/>
      <c r="BR20" s="102"/>
      <c r="BS20" s="102"/>
      <c r="BT20" s="102"/>
      <c r="BU20" s="102"/>
      <c r="BV20" s="102"/>
      <c r="BW20" s="102"/>
      <c r="BX20" s="102"/>
      <c r="BY20" s="102"/>
      <c r="BZ20" s="104"/>
      <c r="CA20" s="138">
        <f t="shared" ref="CA20" si="29">COUNTIF($E21:$AI21,"12")*2+COUNTIF($E21:$AI21,"5")*1+COUNTIF($E21:$AI21,"7")*1</f>
        <v>0</v>
      </c>
      <c r="CB20" s="102"/>
      <c r="CC20" s="102"/>
      <c r="CD20" s="102"/>
      <c r="CE20" s="102"/>
      <c r="CF20" s="104"/>
    </row>
    <row r="21" spans="1:84" x14ac:dyDescent="0.25">
      <c r="A21" s="99"/>
      <c r="B21" s="101"/>
      <c r="C21" s="102"/>
      <c r="D21" s="10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04"/>
      <c r="AK21" s="106"/>
      <c r="AL21" s="139"/>
      <c r="AM21" s="141"/>
      <c r="AN21" s="141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45"/>
      <c r="BN21" s="147"/>
      <c r="BO21" s="139"/>
      <c r="BP21" s="140"/>
      <c r="BQ21" s="102"/>
      <c r="BR21" s="102"/>
      <c r="BS21" s="102"/>
      <c r="BT21" s="102"/>
      <c r="BU21" s="102"/>
      <c r="BV21" s="102"/>
      <c r="BW21" s="102"/>
      <c r="BX21" s="102"/>
      <c r="BY21" s="102"/>
      <c r="BZ21" s="104"/>
      <c r="CA21" s="139"/>
      <c r="CB21" s="102"/>
      <c r="CC21" s="102"/>
      <c r="CD21" s="102"/>
      <c r="CE21" s="102"/>
      <c r="CF21" s="104"/>
    </row>
    <row r="22" spans="1:84" x14ac:dyDescent="0.25">
      <c r="A22" s="98">
        <v>7</v>
      </c>
      <c r="B22" s="148"/>
      <c r="C22" s="102"/>
      <c r="D22" s="10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104"/>
      <c r="AK22" s="105">
        <f t="shared" ref="AK22" si="30">SUM(E23:AI23)</f>
        <v>0</v>
      </c>
      <c r="AL22" s="138">
        <f t="shared" ref="AL22" si="31">COUNTIF($E23:$AI23,"GO")*7.8</f>
        <v>0</v>
      </c>
      <c r="AM22" s="140">
        <f t="shared" ref="AM22" si="32">COUNTIF($E23:$AI23,"DP")*8</f>
        <v>0</v>
      </c>
      <c r="AN22" s="140">
        <f t="shared" ref="AN22" si="33">COUNTIF($E23:$AI23,"PL")*6.5</f>
        <v>0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45"/>
      <c r="BN22" s="146">
        <f t="shared" ref="BN22" si="34">SUM(AK22:BM23)</f>
        <v>0</v>
      </c>
      <c r="BO22" s="138">
        <f t="shared" ref="BO22" si="35">COUNTIF($E23:$AI23,"5")*2+COUNTIF($E23:$AI23,"7")*6</f>
        <v>0</v>
      </c>
      <c r="BP22" s="149">
        <f>SUMIFS(E23:AI23,E7:AI7,"N")</f>
        <v>0</v>
      </c>
      <c r="BQ22" s="102"/>
      <c r="BR22" s="102"/>
      <c r="BS22" s="102"/>
      <c r="BT22" s="102"/>
      <c r="BU22" s="102"/>
      <c r="BV22" s="102"/>
      <c r="BW22" s="102"/>
      <c r="BX22" s="102"/>
      <c r="BY22" s="102"/>
      <c r="BZ22" s="104"/>
      <c r="CA22" s="138">
        <f t="shared" ref="CA22" si="36">COUNTIF($E23:$AI23,"12")*2+COUNTIF($E23:$AI23,"5")*1+COUNTIF($E23:$AI23,"7")*1</f>
        <v>0</v>
      </c>
      <c r="CB22" s="102"/>
      <c r="CC22" s="102"/>
      <c r="CD22" s="102"/>
      <c r="CE22" s="102"/>
      <c r="CF22" s="104"/>
    </row>
    <row r="23" spans="1:84" x14ac:dyDescent="0.25">
      <c r="A23" s="99"/>
      <c r="B23" s="101"/>
      <c r="C23" s="102"/>
      <c r="D23" s="10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04"/>
      <c r="AK23" s="106"/>
      <c r="AL23" s="139"/>
      <c r="AM23" s="141"/>
      <c r="AN23" s="141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45"/>
      <c r="BN23" s="147"/>
      <c r="BO23" s="139"/>
      <c r="BP23" s="140"/>
      <c r="BQ23" s="102"/>
      <c r="BR23" s="102"/>
      <c r="BS23" s="102"/>
      <c r="BT23" s="102"/>
      <c r="BU23" s="102"/>
      <c r="BV23" s="102"/>
      <c r="BW23" s="102"/>
      <c r="BX23" s="102"/>
      <c r="BY23" s="102"/>
      <c r="BZ23" s="104"/>
      <c r="CA23" s="139"/>
      <c r="CB23" s="102"/>
      <c r="CC23" s="102"/>
      <c r="CD23" s="102"/>
      <c r="CE23" s="102"/>
      <c r="CF23" s="104"/>
    </row>
    <row r="24" spans="1:84" x14ac:dyDescent="0.25">
      <c r="A24" s="98">
        <v>8</v>
      </c>
      <c r="B24" s="148"/>
      <c r="C24" s="102"/>
      <c r="D24" s="10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104"/>
      <c r="AK24" s="105">
        <f t="shared" ref="AK24" si="37">SUM(E25:AI25)</f>
        <v>0</v>
      </c>
      <c r="AL24" s="138">
        <f t="shared" ref="AL24" si="38">COUNTIF($E25:$AI25,"GO")*7.8</f>
        <v>0</v>
      </c>
      <c r="AM24" s="140">
        <f t="shared" ref="AM24" si="39">COUNTIF($E25:$AI25,"DP")*8</f>
        <v>0</v>
      </c>
      <c r="AN24" s="140">
        <f t="shared" ref="AN24" si="40">COUNTIF($E25:$AI25,"PL")*6.5</f>
        <v>0</v>
      </c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45"/>
      <c r="BN24" s="146">
        <f t="shared" ref="BN24" si="41">SUM(AK24:BM25)</f>
        <v>0</v>
      </c>
      <c r="BO24" s="138">
        <f t="shared" ref="BO24" si="42">COUNTIF($E25:$AI25,"5")*2+COUNTIF($E25:$AI25,"7")*6</f>
        <v>0</v>
      </c>
      <c r="BP24" s="149">
        <f>SUMIFS(E25:AI25,E7:AI7,"N")</f>
        <v>0</v>
      </c>
      <c r="BQ24" s="102"/>
      <c r="BR24" s="102"/>
      <c r="BS24" s="102"/>
      <c r="BT24" s="102"/>
      <c r="BU24" s="102"/>
      <c r="BV24" s="102"/>
      <c r="BW24" s="102"/>
      <c r="BX24" s="102"/>
      <c r="BY24" s="102"/>
      <c r="BZ24" s="104"/>
      <c r="CA24" s="138">
        <f t="shared" ref="CA24" si="43">COUNTIF($E25:$AI25,"12")*2+COUNTIF($E25:$AI25,"5")*1+COUNTIF($E25:$AI25,"7")*1</f>
        <v>0</v>
      </c>
      <c r="CB24" s="102"/>
      <c r="CC24" s="102"/>
      <c r="CD24" s="102"/>
      <c r="CE24" s="102"/>
      <c r="CF24" s="104"/>
    </row>
    <row r="25" spans="1:84" x14ac:dyDescent="0.25">
      <c r="A25" s="99"/>
      <c r="B25" s="101"/>
      <c r="C25" s="102"/>
      <c r="D25" s="10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04"/>
      <c r="AK25" s="106"/>
      <c r="AL25" s="139"/>
      <c r="AM25" s="141"/>
      <c r="AN25" s="141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45"/>
      <c r="BN25" s="147"/>
      <c r="BO25" s="139"/>
      <c r="BP25" s="140"/>
      <c r="BQ25" s="102"/>
      <c r="BR25" s="102"/>
      <c r="BS25" s="102"/>
      <c r="BT25" s="102"/>
      <c r="BU25" s="102"/>
      <c r="BV25" s="102"/>
      <c r="BW25" s="102"/>
      <c r="BX25" s="102"/>
      <c r="BY25" s="102"/>
      <c r="BZ25" s="104"/>
      <c r="CA25" s="139"/>
      <c r="CB25" s="102"/>
      <c r="CC25" s="102"/>
      <c r="CD25" s="102"/>
      <c r="CE25" s="102"/>
      <c r="CF25" s="104"/>
    </row>
    <row r="26" spans="1:84" x14ac:dyDescent="0.25">
      <c r="A26" s="98">
        <v>9</v>
      </c>
      <c r="B26" s="148"/>
      <c r="C26" s="102"/>
      <c r="D26" s="10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04"/>
      <c r="AK26" s="105">
        <f t="shared" ref="AK26" si="44">SUM(E27:AI27)</f>
        <v>0</v>
      </c>
      <c r="AL26" s="138">
        <f t="shared" ref="AL26" si="45">COUNTIF($E27:$AI27,"GO")*7.8</f>
        <v>0</v>
      </c>
      <c r="AM26" s="140">
        <f t="shared" ref="AM26" si="46">COUNTIF($E27:$AI27,"DP")*8</f>
        <v>0</v>
      </c>
      <c r="AN26" s="140">
        <f t="shared" ref="AN26" si="47">COUNTIF($E27:$AI27,"PL")*6.5</f>
        <v>0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45"/>
      <c r="BN26" s="146">
        <f t="shared" ref="BN26" si="48">SUM(AK26:BM27)</f>
        <v>0</v>
      </c>
      <c r="BO26" s="138">
        <f t="shared" ref="BO26" si="49">COUNTIF($E27:$AI27,"5")*2+COUNTIF($E27:$AI27,"7")*6</f>
        <v>0</v>
      </c>
      <c r="BP26" s="149">
        <f>SUMIFS(E27:AI27,E7:AI7,"N")</f>
        <v>0</v>
      </c>
      <c r="BQ26" s="102"/>
      <c r="BR26" s="102"/>
      <c r="BS26" s="102"/>
      <c r="BT26" s="102"/>
      <c r="BU26" s="102"/>
      <c r="BV26" s="102"/>
      <c r="BW26" s="102"/>
      <c r="BX26" s="102"/>
      <c r="BY26" s="102"/>
      <c r="BZ26" s="104"/>
      <c r="CA26" s="138">
        <f t="shared" ref="CA26" si="50">COUNTIF($E27:$AI27,"12")*2+COUNTIF($E27:$AI27,"5")*1+COUNTIF($E27:$AI27,"7")*1</f>
        <v>0</v>
      </c>
      <c r="CB26" s="102"/>
      <c r="CC26" s="102"/>
      <c r="CD26" s="102"/>
      <c r="CE26" s="102"/>
      <c r="CF26" s="104"/>
    </row>
    <row r="27" spans="1:84" x14ac:dyDescent="0.25">
      <c r="A27" s="99"/>
      <c r="B27" s="101"/>
      <c r="C27" s="102"/>
      <c r="D27" s="10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04"/>
      <c r="AK27" s="106"/>
      <c r="AL27" s="139"/>
      <c r="AM27" s="141"/>
      <c r="AN27" s="141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45"/>
      <c r="BN27" s="147"/>
      <c r="BO27" s="139"/>
      <c r="BP27" s="140"/>
      <c r="BQ27" s="102"/>
      <c r="BR27" s="102"/>
      <c r="BS27" s="102"/>
      <c r="BT27" s="102"/>
      <c r="BU27" s="102"/>
      <c r="BV27" s="102"/>
      <c r="BW27" s="102"/>
      <c r="BX27" s="102"/>
      <c r="BY27" s="102"/>
      <c r="BZ27" s="104"/>
      <c r="CA27" s="139"/>
      <c r="CB27" s="102"/>
      <c r="CC27" s="102"/>
      <c r="CD27" s="102"/>
      <c r="CE27" s="102"/>
      <c r="CF27" s="104"/>
    </row>
    <row r="28" spans="1:84" x14ac:dyDescent="0.25">
      <c r="A28" s="98">
        <v>10</v>
      </c>
      <c r="B28" s="148"/>
      <c r="C28" s="102"/>
      <c r="D28" s="10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04"/>
      <c r="AK28" s="105">
        <f t="shared" ref="AK28" si="51">SUM(E29:AI29)</f>
        <v>0</v>
      </c>
      <c r="AL28" s="138">
        <f t="shared" ref="AL28" si="52">COUNTIF($E29:$AI29,"GO")*7.8</f>
        <v>0</v>
      </c>
      <c r="AM28" s="140">
        <f t="shared" ref="AM28" si="53">COUNTIF($E29:$AI29,"DP")*8</f>
        <v>0</v>
      </c>
      <c r="AN28" s="140">
        <f t="shared" ref="AN28" si="54">COUNTIF($E29:$AI29,"PL")*6.5</f>
        <v>0</v>
      </c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45"/>
      <c r="BN28" s="146">
        <f t="shared" ref="BN28" si="55">SUM(AK28:BM29)</f>
        <v>0</v>
      </c>
      <c r="BO28" s="138">
        <f t="shared" ref="BO28" si="56">COUNTIF($E29:$AI29,"5")*2+COUNTIF($E29:$AI29,"7")*6</f>
        <v>0</v>
      </c>
      <c r="BP28" s="149">
        <f>SUMIFS(E29:AI29,E7:AI7,"N")</f>
        <v>0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4"/>
      <c r="CA28" s="138">
        <f t="shared" ref="CA28" si="57">COUNTIF($E29:$AI29,"12")*2+COUNTIF($E29:$AI29,"5")*1+COUNTIF($E29:$AI29,"7")*1</f>
        <v>0</v>
      </c>
      <c r="CB28" s="102"/>
      <c r="CC28" s="102"/>
      <c r="CD28" s="102"/>
      <c r="CE28" s="102"/>
      <c r="CF28" s="104"/>
    </row>
    <row r="29" spans="1:84" x14ac:dyDescent="0.25">
      <c r="A29" s="99"/>
      <c r="B29" s="101"/>
      <c r="C29" s="102"/>
      <c r="D29" s="10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04"/>
      <c r="AK29" s="106"/>
      <c r="AL29" s="139"/>
      <c r="AM29" s="141"/>
      <c r="AN29" s="141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45"/>
      <c r="BN29" s="147"/>
      <c r="BO29" s="139"/>
      <c r="BP29" s="140"/>
      <c r="BQ29" s="102"/>
      <c r="BR29" s="102"/>
      <c r="BS29" s="102"/>
      <c r="BT29" s="102"/>
      <c r="BU29" s="102"/>
      <c r="BV29" s="102"/>
      <c r="BW29" s="102"/>
      <c r="BX29" s="102"/>
      <c r="BY29" s="102"/>
      <c r="BZ29" s="104"/>
      <c r="CA29" s="139"/>
      <c r="CB29" s="102"/>
      <c r="CC29" s="102"/>
      <c r="CD29" s="102"/>
      <c r="CE29" s="102"/>
      <c r="CF29" s="104"/>
    </row>
    <row r="30" spans="1:84" x14ac:dyDescent="0.25">
      <c r="A30" s="98">
        <v>11</v>
      </c>
      <c r="B30" s="148"/>
      <c r="C30" s="102"/>
      <c r="D30" s="10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04"/>
      <c r="AK30" s="105">
        <f t="shared" ref="AK30" si="58">SUM(E31:AI31)</f>
        <v>0</v>
      </c>
      <c r="AL30" s="138">
        <f t="shared" ref="AL30" si="59">COUNTIF($E31:$AI31,"GO")*7.8</f>
        <v>0</v>
      </c>
      <c r="AM30" s="140">
        <f t="shared" ref="AM30" si="60">COUNTIF($E31:$AI31,"DP")*8</f>
        <v>0</v>
      </c>
      <c r="AN30" s="140">
        <f t="shared" ref="AN30" si="61">COUNTIF($E31:$AI31,"PL")*6.5</f>
        <v>0</v>
      </c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45"/>
      <c r="BN30" s="146">
        <f t="shared" ref="BN30" si="62">SUM(AK30:BM31)</f>
        <v>0</v>
      </c>
      <c r="BO30" s="138">
        <f t="shared" ref="BO30" si="63">COUNTIF($E31:$AI31,"5")*2+COUNTIF($E31:$AI31,"7")*6</f>
        <v>0</v>
      </c>
      <c r="BP30" s="149">
        <f>SUMIFS(E31:AI31,E7:AI7,"N")</f>
        <v>0</v>
      </c>
      <c r="BQ30" s="102"/>
      <c r="BR30" s="102"/>
      <c r="BS30" s="102"/>
      <c r="BT30" s="102"/>
      <c r="BU30" s="102"/>
      <c r="BV30" s="102"/>
      <c r="BW30" s="102"/>
      <c r="BX30" s="102"/>
      <c r="BY30" s="102"/>
      <c r="BZ30" s="104"/>
      <c r="CA30" s="138">
        <f t="shared" ref="CA30" si="64">COUNTIF($E31:$AI31,"12")*2+COUNTIF($E31:$AI31,"5")*1+COUNTIF($E31:$AI31,"7")*1</f>
        <v>0</v>
      </c>
      <c r="CB30" s="102"/>
      <c r="CC30" s="102"/>
      <c r="CD30" s="102"/>
      <c r="CE30" s="102"/>
      <c r="CF30" s="104"/>
    </row>
    <row r="31" spans="1:84" x14ac:dyDescent="0.25">
      <c r="A31" s="99"/>
      <c r="B31" s="101"/>
      <c r="C31" s="102"/>
      <c r="D31" s="10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04"/>
      <c r="AK31" s="106"/>
      <c r="AL31" s="139"/>
      <c r="AM31" s="141"/>
      <c r="AN31" s="141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45"/>
      <c r="BN31" s="147"/>
      <c r="BO31" s="139"/>
      <c r="BP31" s="140"/>
      <c r="BQ31" s="102"/>
      <c r="BR31" s="102"/>
      <c r="BS31" s="102"/>
      <c r="BT31" s="102"/>
      <c r="BU31" s="102"/>
      <c r="BV31" s="102"/>
      <c r="BW31" s="102"/>
      <c r="BX31" s="102"/>
      <c r="BY31" s="102"/>
      <c r="BZ31" s="104"/>
      <c r="CA31" s="139"/>
      <c r="CB31" s="102"/>
      <c r="CC31" s="102"/>
      <c r="CD31" s="102"/>
      <c r="CE31" s="102"/>
      <c r="CF31" s="104"/>
    </row>
    <row r="32" spans="1:84" x14ac:dyDescent="0.25">
      <c r="A32" s="98">
        <v>12</v>
      </c>
      <c r="B32" s="148"/>
      <c r="C32" s="102"/>
      <c r="D32" s="10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04"/>
      <c r="AK32" s="105">
        <f t="shared" ref="AK32" si="65">SUM(E33:AI33)</f>
        <v>0</v>
      </c>
      <c r="AL32" s="138">
        <f t="shared" ref="AL32" si="66">COUNTIF($E33:$AI33,"GO")*7.8</f>
        <v>0</v>
      </c>
      <c r="AM32" s="140">
        <f t="shared" ref="AM32" si="67">COUNTIF($E33:$AI33,"DP")*8</f>
        <v>0</v>
      </c>
      <c r="AN32" s="140">
        <f t="shared" ref="AN32" si="68">COUNTIF($E33:$AI33,"PL")*6.5</f>
        <v>0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45"/>
      <c r="BN32" s="146">
        <f t="shared" ref="BN32" si="69">SUM(AK32:BM33)</f>
        <v>0</v>
      </c>
      <c r="BO32" s="138">
        <f t="shared" ref="BO32" si="70">COUNTIF($E33:$AI33,"5")*2+COUNTIF($E33:$AI33,"7")*6</f>
        <v>0</v>
      </c>
      <c r="BP32" s="149">
        <f>SUMIFS(E33:AI33,E7:AI7,"N")</f>
        <v>0</v>
      </c>
      <c r="BQ32" s="102"/>
      <c r="BR32" s="102"/>
      <c r="BS32" s="102"/>
      <c r="BT32" s="102"/>
      <c r="BU32" s="102"/>
      <c r="BV32" s="102"/>
      <c r="BW32" s="102"/>
      <c r="BX32" s="102"/>
      <c r="BY32" s="102"/>
      <c r="BZ32" s="104"/>
      <c r="CA32" s="138">
        <f t="shared" ref="CA32" si="71">COUNTIF($E33:$AI33,"12")*2+COUNTIF($E33:$AI33,"5")*1+COUNTIF($E33:$AI33,"7")*1</f>
        <v>0</v>
      </c>
      <c r="CB32" s="102"/>
      <c r="CC32" s="102"/>
      <c r="CD32" s="102"/>
      <c r="CE32" s="102"/>
      <c r="CF32" s="104"/>
    </row>
    <row r="33" spans="1:84" x14ac:dyDescent="0.25">
      <c r="A33" s="99"/>
      <c r="B33" s="101"/>
      <c r="C33" s="102"/>
      <c r="D33" s="10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04"/>
      <c r="AK33" s="106"/>
      <c r="AL33" s="139"/>
      <c r="AM33" s="141"/>
      <c r="AN33" s="141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45"/>
      <c r="BN33" s="147"/>
      <c r="BO33" s="139"/>
      <c r="BP33" s="140"/>
      <c r="BQ33" s="102"/>
      <c r="BR33" s="102"/>
      <c r="BS33" s="102"/>
      <c r="BT33" s="102"/>
      <c r="BU33" s="102"/>
      <c r="BV33" s="102"/>
      <c r="BW33" s="102"/>
      <c r="BX33" s="102"/>
      <c r="BY33" s="102"/>
      <c r="BZ33" s="104"/>
      <c r="CA33" s="139"/>
      <c r="CB33" s="102"/>
      <c r="CC33" s="102"/>
      <c r="CD33" s="102"/>
      <c r="CE33" s="102"/>
      <c r="CF33" s="104"/>
    </row>
    <row r="34" spans="1:84" x14ac:dyDescent="0.25">
      <c r="A34" s="98">
        <v>13</v>
      </c>
      <c r="B34" s="148"/>
      <c r="C34" s="102"/>
      <c r="D34" s="10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04"/>
      <c r="AK34" s="105">
        <f t="shared" ref="AK34" si="72">SUM(E35:AI35)</f>
        <v>0</v>
      </c>
      <c r="AL34" s="138">
        <f t="shared" ref="AL34" si="73">COUNTIF($E35:$AI35,"GO")*7.8</f>
        <v>0</v>
      </c>
      <c r="AM34" s="140">
        <f t="shared" ref="AM34" si="74">COUNTIF($E35:$AI35,"DP")*8</f>
        <v>0</v>
      </c>
      <c r="AN34" s="140">
        <f t="shared" ref="AN34" si="75">COUNTIF($E35:$AI35,"PL")*6.5</f>
        <v>0</v>
      </c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45"/>
      <c r="BN34" s="146">
        <f t="shared" ref="BN34" si="76">SUM(AK34:BM35)</f>
        <v>0</v>
      </c>
      <c r="BO34" s="138">
        <f t="shared" ref="BO34" si="77">COUNTIF($E35:$AI35,"5")*2+COUNTIF($E35:$AI35,"7")*6</f>
        <v>0</v>
      </c>
      <c r="BP34" s="149">
        <f>SUMIFS(E35:AI35,E7:AI7,"N")</f>
        <v>0</v>
      </c>
      <c r="BQ34" s="102"/>
      <c r="BR34" s="102"/>
      <c r="BS34" s="102"/>
      <c r="BT34" s="102"/>
      <c r="BU34" s="102"/>
      <c r="BV34" s="102"/>
      <c r="BW34" s="102"/>
      <c r="BX34" s="102"/>
      <c r="BY34" s="102"/>
      <c r="BZ34" s="104"/>
      <c r="CA34" s="138">
        <f t="shared" ref="CA34" si="78">COUNTIF($E35:$AI35,"12")*2+COUNTIF($E35:$AI35,"5")*1+COUNTIF($E35:$AI35,"7")*1</f>
        <v>0</v>
      </c>
      <c r="CB34" s="102"/>
      <c r="CC34" s="102"/>
      <c r="CD34" s="102"/>
      <c r="CE34" s="102"/>
      <c r="CF34" s="104"/>
    </row>
    <row r="35" spans="1:84" x14ac:dyDescent="0.25">
      <c r="A35" s="99"/>
      <c r="B35" s="101"/>
      <c r="C35" s="102"/>
      <c r="D35" s="10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04"/>
      <c r="AK35" s="106"/>
      <c r="AL35" s="139"/>
      <c r="AM35" s="141"/>
      <c r="AN35" s="141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45"/>
      <c r="BN35" s="147"/>
      <c r="BO35" s="139"/>
      <c r="BP35" s="140"/>
      <c r="BQ35" s="102"/>
      <c r="BR35" s="102"/>
      <c r="BS35" s="102"/>
      <c r="BT35" s="102"/>
      <c r="BU35" s="102"/>
      <c r="BV35" s="102"/>
      <c r="BW35" s="102"/>
      <c r="BX35" s="102"/>
      <c r="BY35" s="102"/>
      <c r="BZ35" s="104"/>
      <c r="CA35" s="139"/>
      <c r="CB35" s="102"/>
      <c r="CC35" s="102"/>
      <c r="CD35" s="102"/>
      <c r="CE35" s="102"/>
      <c r="CF35" s="104"/>
    </row>
    <row r="36" spans="1:84" x14ac:dyDescent="0.25">
      <c r="A36" s="98">
        <v>14</v>
      </c>
      <c r="B36" s="148"/>
      <c r="C36" s="102"/>
      <c r="D36" s="10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04"/>
      <c r="AK36" s="105">
        <f t="shared" ref="AK36" si="79">SUM(E37:AI37)</f>
        <v>0</v>
      </c>
      <c r="AL36" s="138">
        <f t="shared" ref="AL36" si="80">COUNTIF($E37:$AI37,"GO")*7.8</f>
        <v>0</v>
      </c>
      <c r="AM36" s="140">
        <f t="shared" ref="AM36" si="81">COUNTIF($E37:$AI37,"DP")*8</f>
        <v>0</v>
      </c>
      <c r="AN36" s="140">
        <f t="shared" ref="AN36" si="82">COUNTIF($E37:$AI37,"PL")*6.5</f>
        <v>0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45"/>
      <c r="BN36" s="146">
        <f t="shared" ref="BN36" si="83">SUM(AK36:BM37)</f>
        <v>0</v>
      </c>
      <c r="BO36" s="138">
        <f t="shared" ref="BO36" si="84">COUNTIF($E37:$AI37,"5")*2+COUNTIF($E37:$AI37,"7")*6</f>
        <v>0</v>
      </c>
      <c r="BP36" s="149">
        <f>SUMIFS(E37:AI37,E7:AI7,"N")</f>
        <v>0</v>
      </c>
      <c r="BQ36" s="102"/>
      <c r="BR36" s="102"/>
      <c r="BS36" s="102"/>
      <c r="BT36" s="102"/>
      <c r="BU36" s="102"/>
      <c r="BV36" s="102"/>
      <c r="BW36" s="102"/>
      <c r="BX36" s="102"/>
      <c r="BY36" s="102"/>
      <c r="BZ36" s="104"/>
      <c r="CA36" s="138">
        <f t="shared" ref="CA36" si="85">COUNTIF($E37:$AI37,"12")*2+COUNTIF($E37:$AI37,"5")*1+COUNTIF($E37:$AI37,"7")*1</f>
        <v>0</v>
      </c>
      <c r="CB36" s="102"/>
      <c r="CC36" s="102"/>
      <c r="CD36" s="102"/>
      <c r="CE36" s="102"/>
      <c r="CF36" s="104"/>
    </row>
    <row r="37" spans="1:84" x14ac:dyDescent="0.25">
      <c r="A37" s="99"/>
      <c r="B37" s="101"/>
      <c r="C37" s="102"/>
      <c r="D37" s="10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04"/>
      <c r="AK37" s="106"/>
      <c r="AL37" s="139"/>
      <c r="AM37" s="141"/>
      <c r="AN37" s="141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45"/>
      <c r="BN37" s="147"/>
      <c r="BO37" s="139"/>
      <c r="BP37" s="140"/>
      <c r="BQ37" s="102"/>
      <c r="BR37" s="102"/>
      <c r="BS37" s="102"/>
      <c r="BT37" s="102"/>
      <c r="BU37" s="102"/>
      <c r="BV37" s="102"/>
      <c r="BW37" s="102"/>
      <c r="BX37" s="102"/>
      <c r="BY37" s="102"/>
      <c r="BZ37" s="104"/>
      <c r="CA37" s="139"/>
      <c r="CB37" s="102"/>
      <c r="CC37" s="102"/>
      <c r="CD37" s="102"/>
      <c r="CE37" s="102"/>
      <c r="CF37" s="104"/>
    </row>
    <row r="38" spans="1:84" x14ac:dyDescent="0.25">
      <c r="A38" s="98">
        <v>15</v>
      </c>
      <c r="B38" s="148"/>
      <c r="C38" s="102"/>
      <c r="D38" s="10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04"/>
      <c r="AK38" s="105">
        <f t="shared" ref="AK38" si="86">SUM(E39:AI39)</f>
        <v>0</v>
      </c>
      <c r="AL38" s="138">
        <f t="shared" ref="AL38" si="87">COUNTIF($E39:$AI39,"GO")*7.8</f>
        <v>0</v>
      </c>
      <c r="AM38" s="140">
        <f t="shared" ref="AM38" si="88">COUNTIF($E39:$AI39,"DP")*8</f>
        <v>0</v>
      </c>
      <c r="AN38" s="140">
        <f t="shared" ref="AN38" si="89">COUNTIF($E39:$AI39,"PL")*6.5</f>
        <v>0</v>
      </c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45"/>
      <c r="BN38" s="146">
        <f t="shared" ref="BN38" si="90">SUM(AK38:BM39)</f>
        <v>0</v>
      </c>
      <c r="BO38" s="138">
        <f t="shared" ref="BO38" si="91">COUNTIF($E39:$AI39,"5")*2+COUNTIF($E39:$AI39,"7")*6</f>
        <v>0</v>
      </c>
      <c r="BP38" s="149">
        <f>SUMIFS(E39:AI39,E7:AI7,"N")</f>
        <v>0</v>
      </c>
      <c r="BQ38" s="102"/>
      <c r="BR38" s="102"/>
      <c r="BS38" s="102"/>
      <c r="BT38" s="102"/>
      <c r="BU38" s="102"/>
      <c r="BV38" s="102"/>
      <c r="BW38" s="102"/>
      <c r="BX38" s="102"/>
      <c r="BY38" s="102"/>
      <c r="BZ38" s="104"/>
      <c r="CA38" s="138">
        <f t="shared" ref="CA38" si="92">COUNTIF($E39:$AI39,"12")*2+COUNTIF($E39:$AI39,"5")*1+COUNTIF($E39:$AI39,"7")*1</f>
        <v>0</v>
      </c>
      <c r="CB38" s="102"/>
      <c r="CC38" s="102"/>
      <c r="CD38" s="102"/>
      <c r="CE38" s="102"/>
      <c r="CF38" s="104"/>
    </row>
    <row r="39" spans="1:84" x14ac:dyDescent="0.25">
      <c r="A39" s="99"/>
      <c r="B39" s="101"/>
      <c r="C39" s="102"/>
      <c r="D39" s="10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04"/>
      <c r="AK39" s="106"/>
      <c r="AL39" s="139"/>
      <c r="AM39" s="141"/>
      <c r="AN39" s="141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45"/>
      <c r="BN39" s="147"/>
      <c r="BO39" s="139"/>
      <c r="BP39" s="140"/>
      <c r="BQ39" s="102"/>
      <c r="BR39" s="102"/>
      <c r="BS39" s="102"/>
      <c r="BT39" s="102"/>
      <c r="BU39" s="102"/>
      <c r="BV39" s="102"/>
      <c r="BW39" s="102"/>
      <c r="BX39" s="102"/>
      <c r="BY39" s="102"/>
      <c r="BZ39" s="104"/>
      <c r="CA39" s="139"/>
      <c r="CB39" s="102"/>
      <c r="CC39" s="102"/>
      <c r="CD39" s="102"/>
      <c r="CE39" s="102"/>
      <c r="CF39" s="104"/>
    </row>
    <row r="40" spans="1:84" x14ac:dyDescent="0.25">
      <c r="A40" s="98">
        <v>16</v>
      </c>
      <c r="B40" s="148"/>
      <c r="C40" s="102"/>
      <c r="D40" s="10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04"/>
      <c r="AK40" s="105">
        <f t="shared" ref="AK40" si="93">SUM(E41:AI41)</f>
        <v>0</v>
      </c>
      <c r="AL40" s="138">
        <f t="shared" ref="AL40" si="94">COUNTIF($E41:$AI41,"GO")*7.8</f>
        <v>0</v>
      </c>
      <c r="AM40" s="140">
        <f t="shared" ref="AM40" si="95">COUNTIF($E41:$AI41,"DP")*8</f>
        <v>0</v>
      </c>
      <c r="AN40" s="140">
        <f t="shared" ref="AN40" si="96">COUNTIF($E41:$AI41,"PL")*6.5</f>
        <v>0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45"/>
      <c r="BN40" s="146">
        <f t="shared" ref="BN40" si="97">SUM(AK40:BM41)</f>
        <v>0</v>
      </c>
      <c r="BO40" s="138">
        <f t="shared" ref="BO40" si="98">COUNTIF($E41:$AI41,"5")*2+COUNTIF($E41:$AI41,"7")*6</f>
        <v>0</v>
      </c>
      <c r="BP40" s="149">
        <f>SUMIFS(E41:AI41,E7:AI7,"N")</f>
        <v>0</v>
      </c>
      <c r="BQ40" s="102"/>
      <c r="BR40" s="102"/>
      <c r="BS40" s="102"/>
      <c r="BT40" s="102"/>
      <c r="BU40" s="102"/>
      <c r="BV40" s="102"/>
      <c r="BW40" s="102"/>
      <c r="BX40" s="102"/>
      <c r="BY40" s="102"/>
      <c r="BZ40" s="104"/>
      <c r="CA40" s="138">
        <f t="shared" ref="CA40" si="99">COUNTIF($E41:$AI41,"12")*2+COUNTIF($E41:$AI41,"5")*1+COUNTIF($E41:$AI41,"7")*1</f>
        <v>0</v>
      </c>
      <c r="CB40" s="102"/>
      <c r="CC40" s="102"/>
      <c r="CD40" s="102"/>
      <c r="CE40" s="102"/>
      <c r="CF40" s="104"/>
    </row>
    <row r="41" spans="1:84" x14ac:dyDescent="0.25">
      <c r="A41" s="99"/>
      <c r="B41" s="101"/>
      <c r="C41" s="102"/>
      <c r="D41" s="10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04"/>
      <c r="AK41" s="106"/>
      <c r="AL41" s="139"/>
      <c r="AM41" s="141"/>
      <c r="AN41" s="141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45"/>
      <c r="BN41" s="147"/>
      <c r="BO41" s="139"/>
      <c r="BP41" s="140"/>
      <c r="BQ41" s="102"/>
      <c r="BR41" s="102"/>
      <c r="BS41" s="102"/>
      <c r="BT41" s="102"/>
      <c r="BU41" s="102"/>
      <c r="BV41" s="102"/>
      <c r="BW41" s="102"/>
      <c r="BX41" s="102"/>
      <c r="BY41" s="102"/>
      <c r="BZ41" s="104"/>
      <c r="CA41" s="139"/>
      <c r="CB41" s="102"/>
      <c r="CC41" s="102"/>
      <c r="CD41" s="102"/>
      <c r="CE41" s="102"/>
      <c r="CF41" s="104"/>
    </row>
    <row r="42" spans="1:84" x14ac:dyDescent="0.25">
      <c r="A42" s="98">
        <v>17</v>
      </c>
      <c r="B42" s="148"/>
      <c r="C42" s="102"/>
      <c r="D42" s="10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04"/>
      <c r="AK42" s="105">
        <f t="shared" ref="AK42" si="100">SUM(E43:AI43)</f>
        <v>0</v>
      </c>
      <c r="AL42" s="138">
        <f t="shared" ref="AL42" si="101">COUNTIF($E43:$AI43,"GO")*7.8</f>
        <v>0</v>
      </c>
      <c r="AM42" s="140">
        <f t="shared" ref="AM42" si="102">COUNTIF($E43:$AI43,"DP")*8</f>
        <v>0</v>
      </c>
      <c r="AN42" s="140">
        <f t="shared" ref="AN42" si="103">COUNTIF($E43:$AI43,"PL")*6.5</f>
        <v>0</v>
      </c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45"/>
      <c r="BN42" s="146">
        <f t="shared" ref="BN42" si="104">SUM(AK42:BM43)</f>
        <v>0</v>
      </c>
      <c r="BO42" s="138">
        <f t="shared" ref="BO42" si="105">COUNTIF($E43:$AI43,"5")*2+COUNTIF($E43:$AI43,"7")*6</f>
        <v>0</v>
      </c>
      <c r="BP42" s="149">
        <f>SUMIFS(E43:AI43,E7:AI7,"N")</f>
        <v>0</v>
      </c>
      <c r="BQ42" s="102"/>
      <c r="BR42" s="102"/>
      <c r="BS42" s="102"/>
      <c r="BT42" s="102"/>
      <c r="BU42" s="102"/>
      <c r="BV42" s="102"/>
      <c r="BW42" s="102"/>
      <c r="BX42" s="102"/>
      <c r="BY42" s="102"/>
      <c r="BZ42" s="104"/>
      <c r="CA42" s="138">
        <f t="shared" ref="CA42" si="106">COUNTIF($E43:$AI43,"12")*2+COUNTIF($E43:$AI43,"5")*1+COUNTIF($E43:$AI43,"7")*1</f>
        <v>0</v>
      </c>
      <c r="CB42" s="102"/>
      <c r="CC42" s="102"/>
      <c r="CD42" s="102"/>
      <c r="CE42" s="102"/>
      <c r="CF42" s="104"/>
    </row>
    <row r="43" spans="1:84" x14ac:dyDescent="0.25">
      <c r="A43" s="99"/>
      <c r="B43" s="101"/>
      <c r="C43" s="102"/>
      <c r="D43" s="10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04"/>
      <c r="AK43" s="106"/>
      <c r="AL43" s="139"/>
      <c r="AM43" s="141"/>
      <c r="AN43" s="141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45"/>
      <c r="BN43" s="147"/>
      <c r="BO43" s="139"/>
      <c r="BP43" s="140"/>
      <c r="BQ43" s="102"/>
      <c r="BR43" s="102"/>
      <c r="BS43" s="102"/>
      <c r="BT43" s="102"/>
      <c r="BU43" s="102"/>
      <c r="BV43" s="102"/>
      <c r="BW43" s="102"/>
      <c r="BX43" s="102"/>
      <c r="BY43" s="102"/>
      <c r="BZ43" s="104"/>
      <c r="CA43" s="139"/>
      <c r="CB43" s="102"/>
      <c r="CC43" s="102"/>
      <c r="CD43" s="102"/>
      <c r="CE43" s="102"/>
      <c r="CF43" s="104"/>
    </row>
    <row r="44" spans="1:84" x14ac:dyDescent="0.25">
      <c r="A44" s="98">
        <v>18</v>
      </c>
      <c r="B44" s="148"/>
      <c r="C44" s="102"/>
      <c r="D44" s="10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04"/>
      <c r="AK44" s="105">
        <f t="shared" ref="AK44" si="107">SUM(E45:AI45)</f>
        <v>0</v>
      </c>
      <c r="AL44" s="138">
        <f t="shared" ref="AL44" si="108">COUNTIF($E45:$AI45,"GO")*7.8</f>
        <v>0</v>
      </c>
      <c r="AM44" s="140">
        <f t="shared" ref="AM44" si="109">COUNTIF($E45:$AI45,"DP")*8</f>
        <v>0</v>
      </c>
      <c r="AN44" s="140">
        <f t="shared" ref="AN44" si="110">COUNTIF($E45:$AI45,"PL")*6.5</f>
        <v>0</v>
      </c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45"/>
      <c r="BN44" s="146">
        <f t="shared" ref="BN44" si="111">SUM(AK44:BM45)</f>
        <v>0</v>
      </c>
      <c r="BO44" s="138">
        <f t="shared" ref="BO44" si="112">COUNTIF($E45:$AI45,"5")*2+COUNTIF($E45:$AI45,"7")*6</f>
        <v>0</v>
      </c>
      <c r="BP44" s="149">
        <f>SUMIFS(E45:AI45,E7:AI7,"N")</f>
        <v>0</v>
      </c>
      <c r="BQ44" s="102"/>
      <c r="BR44" s="102"/>
      <c r="BS44" s="102"/>
      <c r="BT44" s="102"/>
      <c r="BU44" s="102"/>
      <c r="BV44" s="102"/>
      <c r="BW44" s="102"/>
      <c r="BX44" s="102"/>
      <c r="BY44" s="102"/>
      <c r="BZ44" s="104"/>
      <c r="CA44" s="138">
        <f t="shared" ref="CA44" si="113">COUNTIF($E45:$AI45,"12")*2+COUNTIF($E45:$AI45,"5")*1+COUNTIF($E45:$AI45,"7")*1</f>
        <v>0</v>
      </c>
      <c r="CB44" s="102"/>
      <c r="CC44" s="102"/>
      <c r="CD44" s="102"/>
      <c r="CE44" s="102"/>
      <c r="CF44" s="104"/>
    </row>
    <row r="45" spans="1:84" x14ac:dyDescent="0.25">
      <c r="A45" s="99"/>
      <c r="B45" s="101"/>
      <c r="C45" s="102"/>
      <c r="D45" s="10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04"/>
      <c r="AK45" s="106"/>
      <c r="AL45" s="139"/>
      <c r="AM45" s="141"/>
      <c r="AN45" s="141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45"/>
      <c r="BN45" s="147"/>
      <c r="BO45" s="139"/>
      <c r="BP45" s="140"/>
      <c r="BQ45" s="102"/>
      <c r="BR45" s="102"/>
      <c r="BS45" s="102"/>
      <c r="BT45" s="102"/>
      <c r="BU45" s="102"/>
      <c r="BV45" s="102"/>
      <c r="BW45" s="102"/>
      <c r="BX45" s="102"/>
      <c r="BY45" s="102"/>
      <c r="BZ45" s="104"/>
      <c r="CA45" s="139"/>
      <c r="CB45" s="102"/>
      <c r="CC45" s="102"/>
      <c r="CD45" s="102"/>
      <c r="CE45" s="102"/>
      <c r="CF45" s="104"/>
    </row>
    <row r="46" spans="1:84" x14ac:dyDescent="0.25">
      <c r="A46" s="98">
        <v>19</v>
      </c>
      <c r="B46" s="148"/>
      <c r="C46" s="102"/>
      <c r="D46" s="10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04"/>
      <c r="AK46" s="105">
        <f t="shared" ref="AK46" si="114">SUM(E47:AI47)</f>
        <v>0</v>
      </c>
      <c r="AL46" s="138">
        <f t="shared" ref="AL46" si="115">COUNTIF($E47:$AI47,"GO")*7.8</f>
        <v>0</v>
      </c>
      <c r="AM46" s="140">
        <f t="shared" ref="AM46" si="116">COUNTIF($E47:$AI47,"DP")*8</f>
        <v>0</v>
      </c>
      <c r="AN46" s="140">
        <f t="shared" ref="AN46" si="117">COUNTIF($E47:$AI47,"PL")*6.5</f>
        <v>0</v>
      </c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45"/>
      <c r="BN46" s="146">
        <f t="shared" ref="BN46" si="118">SUM(AK46:BM47)</f>
        <v>0</v>
      </c>
      <c r="BO46" s="138">
        <f t="shared" ref="BO46" si="119">COUNTIF($E47:$AI47,"5")*2+COUNTIF($E47:$AI47,"7")*6</f>
        <v>0</v>
      </c>
      <c r="BP46" s="149">
        <f>SUMIFS(E47:AI47,E7:AI7,"N")</f>
        <v>0</v>
      </c>
      <c r="BQ46" s="102"/>
      <c r="BR46" s="102"/>
      <c r="BS46" s="102"/>
      <c r="BT46" s="102"/>
      <c r="BU46" s="102"/>
      <c r="BV46" s="102"/>
      <c r="BW46" s="102"/>
      <c r="BX46" s="102"/>
      <c r="BY46" s="102"/>
      <c r="BZ46" s="104"/>
      <c r="CA46" s="138">
        <f t="shared" ref="CA46" si="120">COUNTIF($E47:$AI47,"12")*2+COUNTIF($E47:$AI47,"5")*1+COUNTIF($E47:$AI47,"7")*1</f>
        <v>0</v>
      </c>
      <c r="CB46" s="102"/>
      <c r="CC46" s="102"/>
      <c r="CD46" s="102"/>
      <c r="CE46" s="102"/>
      <c r="CF46" s="104"/>
    </row>
    <row r="47" spans="1:84" x14ac:dyDescent="0.25">
      <c r="A47" s="99"/>
      <c r="B47" s="101"/>
      <c r="C47" s="102"/>
      <c r="D47" s="10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04"/>
      <c r="AK47" s="106"/>
      <c r="AL47" s="139"/>
      <c r="AM47" s="141"/>
      <c r="AN47" s="141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45"/>
      <c r="BN47" s="147"/>
      <c r="BO47" s="139"/>
      <c r="BP47" s="140"/>
      <c r="BQ47" s="102"/>
      <c r="BR47" s="102"/>
      <c r="BS47" s="102"/>
      <c r="BT47" s="102"/>
      <c r="BU47" s="102"/>
      <c r="BV47" s="102"/>
      <c r="BW47" s="102"/>
      <c r="BX47" s="102"/>
      <c r="BY47" s="102"/>
      <c r="BZ47" s="104"/>
      <c r="CA47" s="139"/>
      <c r="CB47" s="102"/>
      <c r="CC47" s="102"/>
      <c r="CD47" s="102"/>
      <c r="CE47" s="102"/>
      <c r="CF47" s="104"/>
    </row>
    <row r="48" spans="1:84" x14ac:dyDescent="0.25">
      <c r="A48" s="98">
        <v>20</v>
      </c>
      <c r="B48" s="148"/>
      <c r="C48" s="102"/>
      <c r="D48" s="10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04"/>
      <c r="AK48" s="105">
        <f t="shared" ref="AK48" si="121">SUM(E49:AI49)</f>
        <v>0</v>
      </c>
      <c r="AL48" s="138">
        <f t="shared" ref="AL48" si="122">COUNTIF($E49:$AI49,"GO")*7.8</f>
        <v>0</v>
      </c>
      <c r="AM48" s="140">
        <f t="shared" ref="AM48" si="123">COUNTIF($E49:$AI49,"DP")*8</f>
        <v>0</v>
      </c>
      <c r="AN48" s="140">
        <f t="shared" ref="AN48" si="124">COUNTIF($E49:$AI49,"PL")*6.5</f>
        <v>0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45"/>
      <c r="BN48" s="146">
        <f t="shared" ref="BN48" si="125">SUM(AK48:BM49)</f>
        <v>0</v>
      </c>
      <c r="BO48" s="138">
        <f t="shared" ref="BO48" si="126">COUNTIF($E49:$AI49,"5")*2+COUNTIF($E49:$AI49,"7")*6</f>
        <v>0</v>
      </c>
      <c r="BP48" s="149">
        <f>SUMIFS(E49:AI49,E7:AI7,"N")</f>
        <v>0</v>
      </c>
      <c r="BQ48" s="102"/>
      <c r="BR48" s="102"/>
      <c r="BS48" s="102"/>
      <c r="BT48" s="102"/>
      <c r="BU48" s="102"/>
      <c r="BV48" s="102"/>
      <c r="BW48" s="102"/>
      <c r="BX48" s="102"/>
      <c r="BY48" s="102"/>
      <c r="BZ48" s="104"/>
      <c r="CA48" s="138">
        <f t="shared" ref="CA48" si="127">COUNTIF($E49:$AI49,"12")*2+COUNTIF($E49:$AI49,"5")*1+COUNTIF($E49:$AI49,"7")*1</f>
        <v>0</v>
      </c>
      <c r="CB48" s="102"/>
      <c r="CC48" s="102"/>
      <c r="CD48" s="102"/>
      <c r="CE48" s="102"/>
      <c r="CF48" s="104"/>
    </row>
    <row r="49" spans="1:84" x14ac:dyDescent="0.25">
      <c r="A49" s="99"/>
      <c r="B49" s="101"/>
      <c r="C49" s="102"/>
      <c r="D49" s="10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04"/>
      <c r="AK49" s="106"/>
      <c r="AL49" s="139"/>
      <c r="AM49" s="141"/>
      <c r="AN49" s="141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45"/>
      <c r="BN49" s="147"/>
      <c r="BO49" s="139"/>
      <c r="BP49" s="140"/>
      <c r="BQ49" s="102"/>
      <c r="BR49" s="102"/>
      <c r="BS49" s="102"/>
      <c r="BT49" s="102"/>
      <c r="BU49" s="102"/>
      <c r="BV49" s="102"/>
      <c r="BW49" s="102"/>
      <c r="BX49" s="102"/>
      <c r="BY49" s="102"/>
      <c r="BZ49" s="104"/>
      <c r="CA49" s="139"/>
      <c r="CB49" s="102"/>
      <c r="CC49" s="102"/>
      <c r="CD49" s="102"/>
      <c r="CE49" s="102"/>
      <c r="CF49" s="104"/>
    </row>
    <row r="50" spans="1:84" x14ac:dyDescent="0.25">
      <c r="A50" s="98">
        <v>21</v>
      </c>
      <c r="B50" s="148"/>
      <c r="C50" s="148"/>
      <c r="D50" s="14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52"/>
      <c r="AK50" s="105">
        <f t="shared" ref="AK50" si="128">SUM(E51:AI51)</f>
        <v>0</v>
      </c>
      <c r="AL50" s="138">
        <f t="shared" ref="AL50" si="129">COUNTIF($E51:$AI51,"GO")*7.8</f>
        <v>0</v>
      </c>
      <c r="AM50" s="140">
        <f t="shared" ref="AM50" si="130">COUNTIF($E51:$AI51,"DP")*8</f>
        <v>0</v>
      </c>
      <c r="AN50" s="140">
        <f t="shared" ref="AN50" si="131">COUNTIF($E51:$AI51,"PL")*6.5</f>
        <v>0</v>
      </c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52"/>
      <c r="BN50" s="146">
        <f t="shared" ref="BN50" si="132">SUM(AK50:BM51)</f>
        <v>0</v>
      </c>
      <c r="BO50" s="138">
        <f t="shared" ref="BO50" si="133">COUNTIF($E51:$AI51,"5")*2+COUNTIF($E51:$AI51,"7")*6</f>
        <v>0</v>
      </c>
      <c r="BP50" s="149">
        <f>SUMIFS(E51:AI51,E7:AI7,"N")</f>
        <v>0</v>
      </c>
      <c r="BQ50" s="148"/>
      <c r="BR50" s="148"/>
      <c r="BS50" s="148"/>
      <c r="BT50" s="148"/>
      <c r="BU50" s="148"/>
      <c r="BV50" s="148"/>
      <c r="BW50" s="148"/>
      <c r="BX50" s="148"/>
      <c r="BY50" s="148"/>
      <c r="BZ50" s="152"/>
      <c r="CA50" s="138">
        <f t="shared" ref="CA50" si="134">COUNTIF($E51:$AI51,"12")*2+COUNTIF($E51:$AI51,"5")*1+COUNTIF($E51:$AI51,"7")*1</f>
        <v>0</v>
      </c>
      <c r="CB50" s="148"/>
      <c r="CC50" s="148"/>
      <c r="CD50" s="148"/>
      <c r="CE50" s="148"/>
      <c r="CF50" s="152"/>
    </row>
    <row r="51" spans="1:84" ht="15.75" thickBot="1" x14ac:dyDescent="0.3">
      <c r="A51" s="99"/>
      <c r="B51" s="101"/>
      <c r="C51" s="151"/>
      <c r="D51" s="15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53"/>
      <c r="AK51" s="106"/>
      <c r="AL51" s="139"/>
      <c r="AM51" s="141"/>
      <c r="AN51" s="14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3"/>
      <c r="BN51" s="147"/>
      <c r="BO51" s="139"/>
      <c r="BP51" s="140"/>
      <c r="BQ51" s="151"/>
      <c r="BR51" s="151"/>
      <c r="BS51" s="151"/>
      <c r="BT51" s="151"/>
      <c r="BU51" s="151"/>
      <c r="BV51" s="151"/>
      <c r="BW51" s="151"/>
      <c r="BX51" s="151"/>
      <c r="BY51" s="151"/>
      <c r="BZ51" s="153"/>
      <c r="CA51" s="139"/>
      <c r="CB51" s="151"/>
      <c r="CC51" s="151"/>
      <c r="CD51" s="151"/>
      <c r="CE51" s="151"/>
      <c r="CF51" s="154"/>
    </row>
  </sheetData>
  <mergeCells count="1223">
    <mergeCell ref="CF50:CF51"/>
    <mergeCell ref="BH3:BK4"/>
    <mergeCell ref="B26:B27"/>
    <mergeCell ref="B36:B37"/>
    <mergeCell ref="B40:B41"/>
    <mergeCell ref="B42:B43"/>
    <mergeCell ref="B44:B45"/>
    <mergeCell ref="B46:B47"/>
    <mergeCell ref="B48:B49"/>
    <mergeCell ref="BZ50:BZ51"/>
    <mergeCell ref="CA50:CA51"/>
    <mergeCell ref="CB50:CB51"/>
    <mergeCell ref="CC50:CC51"/>
    <mergeCell ref="CD50:CD51"/>
    <mergeCell ref="CE50:CE51"/>
    <mergeCell ref="BT50:BT51"/>
    <mergeCell ref="BU50:BU51"/>
    <mergeCell ref="BV50:BV51"/>
    <mergeCell ref="BW50:BW51"/>
    <mergeCell ref="BX50:BX51"/>
    <mergeCell ref="BY50:BY51"/>
    <mergeCell ref="BN50:BN51"/>
    <mergeCell ref="BO50:BO51"/>
    <mergeCell ref="BP50:BP51"/>
    <mergeCell ref="BQ50:BQ51"/>
    <mergeCell ref="BR50:BR51"/>
    <mergeCell ref="BS50:BS51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CF48:CF49"/>
    <mergeCell ref="C50:C51"/>
    <mergeCell ref="D50:D51"/>
    <mergeCell ref="AJ50:AJ51"/>
    <mergeCell ref="AK50:AK51"/>
    <mergeCell ref="AL50:AL51"/>
    <mergeCell ref="AM50:AM51"/>
    <mergeCell ref="AN50:AN51"/>
    <mergeCell ref="AO50:AO51"/>
    <mergeCell ref="BZ48:BZ49"/>
    <mergeCell ref="CA48:CA49"/>
    <mergeCell ref="CB48:CB49"/>
    <mergeCell ref="CC48:CC49"/>
    <mergeCell ref="CD48:CD49"/>
    <mergeCell ref="CE48:CE49"/>
    <mergeCell ref="BT48:BT49"/>
    <mergeCell ref="BU48:BU49"/>
    <mergeCell ref="BV48:BV49"/>
    <mergeCell ref="BW48:BW49"/>
    <mergeCell ref="BX48:BX49"/>
    <mergeCell ref="BY48:BY49"/>
    <mergeCell ref="BN48:BN49"/>
    <mergeCell ref="BO48:BO49"/>
    <mergeCell ref="BP48:BP49"/>
    <mergeCell ref="BQ48:BQ49"/>
    <mergeCell ref="BR48:BR49"/>
    <mergeCell ref="BS48:BS49"/>
    <mergeCell ref="BH48:BH49"/>
    <mergeCell ref="BI48:BI49"/>
    <mergeCell ref="BJ48:BJ49"/>
    <mergeCell ref="BK48:BK49"/>
    <mergeCell ref="BL48:BL49"/>
    <mergeCell ref="BM48:BM49"/>
    <mergeCell ref="BB48:BB49"/>
    <mergeCell ref="BC48:BC49"/>
    <mergeCell ref="BD48:BD49"/>
    <mergeCell ref="BE48:BE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AP48:AP49"/>
    <mergeCell ref="AQ48:AQ49"/>
    <mergeCell ref="AR48:AR49"/>
    <mergeCell ref="AS48:AS49"/>
    <mergeCell ref="AT48:AT49"/>
    <mergeCell ref="AU48:AU49"/>
    <mergeCell ref="CF46:CF47"/>
    <mergeCell ref="C48:C49"/>
    <mergeCell ref="D48:D49"/>
    <mergeCell ref="AJ48:AJ49"/>
    <mergeCell ref="AK48:AK49"/>
    <mergeCell ref="AL48:AL49"/>
    <mergeCell ref="AM48:AM49"/>
    <mergeCell ref="AN48:AN49"/>
    <mergeCell ref="AO48:AO49"/>
    <mergeCell ref="BZ46:BZ47"/>
    <mergeCell ref="CA46:CA47"/>
    <mergeCell ref="CB46:CB47"/>
    <mergeCell ref="CC46:CC47"/>
    <mergeCell ref="CD46:CD47"/>
    <mergeCell ref="CE46:CE47"/>
    <mergeCell ref="BT46:BT47"/>
    <mergeCell ref="BU46:BU47"/>
    <mergeCell ref="BV46:BV47"/>
    <mergeCell ref="BW46:BW47"/>
    <mergeCell ref="BX46:BX47"/>
    <mergeCell ref="BY46:BY47"/>
    <mergeCell ref="BN46:BN47"/>
    <mergeCell ref="BO46:BO47"/>
    <mergeCell ref="BP46:BP47"/>
    <mergeCell ref="BQ46:BQ47"/>
    <mergeCell ref="BR46:BR47"/>
    <mergeCell ref="BS46:BS47"/>
    <mergeCell ref="BH46:BH47"/>
    <mergeCell ref="BI46:BI47"/>
    <mergeCell ref="BJ46:BJ47"/>
    <mergeCell ref="BK46:BK47"/>
    <mergeCell ref="BL46:BL47"/>
    <mergeCell ref="BM46:BM47"/>
    <mergeCell ref="BB46:BB47"/>
    <mergeCell ref="BC46:BC47"/>
    <mergeCell ref="BD46:BD47"/>
    <mergeCell ref="BE46:BE47"/>
    <mergeCell ref="BF46:BF47"/>
    <mergeCell ref="BG46:BG47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CF44:CF45"/>
    <mergeCell ref="C46:C47"/>
    <mergeCell ref="D46:D47"/>
    <mergeCell ref="AJ46:AJ47"/>
    <mergeCell ref="AK46:AK47"/>
    <mergeCell ref="AL46:AL47"/>
    <mergeCell ref="AM46:AM47"/>
    <mergeCell ref="AN46:AN47"/>
    <mergeCell ref="AO46:AO47"/>
    <mergeCell ref="BZ44:BZ45"/>
    <mergeCell ref="CA44:CA45"/>
    <mergeCell ref="CB44:CB45"/>
    <mergeCell ref="CC44:CC45"/>
    <mergeCell ref="CD44:CD45"/>
    <mergeCell ref="CE44:CE45"/>
    <mergeCell ref="BT44:BT45"/>
    <mergeCell ref="BU44:BU45"/>
    <mergeCell ref="BV44:BV45"/>
    <mergeCell ref="BW44:BW45"/>
    <mergeCell ref="BX44:BX45"/>
    <mergeCell ref="BY44:BY45"/>
    <mergeCell ref="BN44:BN45"/>
    <mergeCell ref="BO44:BO45"/>
    <mergeCell ref="BP44:BP45"/>
    <mergeCell ref="BQ44:BQ45"/>
    <mergeCell ref="BR44:BR45"/>
    <mergeCell ref="BS44:BS45"/>
    <mergeCell ref="BH44:BH45"/>
    <mergeCell ref="BI44:BI45"/>
    <mergeCell ref="BJ44:BJ45"/>
    <mergeCell ref="BK44:BK45"/>
    <mergeCell ref="BL44:BL45"/>
    <mergeCell ref="BM44:BM45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P44:AP45"/>
    <mergeCell ref="AQ44:AQ45"/>
    <mergeCell ref="AR44:AR45"/>
    <mergeCell ref="AS44:AS45"/>
    <mergeCell ref="AT44:AT45"/>
    <mergeCell ref="AU44:AU45"/>
    <mergeCell ref="CF42:CF43"/>
    <mergeCell ref="C44:C45"/>
    <mergeCell ref="D44:D45"/>
    <mergeCell ref="AJ44:AJ45"/>
    <mergeCell ref="AK44:AK45"/>
    <mergeCell ref="AL44:AL45"/>
    <mergeCell ref="AM44:AM45"/>
    <mergeCell ref="AN44:AN45"/>
    <mergeCell ref="AO44:AO45"/>
    <mergeCell ref="BZ42:BZ43"/>
    <mergeCell ref="CA42:CA43"/>
    <mergeCell ref="CB42:CB43"/>
    <mergeCell ref="CC42:CC43"/>
    <mergeCell ref="CD42:CD43"/>
    <mergeCell ref="CE42:CE43"/>
    <mergeCell ref="BT42:BT43"/>
    <mergeCell ref="BU42:BU43"/>
    <mergeCell ref="BV42:BV43"/>
    <mergeCell ref="BW42:BW43"/>
    <mergeCell ref="BX42:BX43"/>
    <mergeCell ref="BY42:BY43"/>
    <mergeCell ref="BN42:BN43"/>
    <mergeCell ref="BO42:BO43"/>
    <mergeCell ref="BP42:BP43"/>
    <mergeCell ref="BQ42:BQ43"/>
    <mergeCell ref="BR42:BR43"/>
    <mergeCell ref="BS42:BS43"/>
    <mergeCell ref="BH42:BH43"/>
    <mergeCell ref="BI42:BI43"/>
    <mergeCell ref="BJ42:BJ43"/>
    <mergeCell ref="BK42:BK43"/>
    <mergeCell ref="BL42:BL43"/>
    <mergeCell ref="BM42:BM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CF40:CF41"/>
    <mergeCell ref="C42:C43"/>
    <mergeCell ref="D42:D43"/>
    <mergeCell ref="AJ42:AJ43"/>
    <mergeCell ref="AK42:AK43"/>
    <mergeCell ref="AL42:AL43"/>
    <mergeCell ref="AM42:AM43"/>
    <mergeCell ref="AN42:AN43"/>
    <mergeCell ref="AO42:AO43"/>
    <mergeCell ref="BZ40:BZ41"/>
    <mergeCell ref="CA40:CA41"/>
    <mergeCell ref="CB40:CB41"/>
    <mergeCell ref="CC40:CC41"/>
    <mergeCell ref="CD40:CD41"/>
    <mergeCell ref="CE40:CE41"/>
    <mergeCell ref="BT40:BT41"/>
    <mergeCell ref="BU40:BU41"/>
    <mergeCell ref="BV40:BV41"/>
    <mergeCell ref="BW40:BW41"/>
    <mergeCell ref="BX40:BX41"/>
    <mergeCell ref="BY40:BY41"/>
    <mergeCell ref="BN40:BN41"/>
    <mergeCell ref="BO40:BO41"/>
    <mergeCell ref="BP40:BP41"/>
    <mergeCell ref="BQ40:BQ41"/>
    <mergeCell ref="BR40:BR41"/>
    <mergeCell ref="BS40:BS41"/>
    <mergeCell ref="BH40:BH41"/>
    <mergeCell ref="BI40:BI41"/>
    <mergeCell ref="BJ40:BJ41"/>
    <mergeCell ref="BK40:BK41"/>
    <mergeCell ref="BL40:BL41"/>
    <mergeCell ref="BM40:BM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CF38:CF39"/>
    <mergeCell ref="C40:C41"/>
    <mergeCell ref="D40:D41"/>
    <mergeCell ref="AJ40:AJ41"/>
    <mergeCell ref="AK40:AK41"/>
    <mergeCell ref="AL40:AL41"/>
    <mergeCell ref="AM40:AM41"/>
    <mergeCell ref="AN40:AN41"/>
    <mergeCell ref="AO40:AO41"/>
    <mergeCell ref="BZ38:BZ39"/>
    <mergeCell ref="CA38:CA39"/>
    <mergeCell ref="CB38:CB39"/>
    <mergeCell ref="CC38:CC39"/>
    <mergeCell ref="CD38:CD39"/>
    <mergeCell ref="CE38:CE39"/>
    <mergeCell ref="BT38:BT39"/>
    <mergeCell ref="BU38:BU39"/>
    <mergeCell ref="BV38:BV39"/>
    <mergeCell ref="BW38:BW39"/>
    <mergeCell ref="BX38:BX39"/>
    <mergeCell ref="BY38:BY39"/>
    <mergeCell ref="BN38:BN39"/>
    <mergeCell ref="BO38:BO39"/>
    <mergeCell ref="BP38:BP39"/>
    <mergeCell ref="BQ38:BQ39"/>
    <mergeCell ref="BR38:BR39"/>
    <mergeCell ref="BS38:BS39"/>
    <mergeCell ref="BH38:BH39"/>
    <mergeCell ref="BI38:BI39"/>
    <mergeCell ref="BJ38:BJ39"/>
    <mergeCell ref="BK38:BK39"/>
    <mergeCell ref="BL38:BL39"/>
    <mergeCell ref="BM38:BM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CF36:CF37"/>
    <mergeCell ref="B38:B39"/>
    <mergeCell ref="C38:C39"/>
    <mergeCell ref="D38:D39"/>
    <mergeCell ref="AJ38:AJ39"/>
    <mergeCell ref="AK38:AK39"/>
    <mergeCell ref="AL38:AL39"/>
    <mergeCell ref="AM38:AM39"/>
    <mergeCell ref="AN38:AN39"/>
    <mergeCell ref="AO38:AO39"/>
    <mergeCell ref="BZ36:BZ37"/>
    <mergeCell ref="CA36:CA37"/>
    <mergeCell ref="CB36:CB37"/>
    <mergeCell ref="CC36:CC37"/>
    <mergeCell ref="CD36:CD37"/>
    <mergeCell ref="CE36:CE37"/>
    <mergeCell ref="BT36:BT37"/>
    <mergeCell ref="BU36:BU37"/>
    <mergeCell ref="BV36:BV37"/>
    <mergeCell ref="BW36:BW37"/>
    <mergeCell ref="BX36:BX37"/>
    <mergeCell ref="BY36:BY37"/>
    <mergeCell ref="BN36:BN37"/>
    <mergeCell ref="BO36:BO37"/>
    <mergeCell ref="BP36:BP37"/>
    <mergeCell ref="BQ36:BQ37"/>
    <mergeCell ref="BR36:BR37"/>
    <mergeCell ref="BS36:BS37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CF34:CF35"/>
    <mergeCell ref="C36:C37"/>
    <mergeCell ref="D36:D37"/>
    <mergeCell ref="AJ36:AJ37"/>
    <mergeCell ref="AK36:AK37"/>
    <mergeCell ref="AL36:AL37"/>
    <mergeCell ref="AM36:AM37"/>
    <mergeCell ref="AN36:AN37"/>
    <mergeCell ref="AO36:AO37"/>
    <mergeCell ref="BZ34:BZ35"/>
    <mergeCell ref="CA34:CA35"/>
    <mergeCell ref="CB34:CB35"/>
    <mergeCell ref="CC34:CC35"/>
    <mergeCell ref="CD34:CD35"/>
    <mergeCell ref="CE34:CE35"/>
    <mergeCell ref="BT34:BT35"/>
    <mergeCell ref="BU34:BU35"/>
    <mergeCell ref="BV34:BV35"/>
    <mergeCell ref="BW34:BW35"/>
    <mergeCell ref="BX34:BX35"/>
    <mergeCell ref="BY34:BY35"/>
    <mergeCell ref="BN34:BN35"/>
    <mergeCell ref="BO34:BO35"/>
    <mergeCell ref="BP34:BP35"/>
    <mergeCell ref="BQ34:BQ35"/>
    <mergeCell ref="BR34:BR35"/>
    <mergeCell ref="BS34:BS35"/>
    <mergeCell ref="BH34:BH35"/>
    <mergeCell ref="BI34:BI35"/>
    <mergeCell ref="BJ34:BJ35"/>
    <mergeCell ref="BK34:BK35"/>
    <mergeCell ref="BL34:BL35"/>
    <mergeCell ref="BM34:BM35"/>
    <mergeCell ref="BB34:BB35"/>
    <mergeCell ref="BC34:BC35"/>
    <mergeCell ref="BD34:BD35"/>
    <mergeCell ref="BE34:BE35"/>
    <mergeCell ref="BF34:BF35"/>
    <mergeCell ref="BG34:BG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CF32:CF33"/>
    <mergeCell ref="B34:B35"/>
    <mergeCell ref="C34:C35"/>
    <mergeCell ref="D34:D35"/>
    <mergeCell ref="AJ34:AJ35"/>
    <mergeCell ref="AK34:AK35"/>
    <mergeCell ref="AL34:AL35"/>
    <mergeCell ref="AM34:AM35"/>
    <mergeCell ref="AN34:AN35"/>
    <mergeCell ref="AO34:AO35"/>
    <mergeCell ref="BZ32:BZ33"/>
    <mergeCell ref="CA32:CA33"/>
    <mergeCell ref="CB32:CB33"/>
    <mergeCell ref="CC32:CC33"/>
    <mergeCell ref="CD32:CD33"/>
    <mergeCell ref="CE32:CE33"/>
    <mergeCell ref="BT32:BT33"/>
    <mergeCell ref="BU32:BU33"/>
    <mergeCell ref="BV32:BV33"/>
    <mergeCell ref="BW32:BW33"/>
    <mergeCell ref="BX32:BX33"/>
    <mergeCell ref="BY32:BY33"/>
    <mergeCell ref="BN32:BN33"/>
    <mergeCell ref="BO32:BO33"/>
    <mergeCell ref="BP32:BP33"/>
    <mergeCell ref="BQ32:BQ33"/>
    <mergeCell ref="BR32:BR33"/>
    <mergeCell ref="BS32:BS33"/>
    <mergeCell ref="BH32:BH33"/>
    <mergeCell ref="BI32:BI33"/>
    <mergeCell ref="BJ32:BJ33"/>
    <mergeCell ref="BK32:BK33"/>
    <mergeCell ref="BL32:BL33"/>
    <mergeCell ref="BM32:BM33"/>
    <mergeCell ref="BB32:BB33"/>
    <mergeCell ref="BC32:BC33"/>
    <mergeCell ref="BD32:BD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U32:AU33"/>
    <mergeCell ref="CF30:CF31"/>
    <mergeCell ref="B32:B33"/>
    <mergeCell ref="C32:C33"/>
    <mergeCell ref="D32:D33"/>
    <mergeCell ref="AJ32:AJ33"/>
    <mergeCell ref="AK32:AK33"/>
    <mergeCell ref="AL32:AL33"/>
    <mergeCell ref="AM32:AM33"/>
    <mergeCell ref="AN32:AN33"/>
    <mergeCell ref="AO32:AO33"/>
    <mergeCell ref="BZ30:BZ31"/>
    <mergeCell ref="CA30:CA31"/>
    <mergeCell ref="CB30:CB31"/>
    <mergeCell ref="CC30:CC31"/>
    <mergeCell ref="CD30:CD31"/>
    <mergeCell ref="CE30:CE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CF28:CF29"/>
    <mergeCell ref="B30:B31"/>
    <mergeCell ref="C30:C31"/>
    <mergeCell ref="D30:D31"/>
    <mergeCell ref="AJ30:AJ31"/>
    <mergeCell ref="AK30:AK31"/>
    <mergeCell ref="AL30:AL31"/>
    <mergeCell ref="AM30:AM31"/>
    <mergeCell ref="AN30:AN31"/>
    <mergeCell ref="AO30:AO31"/>
    <mergeCell ref="BZ28:BZ29"/>
    <mergeCell ref="CA28:CA29"/>
    <mergeCell ref="CB28:CB29"/>
    <mergeCell ref="CC28:CC29"/>
    <mergeCell ref="CD28:CD29"/>
    <mergeCell ref="CE28:CE29"/>
    <mergeCell ref="BT28:BT29"/>
    <mergeCell ref="BU28:BU29"/>
    <mergeCell ref="BV28:BV29"/>
    <mergeCell ref="BW28:BW29"/>
    <mergeCell ref="BX28:BX29"/>
    <mergeCell ref="BY28:BY29"/>
    <mergeCell ref="BN28:BN29"/>
    <mergeCell ref="BO28:BO29"/>
    <mergeCell ref="BP28:BP29"/>
    <mergeCell ref="BQ28:BQ29"/>
    <mergeCell ref="BR28:BR29"/>
    <mergeCell ref="BS28:BS29"/>
    <mergeCell ref="BH28:BH29"/>
    <mergeCell ref="BI28:BI29"/>
    <mergeCell ref="BJ28:BJ29"/>
    <mergeCell ref="BK28:BK29"/>
    <mergeCell ref="BL28:BL29"/>
    <mergeCell ref="BM28:BM29"/>
    <mergeCell ref="BB28:BB29"/>
    <mergeCell ref="BC28:BC29"/>
    <mergeCell ref="BD28:BD29"/>
    <mergeCell ref="BE28:BE29"/>
    <mergeCell ref="BF28:BF29"/>
    <mergeCell ref="BG28:BG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CF26:CF27"/>
    <mergeCell ref="C28:C29"/>
    <mergeCell ref="D28:D29"/>
    <mergeCell ref="AJ28:AJ29"/>
    <mergeCell ref="AK28:AK29"/>
    <mergeCell ref="AL28:AL29"/>
    <mergeCell ref="AM28:AM29"/>
    <mergeCell ref="AN28:AN29"/>
    <mergeCell ref="AO28:AO29"/>
    <mergeCell ref="BZ26:BZ27"/>
    <mergeCell ref="CA26:CA27"/>
    <mergeCell ref="CB26:CB27"/>
    <mergeCell ref="CC26:CC27"/>
    <mergeCell ref="CD26:CD27"/>
    <mergeCell ref="CE26:CE27"/>
    <mergeCell ref="BT26:BT27"/>
    <mergeCell ref="BU26:BU27"/>
    <mergeCell ref="BV26:BV27"/>
    <mergeCell ref="BW26:BW27"/>
    <mergeCell ref="BX26:BX27"/>
    <mergeCell ref="BY26:BY27"/>
    <mergeCell ref="BN26:BN27"/>
    <mergeCell ref="BO26:BO27"/>
    <mergeCell ref="BP26:BP27"/>
    <mergeCell ref="BQ26:BQ27"/>
    <mergeCell ref="BR26:BR27"/>
    <mergeCell ref="BS26:BS27"/>
    <mergeCell ref="BH26:BH27"/>
    <mergeCell ref="BI26:BI27"/>
    <mergeCell ref="BJ26:BJ27"/>
    <mergeCell ref="BK26:BK27"/>
    <mergeCell ref="BL26:BL27"/>
    <mergeCell ref="BM26:BM27"/>
    <mergeCell ref="BB26:BB27"/>
    <mergeCell ref="BC26:BC27"/>
    <mergeCell ref="BD26:BD27"/>
    <mergeCell ref="BE26:BE27"/>
    <mergeCell ref="BF26:BF27"/>
    <mergeCell ref="BG26:BG27"/>
    <mergeCell ref="AV26:AV27"/>
    <mergeCell ref="AW26:AW27"/>
    <mergeCell ref="AX26:AX27"/>
    <mergeCell ref="AY26:AY27"/>
    <mergeCell ref="AZ26:AZ27"/>
    <mergeCell ref="BA26:BA27"/>
    <mergeCell ref="AP26:AP27"/>
    <mergeCell ref="AQ26:AQ27"/>
    <mergeCell ref="AR26:AR27"/>
    <mergeCell ref="AS26:AS27"/>
    <mergeCell ref="AT26:AT27"/>
    <mergeCell ref="AU26:AU27"/>
    <mergeCell ref="CF24:CF25"/>
    <mergeCell ref="B28:B29"/>
    <mergeCell ref="C26:C27"/>
    <mergeCell ref="D26:D27"/>
    <mergeCell ref="AJ26:AJ27"/>
    <mergeCell ref="AK26:AK27"/>
    <mergeCell ref="AL26:AL27"/>
    <mergeCell ref="AM26:AM27"/>
    <mergeCell ref="AN26:AN27"/>
    <mergeCell ref="AO26:AO27"/>
    <mergeCell ref="BZ24:BZ25"/>
    <mergeCell ref="CA24:CA25"/>
    <mergeCell ref="CB24:CB25"/>
    <mergeCell ref="CC24:CC25"/>
    <mergeCell ref="CD24:CD25"/>
    <mergeCell ref="CE24:CE25"/>
    <mergeCell ref="BT24:BT25"/>
    <mergeCell ref="BU24:BU25"/>
    <mergeCell ref="BV24:BV25"/>
    <mergeCell ref="BW24:BW25"/>
    <mergeCell ref="BX24:BX25"/>
    <mergeCell ref="BY24:BY25"/>
    <mergeCell ref="BN24:BN25"/>
    <mergeCell ref="BO24:BO25"/>
    <mergeCell ref="BP24:BP25"/>
    <mergeCell ref="BQ24:BQ25"/>
    <mergeCell ref="BR24:BR25"/>
    <mergeCell ref="BS24:BS25"/>
    <mergeCell ref="BH24:BH25"/>
    <mergeCell ref="BI24:BI25"/>
    <mergeCell ref="BJ24:BJ25"/>
    <mergeCell ref="BK24:BK25"/>
    <mergeCell ref="BL24:BL25"/>
    <mergeCell ref="BM24:BM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P24:AP25"/>
    <mergeCell ref="AQ24:AQ25"/>
    <mergeCell ref="AR24:AR25"/>
    <mergeCell ref="AS24:AS25"/>
    <mergeCell ref="AT24:AT25"/>
    <mergeCell ref="AU24:AU25"/>
    <mergeCell ref="CF22:CF23"/>
    <mergeCell ref="B24:B25"/>
    <mergeCell ref="C24:C25"/>
    <mergeCell ref="D24:D25"/>
    <mergeCell ref="AJ24:AJ25"/>
    <mergeCell ref="AK24:AK25"/>
    <mergeCell ref="AL24:AL25"/>
    <mergeCell ref="AM24:AM25"/>
    <mergeCell ref="AN24:AN25"/>
    <mergeCell ref="AO24:AO25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BX22:BX23"/>
    <mergeCell ref="BY22:BY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2:BL23"/>
    <mergeCell ref="BM22:BM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CF20:CF21"/>
    <mergeCell ref="B22:B23"/>
    <mergeCell ref="C22:C23"/>
    <mergeCell ref="D22:D23"/>
    <mergeCell ref="AJ22:AJ23"/>
    <mergeCell ref="AK22:AK23"/>
    <mergeCell ref="AL22:AL23"/>
    <mergeCell ref="AM22:AM23"/>
    <mergeCell ref="AN22:AN23"/>
    <mergeCell ref="AO22:AO23"/>
    <mergeCell ref="BZ20:BZ21"/>
    <mergeCell ref="CA20:CA21"/>
    <mergeCell ref="CB20:CB21"/>
    <mergeCell ref="CC20:CC21"/>
    <mergeCell ref="CD20:CD21"/>
    <mergeCell ref="CE20:CE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Q20:BQ21"/>
    <mergeCell ref="BR20:BR21"/>
    <mergeCell ref="BS20:BS21"/>
    <mergeCell ref="BH20:BH21"/>
    <mergeCell ref="BI20:BI21"/>
    <mergeCell ref="BJ20:BJ21"/>
    <mergeCell ref="BK20:BK21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AP20:AP21"/>
    <mergeCell ref="AQ20:AQ21"/>
    <mergeCell ref="AR20:AR21"/>
    <mergeCell ref="AS20:AS21"/>
    <mergeCell ref="AT20:AT21"/>
    <mergeCell ref="AU20:AU21"/>
    <mergeCell ref="CF18:CF19"/>
    <mergeCell ref="B20:B21"/>
    <mergeCell ref="C20:C21"/>
    <mergeCell ref="D20:D21"/>
    <mergeCell ref="AJ20:AJ21"/>
    <mergeCell ref="AK20:AK21"/>
    <mergeCell ref="AL20:AL21"/>
    <mergeCell ref="AM20:AM21"/>
    <mergeCell ref="AN20:AN21"/>
    <mergeCell ref="AO20:AO21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CF16:CF17"/>
    <mergeCell ref="B18:B19"/>
    <mergeCell ref="C18:C19"/>
    <mergeCell ref="D18:D19"/>
    <mergeCell ref="AJ18:AJ19"/>
    <mergeCell ref="AK18:AK19"/>
    <mergeCell ref="AL18:AL19"/>
    <mergeCell ref="AM18:AM19"/>
    <mergeCell ref="AN18:AN19"/>
    <mergeCell ref="AO18:AO19"/>
    <mergeCell ref="BZ16:BZ17"/>
    <mergeCell ref="CA16:CA17"/>
    <mergeCell ref="CB16:CB17"/>
    <mergeCell ref="CC16:CC17"/>
    <mergeCell ref="CD16:CD17"/>
    <mergeCell ref="CE16:CE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CF14:CF15"/>
    <mergeCell ref="B16:B17"/>
    <mergeCell ref="C16:C17"/>
    <mergeCell ref="D16:D17"/>
    <mergeCell ref="AJ16:AJ17"/>
    <mergeCell ref="AK16:AK17"/>
    <mergeCell ref="AL16:AL17"/>
    <mergeCell ref="AM16:AM17"/>
    <mergeCell ref="AN16:AN17"/>
    <mergeCell ref="AO16:AO17"/>
    <mergeCell ref="BZ14:BZ15"/>
    <mergeCell ref="CA14:CA15"/>
    <mergeCell ref="CB14:CB15"/>
    <mergeCell ref="CC14:CC15"/>
    <mergeCell ref="CD14:CD15"/>
    <mergeCell ref="CE14:CE15"/>
    <mergeCell ref="BT14:BT15"/>
    <mergeCell ref="BU14:BU15"/>
    <mergeCell ref="BV14:BV15"/>
    <mergeCell ref="BW14:BW15"/>
    <mergeCell ref="BX14:BX15"/>
    <mergeCell ref="BY14:BY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CF12:CF13"/>
    <mergeCell ref="B14:B15"/>
    <mergeCell ref="C14:C15"/>
    <mergeCell ref="D14:D15"/>
    <mergeCell ref="AJ14:AJ15"/>
    <mergeCell ref="AK14:AK15"/>
    <mergeCell ref="AL14:AL15"/>
    <mergeCell ref="AM14:AM15"/>
    <mergeCell ref="AN14:AN15"/>
    <mergeCell ref="AO14:AO15"/>
    <mergeCell ref="BZ12:BZ13"/>
    <mergeCell ref="CA12:CA13"/>
    <mergeCell ref="CB12:CB13"/>
    <mergeCell ref="CC12:CC13"/>
    <mergeCell ref="CD12:CD13"/>
    <mergeCell ref="CE12:CE13"/>
    <mergeCell ref="BT12:BT13"/>
    <mergeCell ref="BU12:BU13"/>
    <mergeCell ref="BV12:BV13"/>
    <mergeCell ref="BW12:BW13"/>
    <mergeCell ref="BX12:BX13"/>
    <mergeCell ref="BY12:BY13"/>
    <mergeCell ref="BN12:BN13"/>
    <mergeCell ref="BO12:BO13"/>
    <mergeCell ref="BP12:BP13"/>
    <mergeCell ref="BQ12:BQ13"/>
    <mergeCell ref="BR12:BR13"/>
    <mergeCell ref="BS12:BS13"/>
    <mergeCell ref="BH12:BH13"/>
    <mergeCell ref="BI12:BI13"/>
    <mergeCell ref="BJ12:BJ13"/>
    <mergeCell ref="BK12:BK13"/>
    <mergeCell ref="BL12:BL13"/>
    <mergeCell ref="BM12:BM13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A50:A51"/>
    <mergeCell ref="B12:B13"/>
    <mergeCell ref="C12:C13"/>
    <mergeCell ref="D12:D13"/>
    <mergeCell ref="AJ12:AJ13"/>
    <mergeCell ref="AK12:AK13"/>
    <mergeCell ref="B50:B5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CB10:CB11"/>
    <mergeCell ref="CC10:CC11"/>
    <mergeCell ref="CD10:CD11"/>
    <mergeCell ref="CE10:CE11"/>
    <mergeCell ref="CF10:CF11"/>
    <mergeCell ref="A12:A13"/>
    <mergeCell ref="AL12:AL13"/>
    <mergeCell ref="AM12:AM13"/>
    <mergeCell ref="AN12:AN13"/>
    <mergeCell ref="AO12:AO13"/>
    <mergeCell ref="BV10:BV11"/>
    <mergeCell ref="BW10:BW11"/>
    <mergeCell ref="BX10:BX11"/>
    <mergeCell ref="BY10:BY11"/>
    <mergeCell ref="BZ10:BZ11"/>
    <mergeCell ref="CA10:CA11"/>
    <mergeCell ref="BP10:BP11"/>
    <mergeCell ref="BQ10:BQ11"/>
    <mergeCell ref="BR10:BR11"/>
    <mergeCell ref="BS10:BS11"/>
    <mergeCell ref="BT10:BT11"/>
    <mergeCell ref="BU10:BU11"/>
    <mergeCell ref="BJ10:BJ11"/>
    <mergeCell ref="BK10:BK11"/>
    <mergeCell ref="BL10:BL11"/>
    <mergeCell ref="BM10:BM11"/>
    <mergeCell ref="BN10:BN11"/>
    <mergeCell ref="BO10:BO11"/>
    <mergeCell ref="BD10:BD11"/>
    <mergeCell ref="BE10:BE11"/>
    <mergeCell ref="BF10:BF11"/>
    <mergeCell ref="BG10:BG11"/>
    <mergeCell ref="BH10:BH11"/>
    <mergeCell ref="BI10:BI11"/>
    <mergeCell ref="AX10:AX11"/>
    <mergeCell ref="AY10:AY11"/>
    <mergeCell ref="AZ10:AZ11"/>
    <mergeCell ref="BA10:BA11"/>
    <mergeCell ref="BB10:BB11"/>
    <mergeCell ref="BC10:BC11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AN10:AN11"/>
    <mergeCell ref="AO10:AO11"/>
    <mergeCell ref="AP10:AP11"/>
    <mergeCell ref="AQ10:AQ11"/>
    <mergeCell ref="A10:A11"/>
    <mergeCell ref="B10:B11"/>
    <mergeCell ref="C10:C11"/>
    <mergeCell ref="D10:D11"/>
    <mergeCell ref="AJ10:AJ11"/>
    <mergeCell ref="AK10:AK11"/>
    <mergeCell ref="D3:D7"/>
    <mergeCell ref="C3:C7"/>
    <mergeCell ref="B3:B7"/>
    <mergeCell ref="A3:A7"/>
    <mergeCell ref="A1:CF1"/>
    <mergeCell ref="CA3:CF3"/>
    <mergeCell ref="CA4:CA6"/>
    <mergeCell ref="CB4:CB6"/>
    <mergeCell ref="CC4:CC6"/>
    <mergeCell ref="CD4:CD6"/>
    <mergeCell ref="CE4:CE6"/>
    <mergeCell ref="CF4:CF6"/>
    <mergeCell ref="BS4:BS6"/>
    <mergeCell ref="BV4:BV6"/>
    <mergeCell ref="BW4:BW6"/>
    <mergeCell ref="BX4:BX6"/>
    <mergeCell ref="BY4:BZ4"/>
    <mergeCell ref="BY5:BY6"/>
    <mergeCell ref="BZ5:BZ6"/>
    <mergeCell ref="BM3:BM6"/>
    <mergeCell ref="BN3:BN6"/>
    <mergeCell ref="BO3:BZ3"/>
    <mergeCell ref="BT4:BU5"/>
    <mergeCell ref="BT6:BU6"/>
    <mergeCell ref="BO4:BO6"/>
    <mergeCell ref="BQ4:BQ6"/>
    <mergeCell ref="BR4:BR6"/>
    <mergeCell ref="AP4:AP6"/>
    <mergeCell ref="AQ4:AQ6"/>
    <mergeCell ref="AR4:AR6"/>
    <mergeCell ref="AS4:AS6"/>
    <mergeCell ref="AT4:AT6"/>
    <mergeCell ref="BL3:BL6"/>
    <mergeCell ref="AJ3:AJ6"/>
    <mergeCell ref="AK3:AK6"/>
    <mergeCell ref="AL3:BG3"/>
    <mergeCell ref="AU4:AU6"/>
    <mergeCell ref="AL4:AL6"/>
    <mergeCell ref="AM4:AM6"/>
    <mergeCell ref="AN4:AN6"/>
    <mergeCell ref="AO4:AO6"/>
    <mergeCell ref="BE5:BE6"/>
    <mergeCell ref="BF5:BF6"/>
    <mergeCell ref="BG5:BG6"/>
    <mergeCell ref="BH5:BI5"/>
    <mergeCell ref="BJ5:BJ6"/>
    <mergeCell ref="BK5:BK6"/>
    <mergeCell ref="CE7:CE8"/>
    <mergeCell ref="CF7:CF8"/>
    <mergeCell ref="AV5:AW5"/>
    <mergeCell ref="AV4:BA4"/>
    <mergeCell ref="AX5:BA5"/>
    <mergeCell ref="BB4:BC4"/>
    <mergeCell ref="BB5:BB6"/>
    <mergeCell ref="BC5:BC6"/>
    <mergeCell ref="BD4:BG4"/>
    <mergeCell ref="BD5:BD6"/>
    <mergeCell ref="BY7:BY8"/>
    <mergeCell ref="BZ7:BZ8"/>
    <mergeCell ref="CA7:CA8"/>
    <mergeCell ref="CB7:CB8"/>
    <mergeCell ref="CC7:CC8"/>
    <mergeCell ref="CD7:CD8"/>
    <mergeCell ref="BS7:BS8"/>
    <mergeCell ref="BT7:BT8"/>
    <mergeCell ref="BU7:BU8"/>
    <mergeCell ref="BV7:BV8"/>
    <mergeCell ref="BW7:BW8"/>
    <mergeCell ref="BX7:BX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P4:BP6"/>
    <mergeCell ref="T6:AI6"/>
    <mergeCell ref="E3:AI5"/>
    <mergeCell ref="E6:S6"/>
    <mergeCell ref="E9:AI9"/>
    <mergeCell ref="AJ7:AJ8"/>
    <mergeCell ref="AK7:AK8"/>
    <mergeCell ref="AL7:AL8"/>
    <mergeCell ref="AM7:AM8"/>
    <mergeCell ref="AN7:AN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BJ7:BJ8"/>
  </mergeCells>
  <conditionalFormatting sqref="E7:AI7">
    <cfRule type="cellIs" dxfId="3" priority="5" operator="equal">
      <formula>"N"</formula>
    </cfRule>
  </conditionalFormatting>
  <conditionalFormatting sqref="E7:AI8 E10:AI51 E9">
    <cfRule type="expression" dxfId="2" priority="4">
      <formula>MATCH(E$8,praznici,0)</formula>
    </cfRule>
    <cfRule type="expression" dxfId="1" priority="3">
      <formula>WEEKDAY(E8:AI50)=1</formula>
    </cfRule>
  </conditionalFormatting>
  <conditionalFormatting sqref="E7:AI51">
    <cfRule type="expression" dxfId="0" priority="1">
      <formula>WEEKDAY(E$8,2)&gt;5</formula>
    </cfRule>
  </conditionalFormatting>
  <pageMargins left="0.25" right="0.25" top="0.33" bottom="0.31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"/>
  <sheetViews>
    <sheetView workbookViewId="0">
      <selection activeCell="AE10" sqref="AE10"/>
    </sheetView>
  </sheetViews>
  <sheetFormatPr defaultRowHeight="12.75" x14ac:dyDescent="0.2"/>
  <cols>
    <col min="1" max="1" width="2.5703125" style="18" customWidth="1"/>
    <col min="2" max="29" width="2.85546875" style="18" customWidth="1"/>
    <col min="30" max="30" width="9.85546875" style="18" customWidth="1"/>
    <col min="31" max="256" width="9.140625" style="18"/>
    <col min="257" max="257" width="2.5703125" style="18" customWidth="1"/>
    <col min="258" max="285" width="2.85546875" style="18" customWidth="1"/>
    <col min="286" max="286" width="9.85546875" style="18" customWidth="1"/>
    <col min="287" max="512" width="9.140625" style="18"/>
    <col min="513" max="513" width="2.5703125" style="18" customWidth="1"/>
    <col min="514" max="541" width="2.85546875" style="18" customWidth="1"/>
    <col min="542" max="542" width="9.85546875" style="18" customWidth="1"/>
    <col min="543" max="768" width="9.140625" style="18"/>
    <col min="769" max="769" width="2.5703125" style="18" customWidth="1"/>
    <col min="770" max="797" width="2.85546875" style="18" customWidth="1"/>
    <col min="798" max="798" width="9.85546875" style="18" customWidth="1"/>
    <col min="799" max="1024" width="9.140625" style="18"/>
    <col min="1025" max="1025" width="2.5703125" style="18" customWidth="1"/>
    <col min="1026" max="1053" width="2.85546875" style="18" customWidth="1"/>
    <col min="1054" max="1054" width="9.85546875" style="18" customWidth="1"/>
    <col min="1055" max="1280" width="9.140625" style="18"/>
    <col min="1281" max="1281" width="2.5703125" style="18" customWidth="1"/>
    <col min="1282" max="1309" width="2.85546875" style="18" customWidth="1"/>
    <col min="1310" max="1310" width="9.85546875" style="18" customWidth="1"/>
    <col min="1311" max="1536" width="9.140625" style="18"/>
    <col min="1537" max="1537" width="2.5703125" style="18" customWidth="1"/>
    <col min="1538" max="1565" width="2.85546875" style="18" customWidth="1"/>
    <col min="1566" max="1566" width="9.85546875" style="18" customWidth="1"/>
    <col min="1567" max="1792" width="9.140625" style="18"/>
    <col min="1793" max="1793" width="2.5703125" style="18" customWidth="1"/>
    <col min="1794" max="1821" width="2.85546875" style="18" customWidth="1"/>
    <col min="1822" max="1822" width="9.85546875" style="18" customWidth="1"/>
    <col min="1823" max="2048" width="9.140625" style="18"/>
    <col min="2049" max="2049" width="2.5703125" style="18" customWidth="1"/>
    <col min="2050" max="2077" width="2.85546875" style="18" customWidth="1"/>
    <col min="2078" max="2078" width="9.85546875" style="18" customWidth="1"/>
    <col min="2079" max="2304" width="9.140625" style="18"/>
    <col min="2305" max="2305" width="2.5703125" style="18" customWidth="1"/>
    <col min="2306" max="2333" width="2.85546875" style="18" customWidth="1"/>
    <col min="2334" max="2334" width="9.85546875" style="18" customWidth="1"/>
    <col min="2335" max="2560" width="9.140625" style="18"/>
    <col min="2561" max="2561" width="2.5703125" style="18" customWidth="1"/>
    <col min="2562" max="2589" width="2.85546875" style="18" customWidth="1"/>
    <col min="2590" max="2590" width="9.85546875" style="18" customWidth="1"/>
    <col min="2591" max="2816" width="9.140625" style="18"/>
    <col min="2817" max="2817" width="2.5703125" style="18" customWidth="1"/>
    <col min="2818" max="2845" width="2.85546875" style="18" customWidth="1"/>
    <col min="2846" max="2846" width="9.85546875" style="18" customWidth="1"/>
    <col min="2847" max="3072" width="9.140625" style="18"/>
    <col min="3073" max="3073" width="2.5703125" style="18" customWidth="1"/>
    <col min="3074" max="3101" width="2.85546875" style="18" customWidth="1"/>
    <col min="3102" max="3102" width="9.85546875" style="18" customWidth="1"/>
    <col min="3103" max="3328" width="9.140625" style="18"/>
    <col min="3329" max="3329" width="2.5703125" style="18" customWidth="1"/>
    <col min="3330" max="3357" width="2.85546875" style="18" customWidth="1"/>
    <col min="3358" max="3358" width="9.85546875" style="18" customWidth="1"/>
    <col min="3359" max="3584" width="9.140625" style="18"/>
    <col min="3585" max="3585" width="2.5703125" style="18" customWidth="1"/>
    <col min="3586" max="3613" width="2.85546875" style="18" customWidth="1"/>
    <col min="3614" max="3614" width="9.85546875" style="18" customWidth="1"/>
    <col min="3615" max="3840" width="9.140625" style="18"/>
    <col min="3841" max="3841" width="2.5703125" style="18" customWidth="1"/>
    <col min="3842" max="3869" width="2.85546875" style="18" customWidth="1"/>
    <col min="3870" max="3870" width="9.85546875" style="18" customWidth="1"/>
    <col min="3871" max="4096" width="9.140625" style="18"/>
    <col min="4097" max="4097" width="2.5703125" style="18" customWidth="1"/>
    <col min="4098" max="4125" width="2.85546875" style="18" customWidth="1"/>
    <col min="4126" max="4126" width="9.85546875" style="18" customWidth="1"/>
    <col min="4127" max="4352" width="9.140625" style="18"/>
    <col min="4353" max="4353" width="2.5703125" style="18" customWidth="1"/>
    <col min="4354" max="4381" width="2.85546875" style="18" customWidth="1"/>
    <col min="4382" max="4382" width="9.85546875" style="18" customWidth="1"/>
    <col min="4383" max="4608" width="9.140625" style="18"/>
    <col min="4609" max="4609" width="2.5703125" style="18" customWidth="1"/>
    <col min="4610" max="4637" width="2.85546875" style="18" customWidth="1"/>
    <col min="4638" max="4638" width="9.85546875" style="18" customWidth="1"/>
    <col min="4639" max="4864" width="9.140625" style="18"/>
    <col min="4865" max="4865" width="2.5703125" style="18" customWidth="1"/>
    <col min="4866" max="4893" width="2.85546875" style="18" customWidth="1"/>
    <col min="4894" max="4894" width="9.85546875" style="18" customWidth="1"/>
    <col min="4895" max="5120" width="9.140625" style="18"/>
    <col min="5121" max="5121" width="2.5703125" style="18" customWidth="1"/>
    <col min="5122" max="5149" width="2.85546875" style="18" customWidth="1"/>
    <col min="5150" max="5150" width="9.85546875" style="18" customWidth="1"/>
    <col min="5151" max="5376" width="9.140625" style="18"/>
    <col min="5377" max="5377" width="2.5703125" style="18" customWidth="1"/>
    <col min="5378" max="5405" width="2.85546875" style="18" customWidth="1"/>
    <col min="5406" max="5406" width="9.85546875" style="18" customWidth="1"/>
    <col min="5407" max="5632" width="9.140625" style="18"/>
    <col min="5633" max="5633" width="2.5703125" style="18" customWidth="1"/>
    <col min="5634" max="5661" width="2.85546875" style="18" customWidth="1"/>
    <col min="5662" max="5662" width="9.85546875" style="18" customWidth="1"/>
    <col min="5663" max="5888" width="9.140625" style="18"/>
    <col min="5889" max="5889" width="2.5703125" style="18" customWidth="1"/>
    <col min="5890" max="5917" width="2.85546875" style="18" customWidth="1"/>
    <col min="5918" max="5918" width="9.85546875" style="18" customWidth="1"/>
    <col min="5919" max="6144" width="9.140625" style="18"/>
    <col min="6145" max="6145" width="2.5703125" style="18" customWidth="1"/>
    <col min="6146" max="6173" width="2.85546875" style="18" customWidth="1"/>
    <col min="6174" max="6174" width="9.85546875" style="18" customWidth="1"/>
    <col min="6175" max="6400" width="9.140625" style="18"/>
    <col min="6401" max="6401" width="2.5703125" style="18" customWidth="1"/>
    <col min="6402" max="6429" width="2.85546875" style="18" customWidth="1"/>
    <col min="6430" max="6430" width="9.85546875" style="18" customWidth="1"/>
    <col min="6431" max="6656" width="9.140625" style="18"/>
    <col min="6657" max="6657" width="2.5703125" style="18" customWidth="1"/>
    <col min="6658" max="6685" width="2.85546875" style="18" customWidth="1"/>
    <col min="6686" max="6686" width="9.85546875" style="18" customWidth="1"/>
    <col min="6687" max="6912" width="9.140625" style="18"/>
    <col min="6913" max="6913" width="2.5703125" style="18" customWidth="1"/>
    <col min="6914" max="6941" width="2.85546875" style="18" customWidth="1"/>
    <col min="6942" max="6942" width="9.85546875" style="18" customWidth="1"/>
    <col min="6943" max="7168" width="9.140625" style="18"/>
    <col min="7169" max="7169" width="2.5703125" style="18" customWidth="1"/>
    <col min="7170" max="7197" width="2.85546875" style="18" customWidth="1"/>
    <col min="7198" max="7198" width="9.85546875" style="18" customWidth="1"/>
    <col min="7199" max="7424" width="9.140625" style="18"/>
    <col min="7425" max="7425" width="2.5703125" style="18" customWidth="1"/>
    <col min="7426" max="7453" width="2.85546875" style="18" customWidth="1"/>
    <col min="7454" max="7454" width="9.85546875" style="18" customWidth="1"/>
    <col min="7455" max="7680" width="9.140625" style="18"/>
    <col min="7681" max="7681" width="2.5703125" style="18" customWidth="1"/>
    <col min="7682" max="7709" width="2.85546875" style="18" customWidth="1"/>
    <col min="7710" max="7710" width="9.85546875" style="18" customWidth="1"/>
    <col min="7711" max="7936" width="9.140625" style="18"/>
    <col min="7937" max="7937" width="2.5703125" style="18" customWidth="1"/>
    <col min="7938" max="7965" width="2.85546875" style="18" customWidth="1"/>
    <col min="7966" max="7966" width="9.85546875" style="18" customWidth="1"/>
    <col min="7967" max="8192" width="9.140625" style="18"/>
    <col min="8193" max="8193" width="2.5703125" style="18" customWidth="1"/>
    <col min="8194" max="8221" width="2.85546875" style="18" customWidth="1"/>
    <col min="8222" max="8222" width="9.85546875" style="18" customWidth="1"/>
    <col min="8223" max="8448" width="9.140625" style="18"/>
    <col min="8449" max="8449" width="2.5703125" style="18" customWidth="1"/>
    <col min="8450" max="8477" width="2.85546875" style="18" customWidth="1"/>
    <col min="8478" max="8478" width="9.85546875" style="18" customWidth="1"/>
    <col min="8479" max="8704" width="9.140625" style="18"/>
    <col min="8705" max="8705" width="2.5703125" style="18" customWidth="1"/>
    <col min="8706" max="8733" width="2.85546875" style="18" customWidth="1"/>
    <col min="8734" max="8734" width="9.85546875" style="18" customWidth="1"/>
    <col min="8735" max="8960" width="9.140625" style="18"/>
    <col min="8961" max="8961" width="2.5703125" style="18" customWidth="1"/>
    <col min="8962" max="8989" width="2.85546875" style="18" customWidth="1"/>
    <col min="8990" max="8990" width="9.85546875" style="18" customWidth="1"/>
    <col min="8991" max="9216" width="9.140625" style="18"/>
    <col min="9217" max="9217" width="2.5703125" style="18" customWidth="1"/>
    <col min="9218" max="9245" width="2.85546875" style="18" customWidth="1"/>
    <col min="9246" max="9246" width="9.85546875" style="18" customWidth="1"/>
    <col min="9247" max="9472" width="9.140625" style="18"/>
    <col min="9473" max="9473" width="2.5703125" style="18" customWidth="1"/>
    <col min="9474" max="9501" width="2.85546875" style="18" customWidth="1"/>
    <col min="9502" max="9502" width="9.85546875" style="18" customWidth="1"/>
    <col min="9503" max="9728" width="9.140625" style="18"/>
    <col min="9729" max="9729" width="2.5703125" style="18" customWidth="1"/>
    <col min="9730" max="9757" width="2.85546875" style="18" customWidth="1"/>
    <col min="9758" max="9758" width="9.85546875" style="18" customWidth="1"/>
    <col min="9759" max="9984" width="9.140625" style="18"/>
    <col min="9985" max="9985" width="2.5703125" style="18" customWidth="1"/>
    <col min="9986" max="10013" width="2.85546875" style="18" customWidth="1"/>
    <col min="10014" max="10014" width="9.85546875" style="18" customWidth="1"/>
    <col min="10015" max="10240" width="9.140625" style="18"/>
    <col min="10241" max="10241" width="2.5703125" style="18" customWidth="1"/>
    <col min="10242" max="10269" width="2.85546875" style="18" customWidth="1"/>
    <col min="10270" max="10270" width="9.85546875" style="18" customWidth="1"/>
    <col min="10271" max="10496" width="9.140625" style="18"/>
    <col min="10497" max="10497" width="2.5703125" style="18" customWidth="1"/>
    <col min="10498" max="10525" width="2.85546875" style="18" customWidth="1"/>
    <col min="10526" max="10526" width="9.85546875" style="18" customWidth="1"/>
    <col min="10527" max="10752" width="9.140625" style="18"/>
    <col min="10753" max="10753" width="2.5703125" style="18" customWidth="1"/>
    <col min="10754" max="10781" width="2.85546875" style="18" customWidth="1"/>
    <col min="10782" max="10782" width="9.85546875" style="18" customWidth="1"/>
    <col min="10783" max="11008" width="9.140625" style="18"/>
    <col min="11009" max="11009" width="2.5703125" style="18" customWidth="1"/>
    <col min="11010" max="11037" width="2.85546875" style="18" customWidth="1"/>
    <col min="11038" max="11038" width="9.85546875" style="18" customWidth="1"/>
    <col min="11039" max="11264" width="9.140625" style="18"/>
    <col min="11265" max="11265" width="2.5703125" style="18" customWidth="1"/>
    <col min="11266" max="11293" width="2.85546875" style="18" customWidth="1"/>
    <col min="11294" max="11294" width="9.85546875" style="18" customWidth="1"/>
    <col min="11295" max="11520" width="9.140625" style="18"/>
    <col min="11521" max="11521" width="2.5703125" style="18" customWidth="1"/>
    <col min="11522" max="11549" width="2.85546875" style="18" customWidth="1"/>
    <col min="11550" max="11550" width="9.85546875" style="18" customWidth="1"/>
    <col min="11551" max="11776" width="9.140625" style="18"/>
    <col min="11777" max="11777" width="2.5703125" style="18" customWidth="1"/>
    <col min="11778" max="11805" width="2.85546875" style="18" customWidth="1"/>
    <col min="11806" max="11806" width="9.85546875" style="18" customWidth="1"/>
    <col min="11807" max="12032" width="9.140625" style="18"/>
    <col min="12033" max="12033" width="2.5703125" style="18" customWidth="1"/>
    <col min="12034" max="12061" width="2.85546875" style="18" customWidth="1"/>
    <col min="12062" max="12062" width="9.85546875" style="18" customWidth="1"/>
    <col min="12063" max="12288" width="9.140625" style="18"/>
    <col min="12289" max="12289" width="2.5703125" style="18" customWidth="1"/>
    <col min="12290" max="12317" width="2.85546875" style="18" customWidth="1"/>
    <col min="12318" max="12318" width="9.85546875" style="18" customWidth="1"/>
    <col min="12319" max="12544" width="9.140625" style="18"/>
    <col min="12545" max="12545" width="2.5703125" style="18" customWidth="1"/>
    <col min="12546" max="12573" width="2.85546875" style="18" customWidth="1"/>
    <col min="12574" max="12574" width="9.85546875" style="18" customWidth="1"/>
    <col min="12575" max="12800" width="9.140625" style="18"/>
    <col min="12801" max="12801" width="2.5703125" style="18" customWidth="1"/>
    <col min="12802" max="12829" width="2.85546875" style="18" customWidth="1"/>
    <col min="12830" max="12830" width="9.85546875" style="18" customWidth="1"/>
    <col min="12831" max="13056" width="9.140625" style="18"/>
    <col min="13057" max="13057" width="2.5703125" style="18" customWidth="1"/>
    <col min="13058" max="13085" width="2.85546875" style="18" customWidth="1"/>
    <col min="13086" max="13086" width="9.85546875" style="18" customWidth="1"/>
    <col min="13087" max="13312" width="9.140625" style="18"/>
    <col min="13313" max="13313" width="2.5703125" style="18" customWidth="1"/>
    <col min="13314" max="13341" width="2.85546875" style="18" customWidth="1"/>
    <col min="13342" max="13342" width="9.85546875" style="18" customWidth="1"/>
    <col min="13343" max="13568" width="9.140625" style="18"/>
    <col min="13569" max="13569" width="2.5703125" style="18" customWidth="1"/>
    <col min="13570" max="13597" width="2.85546875" style="18" customWidth="1"/>
    <col min="13598" max="13598" width="9.85546875" style="18" customWidth="1"/>
    <col min="13599" max="13824" width="9.140625" style="18"/>
    <col min="13825" max="13825" width="2.5703125" style="18" customWidth="1"/>
    <col min="13826" max="13853" width="2.85546875" style="18" customWidth="1"/>
    <col min="13854" max="13854" width="9.85546875" style="18" customWidth="1"/>
    <col min="13855" max="14080" width="9.140625" style="18"/>
    <col min="14081" max="14081" width="2.5703125" style="18" customWidth="1"/>
    <col min="14082" max="14109" width="2.85546875" style="18" customWidth="1"/>
    <col min="14110" max="14110" width="9.85546875" style="18" customWidth="1"/>
    <col min="14111" max="14336" width="9.140625" style="18"/>
    <col min="14337" max="14337" width="2.5703125" style="18" customWidth="1"/>
    <col min="14338" max="14365" width="2.85546875" style="18" customWidth="1"/>
    <col min="14366" max="14366" width="9.85546875" style="18" customWidth="1"/>
    <col min="14367" max="14592" width="9.140625" style="18"/>
    <col min="14593" max="14593" width="2.5703125" style="18" customWidth="1"/>
    <col min="14594" max="14621" width="2.85546875" style="18" customWidth="1"/>
    <col min="14622" max="14622" width="9.85546875" style="18" customWidth="1"/>
    <col min="14623" max="14848" width="9.140625" style="18"/>
    <col min="14849" max="14849" width="2.5703125" style="18" customWidth="1"/>
    <col min="14850" max="14877" width="2.85546875" style="18" customWidth="1"/>
    <col min="14878" max="14878" width="9.85546875" style="18" customWidth="1"/>
    <col min="14879" max="15104" width="9.140625" style="18"/>
    <col min="15105" max="15105" width="2.5703125" style="18" customWidth="1"/>
    <col min="15106" max="15133" width="2.85546875" style="18" customWidth="1"/>
    <col min="15134" max="15134" width="9.85546875" style="18" customWidth="1"/>
    <col min="15135" max="15360" width="9.140625" style="18"/>
    <col min="15361" max="15361" width="2.5703125" style="18" customWidth="1"/>
    <col min="15362" max="15389" width="2.85546875" style="18" customWidth="1"/>
    <col min="15390" max="15390" width="9.85546875" style="18" customWidth="1"/>
    <col min="15391" max="15616" width="9.140625" style="18"/>
    <col min="15617" max="15617" width="2.5703125" style="18" customWidth="1"/>
    <col min="15618" max="15645" width="2.85546875" style="18" customWidth="1"/>
    <col min="15646" max="15646" width="9.85546875" style="18" customWidth="1"/>
    <col min="15647" max="15872" width="9.140625" style="18"/>
    <col min="15873" max="15873" width="2.5703125" style="18" customWidth="1"/>
    <col min="15874" max="15901" width="2.85546875" style="18" customWidth="1"/>
    <col min="15902" max="15902" width="9.85546875" style="18" customWidth="1"/>
    <col min="15903" max="16128" width="9.140625" style="18"/>
    <col min="16129" max="16129" width="2.5703125" style="18" customWidth="1"/>
    <col min="16130" max="16157" width="2.85546875" style="18" customWidth="1"/>
    <col min="16158" max="16158" width="9.85546875" style="18" customWidth="1"/>
    <col min="16159" max="16384" width="9.140625" style="18"/>
  </cols>
  <sheetData>
    <row r="1" spans="1:30" ht="18" x14ac:dyDescent="0.2">
      <c r="A1" s="160">
        <v>2016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7"/>
    </row>
    <row r="2" spans="1:30" ht="12.75" customHeight="1" x14ac:dyDescent="0.2">
      <c r="A2" s="19"/>
      <c r="B2" s="159" t="s">
        <v>110</v>
      </c>
      <c r="C2" s="159"/>
      <c r="D2" s="159"/>
      <c r="E2" s="159"/>
      <c r="F2" s="159"/>
      <c r="G2" s="159"/>
      <c r="H2" s="20"/>
      <c r="I2" s="159" t="s">
        <v>111</v>
      </c>
      <c r="J2" s="159"/>
      <c r="K2" s="159"/>
      <c r="L2" s="159"/>
      <c r="M2" s="159"/>
      <c r="N2" s="159"/>
      <c r="O2" s="20"/>
      <c r="P2" s="159" t="s">
        <v>112</v>
      </c>
      <c r="Q2" s="159"/>
      <c r="R2" s="159"/>
      <c r="S2" s="159"/>
      <c r="T2" s="159"/>
      <c r="U2" s="159"/>
      <c r="V2" s="20"/>
      <c r="W2" s="159" t="s">
        <v>113</v>
      </c>
      <c r="X2" s="159"/>
      <c r="Y2" s="159"/>
      <c r="Z2" s="159"/>
      <c r="AA2" s="159"/>
      <c r="AB2" s="159"/>
      <c r="AC2" s="19"/>
      <c r="AD2" s="161"/>
    </row>
    <row r="3" spans="1:30" x14ac:dyDescent="0.2">
      <c r="A3" s="21" t="s">
        <v>104</v>
      </c>
      <c r="B3" s="20" t="str">
        <f>IF(WEEKDAY("01-01-" &amp; $A$1,2)=1,1,"")</f>
        <v/>
      </c>
      <c r="C3" s="20">
        <f>B9+1</f>
        <v>4</v>
      </c>
      <c r="D3" s="20">
        <f>C9+1</f>
        <v>11</v>
      </c>
      <c r="E3" s="20">
        <f>D9+1</f>
        <v>18</v>
      </c>
      <c r="F3" s="20">
        <f>E9+1</f>
        <v>25</v>
      </c>
      <c r="G3" s="20" t="str">
        <f>IF(OR(F9=31,F9=""),"",F9+1)</f>
        <v/>
      </c>
      <c r="H3" s="20"/>
      <c r="I3" s="20">
        <f>IF(WEEKDAY("01-02-" &amp; $A$1,2)=1,1,"")</f>
        <v>1</v>
      </c>
      <c r="J3" s="20">
        <f>I9+1</f>
        <v>8</v>
      </c>
      <c r="K3" s="20">
        <f>J9+1</f>
        <v>15</v>
      </c>
      <c r="L3" s="20">
        <f>K9+1</f>
        <v>22</v>
      </c>
      <c r="M3" s="20">
        <f>IF(L9&lt;28,L9+1,IF(AND($A$1&lt;&gt;1900,$A$1/4=TRUNC($A$1/4)),29,""))</f>
        <v>29</v>
      </c>
      <c r="N3" s="20"/>
      <c r="O3" s="20"/>
      <c r="P3" s="20" t="str">
        <f>IF(WEEKDAY("1-3-" &amp; $A$1,2)=1,1,"")</f>
        <v/>
      </c>
      <c r="Q3" s="20">
        <f>P9+1</f>
        <v>7</v>
      </c>
      <c r="R3" s="20">
        <f>Q9+1</f>
        <v>14</v>
      </c>
      <c r="S3" s="20">
        <f>R9+1</f>
        <v>21</v>
      </c>
      <c r="T3" s="20">
        <f>S9+1</f>
        <v>28</v>
      </c>
      <c r="U3" s="20" t="str">
        <f>IF(OR(T9=31,T9=""),"",T9+1)</f>
        <v/>
      </c>
      <c r="V3" s="20"/>
      <c r="W3" s="20" t="str">
        <f>IF(WEEKDAY("1-4-" &amp; $A$1,2)=1,1,"")</f>
        <v/>
      </c>
      <c r="X3" s="20">
        <f>W9+1</f>
        <v>4</v>
      </c>
      <c r="Y3" s="20">
        <f>X9+1</f>
        <v>11</v>
      </c>
      <c r="Z3" s="20">
        <f>Y9+1</f>
        <v>18</v>
      </c>
      <c r="AA3" s="20">
        <f>Z9+1</f>
        <v>25</v>
      </c>
      <c r="AB3" s="20" t="str">
        <f>IF(OR(AA9=30,AA9=""),"",AA9+1)</f>
        <v/>
      </c>
      <c r="AC3" s="21" t="s">
        <v>104</v>
      </c>
      <c r="AD3" s="162"/>
    </row>
    <row r="4" spans="1:30" x14ac:dyDescent="0.2">
      <c r="A4" s="21" t="s">
        <v>102</v>
      </c>
      <c r="B4" s="20" t="str">
        <f>IF(B3&lt;&gt;"",B3+1,IF(WEEKDAY("1-1-" &amp; $A$1,2)=2,1,""))</f>
        <v/>
      </c>
      <c r="C4" s="20">
        <f>C3+1</f>
        <v>5</v>
      </c>
      <c r="D4" s="20">
        <f>D3+1</f>
        <v>12</v>
      </c>
      <c r="E4" s="20">
        <f>E3+1</f>
        <v>19</v>
      </c>
      <c r="F4" s="20">
        <f>F3+1</f>
        <v>26</v>
      </c>
      <c r="G4" s="20" t="str">
        <f>IF(OR(G3=31,G3=""),"",G3+1)</f>
        <v/>
      </c>
      <c r="H4" s="20"/>
      <c r="I4" s="20">
        <f>IF(I3&lt;&gt;"",I3+1,IF(WEEKDAY("1-2-" &amp; $A$1,2)=2,1,""))</f>
        <v>2</v>
      </c>
      <c r="J4" s="20">
        <f t="shared" ref="J4:L9" si="0">J3+1</f>
        <v>9</v>
      </c>
      <c r="K4" s="20">
        <f t="shared" si="0"/>
        <v>16</v>
      </c>
      <c r="L4" s="20">
        <f t="shared" si="0"/>
        <v>23</v>
      </c>
      <c r="M4" s="20" t="str">
        <f t="shared" ref="M4:M9" si="1">IF(OR(M3="",M3=29),"",IF(M3&lt;28,M3+1,IF(AND($A$1&lt;&gt;1900,$A$1/4=TRUNC($A$1/4)),29,"")))</f>
        <v/>
      </c>
      <c r="N4" s="20"/>
      <c r="O4" s="20"/>
      <c r="P4" s="20">
        <f>IF(P3&lt;&gt;"",P3+1,IF(WEEKDAY("1-3-" &amp; $A$1,2)=2,1,""))</f>
        <v>1</v>
      </c>
      <c r="Q4" s="20">
        <f t="shared" ref="Q4:T9" si="2">Q3+1</f>
        <v>8</v>
      </c>
      <c r="R4" s="20">
        <f t="shared" si="2"/>
        <v>15</v>
      </c>
      <c r="S4" s="20">
        <f t="shared" si="2"/>
        <v>22</v>
      </c>
      <c r="T4" s="20">
        <f t="shared" si="2"/>
        <v>29</v>
      </c>
      <c r="U4" s="20" t="str">
        <f>IF(OR(U3=31,U3=""),"",U3+1)</f>
        <v/>
      </c>
      <c r="V4" s="20"/>
      <c r="W4" s="20" t="str">
        <f>IF(W3&lt;&gt;"",W3+1,IF(WEEKDAY("1-4-" &amp; $A$1,2)=2,1,""))</f>
        <v/>
      </c>
      <c r="X4" s="20">
        <f>X3+1</f>
        <v>5</v>
      </c>
      <c r="Y4" s="20">
        <f>Y3+1</f>
        <v>12</v>
      </c>
      <c r="Z4" s="20">
        <f>Z3+1</f>
        <v>19</v>
      </c>
      <c r="AA4" s="20">
        <f>AA3+1</f>
        <v>26</v>
      </c>
      <c r="AB4" s="20"/>
      <c r="AC4" s="21" t="s">
        <v>102</v>
      </c>
      <c r="AD4" s="162"/>
    </row>
    <row r="5" spans="1:30" x14ac:dyDescent="0.2">
      <c r="A5" s="21" t="s">
        <v>103</v>
      </c>
      <c r="B5" s="20" t="str">
        <f>IF(B4&lt;&gt;"",B4+1,IF(WEEKDAY("1-1-" &amp; $A$1,2)=3,1,""))</f>
        <v/>
      </c>
      <c r="C5" s="20">
        <f t="shared" ref="C5:F9" si="3">C4+1</f>
        <v>6</v>
      </c>
      <c r="D5" s="20">
        <f t="shared" si="3"/>
        <v>13</v>
      </c>
      <c r="E5" s="20">
        <f t="shared" si="3"/>
        <v>20</v>
      </c>
      <c r="F5" s="20">
        <f t="shared" si="3"/>
        <v>27</v>
      </c>
      <c r="G5" s="20"/>
      <c r="H5" s="20"/>
      <c r="I5" s="20">
        <f>IF(I4&lt;&gt;"",I4+1,IF(WEEKDAY("1-2-" &amp; $A$1,2)=3,1,""))</f>
        <v>3</v>
      </c>
      <c r="J5" s="20">
        <f t="shared" si="0"/>
        <v>10</v>
      </c>
      <c r="K5" s="20">
        <f t="shared" si="0"/>
        <v>17</v>
      </c>
      <c r="L5" s="20">
        <f t="shared" si="0"/>
        <v>24</v>
      </c>
      <c r="M5" s="20" t="str">
        <f t="shared" si="1"/>
        <v/>
      </c>
      <c r="N5" s="20"/>
      <c r="O5" s="20"/>
      <c r="P5" s="20">
        <f>IF(P4&lt;&gt;"",P4+1,IF(WEEKDAY("1-3-" &amp; $A$1,2)=3,1,""))</f>
        <v>2</v>
      </c>
      <c r="Q5" s="20">
        <f t="shared" si="2"/>
        <v>9</v>
      </c>
      <c r="R5" s="20">
        <f t="shared" si="2"/>
        <v>16</v>
      </c>
      <c r="S5" s="20">
        <f t="shared" si="2"/>
        <v>23</v>
      </c>
      <c r="T5" s="20">
        <f t="shared" si="2"/>
        <v>30</v>
      </c>
      <c r="U5" s="20"/>
      <c r="V5" s="20"/>
      <c r="W5" s="20" t="str">
        <f>IF(W4&lt;&gt;"",W4+1,IF(WEEKDAY("1-4-" &amp; $A$1,2)=3,1,""))</f>
        <v/>
      </c>
      <c r="X5" s="20">
        <f t="shared" ref="X5:Z9" si="4">X4+1</f>
        <v>6</v>
      </c>
      <c r="Y5" s="20">
        <f t="shared" si="4"/>
        <v>13</v>
      </c>
      <c r="Z5" s="20">
        <f t="shared" si="4"/>
        <v>20</v>
      </c>
      <c r="AA5" s="20">
        <f>IF(AA4=30,"",AA4+1)</f>
        <v>27</v>
      </c>
      <c r="AB5" s="20"/>
      <c r="AC5" s="21" t="s">
        <v>103</v>
      </c>
      <c r="AD5" s="162"/>
    </row>
    <row r="6" spans="1:30" x14ac:dyDescent="0.2">
      <c r="A6" s="21" t="s">
        <v>114</v>
      </c>
      <c r="B6" s="20" t="str">
        <f>IF(B5&lt;&gt;"",B5+1,IF(WEEKDAY("1-1-" &amp; $A$1,2)=4,1,""))</f>
        <v/>
      </c>
      <c r="C6" s="20">
        <f t="shared" si="3"/>
        <v>7</v>
      </c>
      <c r="D6" s="20">
        <f t="shared" si="3"/>
        <v>14</v>
      </c>
      <c r="E6" s="20">
        <f t="shared" si="3"/>
        <v>21</v>
      </c>
      <c r="F6" s="20">
        <f>IF(F5=31,"",F5+1)</f>
        <v>28</v>
      </c>
      <c r="G6" s="20"/>
      <c r="H6" s="20"/>
      <c r="I6" s="20">
        <f>IF(I5&lt;&gt;"",I5+1,IF(WEEKDAY("1-2-" &amp; $A$1,2)=4,1,""))</f>
        <v>4</v>
      </c>
      <c r="J6" s="20">
        <f t="shared" si="0"/>
        <v>11</v>
      </c>
      <c r="K6" s="20">
        <f t="shared" si="0"/>
        <v>18</v>
      </c>
      <c r="L6" s="20">
        <f t="shared" si="0"/>
        <v>25</v>
      </c>
      <c r="M6" s="20" t="str">
        <f t="shared" si="1"/>
        <v/>
      </c>
      <c r="N6" s="20"/>
      <c r="O6" s="20"/>
      <c r="P6" s="20">
        <f>IF(P5&lt;&gt;"",P5+1,IF(WEEKDAY("1-3-" &amp; $A$1,2)=4,1,""))</f>
        <v>3</v>
      </c>
      <c r="Q6" s="20">
        <f t="shared" si="2"/>
        <v>10</v>
      </c>
      <c r="R6" s="20">
        <f t="shared" si="2"/>
        <v>17</v>
      </c>
      <c r="S6" s="20">
        <f t="shared" si="2"/>
        <v>24</v>
      </c>
      <c r="T6" s="20">
        <f>IF(T5=31,"",T5+1)</f>
        <v>31</v>
      </c>
      <c r="U6" s="20"/>
      <c r="V6" s="20"/>
      <c r="W6" s="20" t="str">
        <f>IF(W5&lt;&gt;"",W5+1,IF(WEEKDAY("1-4-" &amp; $A$1,2)=4,1,""))</f>
        <v/>
      </c>
      <c r="X6" s="20">
        <f t="shared" si="4"/>
        <v>7</v>
      </c>
      <c r="Y6" s="20">
        <f t="shared" si="4"/>
        <v>14</v>
      </c>
      <c r="Z6" s="20">
        <f t="shared" si="4"/>
        <v>21</v>
      </c>
      <c r="AA6" s="20">
        <f>IF(OR(AA5=30,AA5=""),"",AA5+1)</f>
        <v>28</v>
      </c>
      <c r="AB6" s="20"/>
      <c r="AC6" s="21" t="s">
        <v>114</v>
      </c>
      <c r="AD6" s="162"/>
    </row>
    <row r="7" spans="1:30" x14ac:dyDescent="0.2">
      <c r="A7" s="21" t="s">
        <v>104</v>
      </c>
      <c r="B7" s="20">
        <f>IF(B6&lt;&gt;"",B6+1,IF(WEEKDAY("1-1-" &amp; $A$1,2)=5,1,""))</f>
        <v>1</v>
      </c>
      <c r="C7" s="20">
        <f t="shared" si="3"/>
        <v>8</v>
      </c>
      <c r="D7" s="20">
        <f t="shared" si="3"/>
        <v>15</v>
      </c>
      <c r="E7" s="20">
        <f t="shared" si="3"/>
        <v>22</v>
      </c>
      <c r="F7" s="20">
        <f>IF(OR(F6=31,F6=""),"",F6+1)</f>
        <v>29</v>
      </c>
      <c r="G7" s="20"/>
      <c r="H7" s="20"/>
      <c r="I7" s="20">
        <f>IF(I6&lt;&gt;"",I6+1,IF(WEEKDAY("1-2-" &amp; $A$1,2)=5,1,""))</f>
        <v>5</v>
      </c>
      <c r="J7" s="20">
        <f t="shared" si="0"/>
        <v>12</v>
      </c>
      <c r="K7" s="20">
        <f t="shared" si="0"/>
        <v>19</v>
      </c>
      <c r="L7" s="20">
        <f t="shared" si="0"/>
        <v>26</v>
      </c>
      <c r="M7" s="20" t="str">
        <f t="shared" si="1"/>
        <v/>
      </c>
      <c r="N7" s="20"/>
      <c r="O7" s="20"/>
      <c r="P7" s="20">
        <f>IF(P6&lt;&gt;"",P6+1,IF(WEEKDAY("1-3-" &amp; $A$1,2)=5,1,""))</f>
        <v>4</v>
      </c>
      <c r="Q7" s="20">
        <f t="shared" si="2"/>
        <v>11</v>
      </c>
      <c r="R7" s="20">
        <f t="shared" si="2"/>
        <v>18</v>
      </c>
      <c r="S7" s="20">
        <f t="shared" si="2"/>
        <v>25</v>
      </c>
      <c r="T7" s="20" t="str">
        <f>IF(OR(T6=31,T6=""),"",T6+1)</f>
        <v/>
      </c>
      <c r="U7" s="20"/>
      <c r="V7" s="20"/>
      <c r="W7" s="20">
        <f>IF(W6&lt;&gt;"",W6+1,IF(WEEKDAY("1-4-" &amp; $A$1,2)=5,1,""))</f>
        <v>1</v>
      </c>
      <c r="X7" s="20">
        <f t="shared" si="4"/>
        <v>8</v>
      </c>
      <c r="Y7" s="20">
        <f t="shared" si="4"/>
        <v>15</v>
      </c>
      <c r="Z7" s="20">
        <f t="shared" si="4"/>
        <v>22</v>
      </c>
      <c r="AA7" s="20">
        <f>IF(OR(AA6=30,AA6=""),"",AA6+1)</f>
        <v>29</v>
      </c>
      <c r="AB7" s="20"/>
      <c r="AC7" s="21" t="s">
        <v>104</v>
      </c>
      <c r="AD7" s="162"/>
    </row>
    <row r="8" spans="1:30" x14ac:dyDescent="0.2">
      <c r="A8" s="21" t="s">
        <v>103</v>
      </c>
      <c r="B8" s="20">
        <f>IF(B7&lt;&gt;"",B7+1,IF(WEEKDAY("1-1-" &amp; $A$1,2)=6,1,""))</f>
        <v>2</v>
      </c>
      <c r="C8" s="20">
        <f t="shared" si="3"/>
        <v>9</v>
      </c>
      <c r="D8" s="20">
        <f t="shared" si="3"/>
        <v>16</v>
      </c>
      <c r="E8" s="20">
        <f t="shared" si="3"/>
        <v>23</v>
      </c>
      <c r="F8" s="20">
        <f>IF(OR(F7=31,F7=""),"",F7+1)</f>
        <v>30</v>
      </c>
      <c r="G8" s="20"/>
      <c r="H8" s="20"/>
      <c r="I8" s="20">
        <f>IF(I7&lt;&gt;"",I7+1,IF(WEEKDAY("1-2-" &amp; $A$1,2)=6,1,""))</f>
        <v>6</v>
      </c>
      <c r="J8" s="20">
        <f t="shared" si="0"/>
        <v>13</v>
      </c>
      <c r="K8" s="20">
        <f t="shared" si="0"/>
        <v>20</v>
      </c>
      <c r="L8" s="20">
        <f t="shared" si="0"/>
        <v>27</v>
      </c>
      <c r="M8" s="20" t="str">
        <f t="shared" si="1"/>
        <v/>
      </c>
      <c r="N8" s="20"/>
      <c r="O8" s="20"/>
      <c r="P8" s="20">
        <f>IF(P7&lt;&gt;"",P7+1,IF(WEEKDAY("1-3-" &amp; $A$1,2)=6,1,""))</f>
        <v>5</v>
      </c>
      <c r="Q8" s="20">
        <f t="shared" si="2"/>
        <v>12</v>
      </c>
      <c r="R8" s="20">
        <f t="shared" si="2"/>
        <v>19</v>
      </c>
      <c r="S8" s="20">
        <f t="shared" si="2"/>
        <v>26</v>
      </c>
      <c r="T8" s="20" t="str">
        <f>IF(OR(T7=31,T7=""),"",T7+1)</f>
        <v/>
      </c>
      <c r="U8" s="20"/>
      <c r="V8" s="20"/>
      <c r="W8" s="20">
        <f>IF(W7&lt;&gt;"",W7+1,IF(WEEKDAY("1-4-" &amp; $A$1,2)=6,1,""))</f>
        <v>2</v>
      </c>
      <c r="X8" s="20">
        <f t="shared" si="4"/>
        <v>9</v>
      </c>
      <c r="Y8" s="20">
        <f t="shared" si="4"/>
        <v>16</v>
      </c>
      <c r="Z8" s="20">
        <f t="shared" si="4"/>
        <v>23</v>
      </c>
      <c r="AA8" s="20">
        <f>IF(OR(AA7=30,AA7=""),"",AA7+1)</f>
        <v>30</v>
      </c>
      <c r="AB8" s="20"/>
      <c r="AC8" s="21" t="s">
        <v>103</v>
      </c>
      <c r="AD8" s="162"/>
    </row>
    <row r="9" spans="1:30" x14ac:dyDescent="0.2">
      <c r="A9" s="22" t="s">
        <v>105</v>
      </c>
      <c r="B9" s="23">
        <f>IF(B8&lt;&gt;"",B8+1,IF(WEEKDAY("1-1-" &amp; $A$1,2)=7,1,""))</f>
        <v>3</v>
      </c>
      <c r="C9" s="23">
        <f t="shared" si="3"/>
        <v>10</v>
      </c>
      <c r="D9" s="23">
        <f t="shared" si="3"/>
        <v>17</v>
      </c>
      <c r="E9" s="23">
        <f t="shared" si="3"/>
        <v>24</v>
      </c>
      <c r="F9" s="23">
        <f>IF(OR(F8=31,F8=""),"",F8+1)</f>
        <v>31</v>
      </c>
      <c r="G9" s="23"/>
      <c r="H9" s="23"/>
      <c r="I9" s="23">
        <f>IF(I8&lt;&gt;"",I8+1,IF(WEEKDAY("1-2-" &amp; $A$1,2)=7,1,""))</f>
        <v>7</v>
      </c>
      <c r="J9" s="23">
        <f t="shared" si="0"/>
        <v>14</v>
      </c>
      <c r="K9" s="23">
        <f t="shared" si="0"/>
        <v>21</v>
      </c>
      <c r="L9" s="23">
        <f t="shared" si="0"/>
        <v>28</v>
      </c>
      <c r="M9" s="20" t="str">
        <f t="shared" si="1"/>
        <v/>
      </c>
      <c r="N9" s="23"/>
      <c r="O9" s="23"/>
      <c r="P9" s="23">
        <f>IF(P8&lt;&gt;"",P8+1,IF(WEEKDAY("1-3-" &amp; $A$1,2)=7,1,""))</f>
        <v>6</v>
      </c>
      <c r="Q9" s="23">
        <f t="shared" si="2"/>
        <v>13</v>
      </c>
      <c r="R9" s="23">
        <f t="shared" si="2"/>
        <v>20</v>
      </c>
      <c r="S9" s="23">
        <f t="shared" si="2"/>
        <v>27</v>
      </c>
      <c r="T9" s="23" t="str">
        <f>IF(OR(T8=31,T8=""),"",T8+1)</f>
        <v/>
      </c>
      <c r="U9" s="23"/>
      <c r="V9" s="23"/>
      <c r="W9" s="23">
        <f>IF(W8&lt;&gt;"",W8+1,IF(WEEKDAY("1-4-" &amp; $A$1,2)=7,1,""))</f>
        <v>3</v>
      </c>
      <c r="X9" s="23">
        <f t="shared" si="4"/>
        <v>10</v>
      </c>
      <c r="Y9" s="23">
        <f t="shared" si="4"/>
        <v>17</v>
      </c>
      <c r="Z9" s="23">
        <f t="shared" si="4"/>
        <v>24</v>
      </c>
      <c r="AA9" s="23" t="str">
        <f>IF(OR(AA8=30,AA8=""),"",AA8+1)</f>
        <v/>
      </c>
      <c r="AB9" s="23"/>
      <c r="AC9" s="22" t="s">
        <v>105</v>
      </c>
      <c r="AD9" s="162"/>
    </row>
    <row r="10" spans="1:30" x14ac:dyDescent="0.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162"/>
    </row>
    <row r="11" spans="1:30" x14ac:dyDescent="0.2">
      <c r="A11" s="21"/>
      <c r="B11" s="159" t="s">
        <v>115</v>
      </c>
      <c r="C11" s="159"/>
      <c r="D11" s="159"/>
      <c r="E11" s="159"/>
      <c r="F11" s="159"/>
      <c r="G11" s="159"/>
      <c r="H11" s="20"/>
      <c r="I11" s="159" t="s">
        <v>116</v>
      </c>
      <c r="J11" s="159"/>
      <c r="K11" s="159"/>
      <c r="L11" s="159"/>
      <c r="M11" s="159"/>
      <c r="N11" s="159"/>
      <c r="O11" s="20"/>
      <c r="P11" s="159" t="s">
        <v>117</v>
      </c>
      <c r="Q11" s="159"/>
      <c r="R11" s="159"/>
      <c r="S11" s="159"/>
      <c r="T11" s="159"/>
      <c r="U11" s="159"/>
      <c r="V11" s="20"/>
      <c r="W11" s="159" t="s">
        <v>118</v>
      </c>
      <c r="X11" s="159"/>
      <c r="Y11" s="159"/>
      <c r="Z11" s="159"/>
      <c r="AA11" s="159"/>
      <c r="AB11" s="159"/>
      <c r="AC11" s="21"/>
      <c r="AD11" s="162"/>
    </row>
    <row r="12" spans="1:30" x14ac:dyDescent="0.2">
      <c r="A12" s="21" t="s">
        <v>104</v>
      </c>
      <c r="B12" s="20" t="str">
        <f>IF(WEEKDAY("1-5-" &amp; $A$1,2)=1,1,"")</f>
        <v/>
      </c>
      <c r="C12" s="20">
        <f>B18+1</f>
        <v>2</v>
      </c>
      <c r="D12" s="20">
        <f>C18+1</f>
        <v>9</v>
      </c>
      <c r="E12" s="24">
        <f>D18+1</f>
        <v>16</v>
      </c>
      <c r="F12" s="20">
        <f>E18+1</f>
        <v>23</v>
      </c>
      <c r="G12" s="20">
        <f>IF(OR(F18=31,F18=""),"",F18+1)</f>
        <v>30</v>
      </c>
      <c r="H12" s="20"/>
      <c r="I12" s="20" t="str">
        <f>IF(WEEKDAY("1-6-" &amp; $A$1,2)=1,1,"")</f>
        <v/>
      </c>
      <c r="J12" s="20">
        <f>I18+1</f>
        <v>6</v>
      </c>
      <c r="K12" s="20">
        <f>J18+1</f>
        <v>13</v>
      </c>
      <c r="L12" s="20">
        <f>K18+1</f>
        <v>20</v>
      </c>
      <c r="M12" s="20">
        <f>L18+1</f>
        <v>27</v>
      </c>
      <c r="N12" s="20" t="str">
        <f>IF(OR(M18=30,M18=""),"",M18+1)</f>
        <v/>
      </c>
      <c r="O12" s="20"/>
      <c r="P12" s="20" t="str">
        <f>IF(WEEKDAY("1-7-" &amp; $A$1,2)=1,1,"")</f>
        <v/>
      </c>
      <c r="Q12" s="20">
        <f>P18+1</f>
        <v>4</v>
      </c>
      <c r="R12" s="20">
        <f>Q18+1</f>
        <v>11</v>
      </c>
      <c r="S12" s="20">
        <f>R18+1</f>
        <v>18</v>
      </c>
      <c r="T12" s="20">
        <f>S18+1</f>
        <v>25</v>
      </c>
      <c r="U12" s="20" t="str">
        <f>IF(OR(T18=31,T18=""),"",T18+1)</f>
        <v/>
      </c>
      <c r="V12" s="20"/>
      <c r="W12" s="20">
        <f>IF(WEEKDAY("1-8-" &amp; $A$1,2)=1,1,"")</f>
        <v>1</v>
      </c>
      <c r="X12" s="20">
        <f>W18+1</f>
        <v>8</v>
      </c>
      <c r="Y12" s="20">
        <f>X18+1</f>
        <v>15</v>
      </c>
      <c r="Z12" s="20">
        <f>Y18+1</f>
        <v>22</v>
      </c>
      <c r="AA12" s="20">
        <f>Z18+1</f>
        <v>29</v>
      </c>
      <c r="AB12" s="20" t="str">
        <f>IF(OR(AA18=31,AA18=""),"",AA18+1)</f>
        <v/>
      </c>
      <c r="AC12" s="21" t="s">
        <v>104</v>
      </c>
      <c r="AD12" s="162"/>
    </row>
    <row r="13" spans="1:30" x14ac:dyDescent="0.2">
      <c r="A13" s="21" t="s">
        <v>102</v>
      </c>
      <c r="B13" s="20" t="str">
        <f>IF(B12&lt;&gt;"",B12+1,IF(WEEKDAY("1-5-" &amp; $A$1,2)=2,1,""))</f>
        <v/>
      </c>
      <c r="C13" s="20">
        <f t="shared" ref="C13:F18" si="5">C12+1</f>
        <v>3</v>
      </c>
      <c r="D13" s="20">
        <f t="shared" si="5"/>
        <v>10</v>
      </c>
      <c r="E13" s="20">
        <f t="shared" si="5"/>
        <v>17</v>
      </c>
      <c r="F13" s="20">
        <f t="shared" si="5"/>
        <v>24</v>
      </c>
      <c r="G13" s="20">
        <f>IF(OR(G12=31,G12=""),"",G12+1)</f>
        <v>31</v>
      </c>
      <c r="H13" s="20"/>
      <c r="I13" s="20" t="str">
        <f>IF(I12&lt;&gt;"",I12+1,IF(WEEKDAY("1-6-" &amp; $A$1,2)=2,1,""))</f>
        <v/>
      </c>
      <c r="J13" s="20">
        <f>J12+1</f>
        <v>7</v>
      </c>
      <c r="K13" s="20">
        <f>K12+1</f>
        <v>14</v>
      </c>
      <c r="L13" s="20">
        <f>L12+1</f>
        <v>21</v>
      </c>
      <c r="M13" s="20">
        <f>M12+1</f>
        <v>28</v>
      </c>
      <c r="N13" s="20"/>
      <c r="O13" s="20"/>
      <c r="P13" s="20" t="str">
        <f>IF(P12&lt;&gt;"",P12+1,IF(WEEKDAY("1-7-" &amp; $A$1,2)=2,1,""))</f>
        <v/>
      </c>
      <c r="Q13" s="20">
        <f t="shared" ref="Q13:T18" si="6">Q12+1</f>
        <v>5</v>
      </c>
      <c r="R13" s="20">
        <f t="shared" si="6"/>
        <v>12</v>
      </c>
      <c r="S13" s="20">
        <f t="shared" si="6"/>
        <v>19</v>
      </c>
      <c r="T13" s="20">
        <f t="shared" si="6"/>
        <v>26</v>
      </c>
      <c r="U13" s="20" t="str">
        <f>IF(OR(U12=31,U12=""),"",U12+1)</f>
        <v/>
      </c>
      <c r="V13" s="20"/>
      <c r="W13" s="20">
        <f>IF(W12&lt;&gt;"",W12+1,IF(WEEKDAY("1-8-" &amp; $A$1,2)=2,1,""))</f>
        <v>2</v>
      </c>
      <c r="X13" s="20">
        <f t="shared" ref="X13:AA18" si="7">X12+1</f>
        <v>9</v>
      </c>
      <c r="Y13" s="20">
        <f t="shared" si="7"/>
        <v>16</v>
      </c>
      <c r="Z13" s="20">
        <f t="shared" si="7"/>
        <v>23</v>
      </c>
      <c r="AA13" s="20">
        <f t="shared" si="7"/>
        <v>30</v>
      </c>
      <c r="AB13" s="20" t="str">
        <f>IF(OR(AB12=31,AB12=""),"",AB12+1)</f>
        <v/>
      </c>
      <c r="AC13" s="21" t="s">
        <v>102</v>
      </c>
      <c r="AD13" s="162"/>
    </row>
    <row r="14" spans="1:30" x14ac:dyDescent="0.2">
      <c r="A14" s="21" t="s">
        <v>103</v>
      </c>
      <c r="B14" s="20" t="str">
        <f>IF(B13&lt;&gt;"",B13+1,IF(WEEKDAY("1-5-" &amp; $A$1,2)=3,1,""))</f>
        <v/>
      </c>
      <c r="C14" s="20">
        <f t="shared" si="5"/>
        <v>4</v>
      </c>
      <c r="D14" s="20">
        <f t="shared" si="5"/>
        <v>11</v>
      </c>
      <c r="E14" s="20">
        <f t="shared" si="5"/>
        <v>18</v>
      </c>
      <c r="F14" s="20">
        <f t="shared" si="5"/>
        <v>25</v>
      </c>
      <c r="G14" s="20"/>
      <c r="H14" s="20"/>
      <c r="I14" s="20">
        <f>IF(I13&lt;&gt;"",I13+1,IF(WEEKDAY("1-6-" &amp; $A$1,2)=3,1,""))</f>
        <v>1</v>
      </c>
      <c r="J14" s="20">
        <f t="shared" ref="J14:L18" si="8">J13+1</f>
        <v>8</v>
      </c>
      <c r="K14" s="20">
        <f t="shared" si="8"/>
        <v>15</v>
      </c>
      <c r="L14" s="20">
        <f t="shared" si="8"/>
        <v>22</v>
      </c>
      <c r="M14" s="20">
        <f>IF(M13=30,"",M13+1)</f>
        <v>29</v>
      </c>
      <c r="N14" s="20"/>
      <c r="O14" s="20"/>
      <c r="P14" s="20" t="str">
        <f>IF(P13&lt;&gt;"",P13+1,IF(WEEKDAY("1-7-" &amp; $A$1,2)=3,1,""))</f>
        <v/>
      </c>
      <c r="Q14" s="20">
        <f t="shared" si="6"/>
        <v>6</v>
      </c>
      <c r="R14" s="20">
        <f t="shared" si="6"/>
        <v>13</v>
      </c>
      <c r="S14" s="20">
        <f t="shared" si="6"/>
        <v>20</v>
      </c>
      <c r="T14" s="20">
        <f t="shared" si="6"/>
        <v>27</v>
      </c>
      <c r="U14" s="20"/>
      <c r="V14" s="20"/>
      <c r="W14" s="20">
        <f>IF(W13&lt;&gt;"",W13+1,IF(WEEKDAY("1-8-" &amp; $A$1,2)=3,1,""))</f>
        <v>3</v>
      </c>
      <c r="X14" s="20">
        <f t="shared" si="7"/>
        <v>10</v>
      </c>
      <c r="Y14" s="20">
        <f t="shared" si="7"/>
        <v>17</v>
      </c>
      <c r="Z14" s="20">
        <f t="shared" si="7"/>
        <v>24</v>
      </c>
      <c r="AA14" s="20">
        <f t="shared" si="7"/>
        <v>31</v>
      </c>
      <c r="AB14" s="20"/>
      <c r="AC14" s="21" t="s">
        <v>103</v>
      </c>
      <c r="AD14" s="162"/>
    </row>
    <row r="15" spans="1:30" x14ac:dyDescent="0.2">
      <c r="A15" s="21" t="s">
        <v>114</v>
      </c>
      <c r="B15" s="20" t="str">
        <f>IF(B14&lt;&gt;"",B14+1,IF(WEEKDAY("1-5-" &amp; $A$1,2)=4,1,""))</f>
        <v/>
      </c>
      <c r="C15" s="20">
        <f t="shared" si="5"/>
        <v>5</v>
      </c>
      <c r="D15" s="20">
        <f t="shared" si="5"/>
        <v>12</v>
      </c>
      <c r="E15" s="20">
        <f t="shared" si="5"/>
        <v>19</v>
      </c>
      <c r="F15" s="20">
        <f>IF(F14=31,"",F14+1)</f>
        <v>26</v>
      </c>
      <c r="G15" s="20"/>
      <c r="H15" s="20"/>
      <c r="I15" s="20">
        <f>IF(I14&lt;&gt;"",I14+1,IF(WEEKDAY("1-6-" &amp; $A$1,2)=4,1,""))</f>
        <v>2</v>
      </c>
      <c r="J15" s="20">
        <f t="shared" si="8"/>
        <v>9</v>
      </c>
      <c r="K15" s="20">
        <f t="shared" si="8"/>
        <v>16</v>
      </c>
      <c r="L15" s="20">
        <f t="shared" si="8"/>
        <v>23</v>
      </c>
      <c r="M15" s="20">
        <f>IF(OR(M14=30,M14=""),"",M14+1)</f>
        <v>30</v>
      </c>
      <c r="N15" s="20"/>
      <c r="O15" s="20"/>
      <c r="P15" s="20" t="str">
        <f>IF(P14&lt;&gt;"",P14+1,IF(WEEKDAY("1-7-" &amp; $A$1,2)=4,1,""))</f>
        <v/>
      </c>
      <c r="Q15" s="20">
        <f t="shared" si="6"/>
        <v>7</v>
      </c>
      <c r="R15" s="20">
        <f t="shared" si="6"/>
        <v>14</v>
      </c>
      <c r="S15" s="20">
        <f t="shared" si="6"/>
        <v>21</v>
      </c>
      <c r="T15" s="20">
        <f>IF(T14=31,"",T14+1)</f>
        <v>28</v>
      </c>
      <c r="U15" s="20"/>
      <c r="V15" s="20"/>
      <c r="W15" s="20">
        <f>IF(W14&lt;&gt;"",W14+1,IF(WEEKDAY("1-8-" &amp; $A$1,2)=4,1,""))</f>
        <v>4</v>
      </c>
      <c r="X15" s="20">
        <f t="shared" si="7"/>
        <v>11</v>
      </c>
      <c r="Y15" s="20">
        <f t="shared" si="7"/>
        <v>18</v>
      </c>
      <c r="Z15" s="20">
        <f t="shared" si="7"/>
        <v>25</v>
      </c>
      <c r="AA15" s="20" t="str">
        <f>IF(AA14=31,"",AA14+1)</f>
        <v/>
      </c>
      <c r="AB15" s="20"/>
      <c r="AC15" s="21" t="s">
        <v>114</v>
      </c>
      <c r="AD15" s="162"/>
    </row>
    <row r="16" spans="1:30" x14ac:dyDescent="0.2">
      <c r="A16" s="21" t="s">
        <v>104</v>
      </c>
      <c r="B16" s="20" t="str">
        <f>IF(B15&lt;&gt;"",B15+1,IF(WEEKDAY("1-5-" &amp; $A$1,2)=5,1,""))</f>
        <v/>
      </c>
      <c r="C16" s="20">
        <f t="shared" si="5"/>
        <v>6</v>
      </c>
      <c r="D16" s="20">
        <f t="shared" si="5"/>
        <v>13</v>
      </c>
      <c r="E16" s="20">
        <f t="shared" si="5"/>
        <v>20</v>
      </c>
      <c r="F16" s="20">
        <f>IF(OR(F15=31,F15=""),"",F15+1)</f>
        <v>27</v>
      </c>
      <c r="G16" s="20"/>
      <c r="H16" s="20"/>
      <c r="I16" s="20">
        <f>IF(I15&lt;&gt;"",I15+1,IF(WEEKDAY("1-6-" &amp; $A$1,2)=5,1,""))</f>
        <v>3</v>
      </c>
      <c r="J16" s="20">
        <f t="shared" si="8"/>
        <v>10</v>
      </c>
      <c r="K16" s="20">
        <f t="shared" si="8"/>
        <v>17</v>
      </c>
      <c r="L16" s="20">
        <f t="shared" si="8"/>
        <v>24</v>
      </c>
      <c r="M16" s="20" t="str">
        <f>IF(OR(M15=30,M15=""),"",M15+1)</f>
        <v/>
      </c>
      <c r="N16" s="20"/>
      <c r="O16" s="20"/>
      <c r="P16" s="20">
        <f>IF(P15&lt;&gt;"",P15+1,IF(WEEKDAY("1-7-" &amp; $A$1,2)=5,1,""))</f>
        <v>1</v>
      </c>
      <c r="Q16" s="20">
        <f t="shared" si="6"/>
        <v>8</v>
      </c>
      <c r="R16" s="20">
        <f t="shared" si="6"/>
        <v>15</v>
      </c>
      <c r="S16" s="20">
        <f t="shared" si="6"/>
        <v>22</v>
      </c>
      <c r="T16" s="20">
        <f>IF(OR(T15=31,T15=""),"",T15+1)</f>
        <v>29</v>
      </c>
      <c r="U16" s="20"/>
      <c r="V16" s="20"/>
      <c r="W16" s="20">
        <f>IF(W15&lt;&gt;"",W15+1,IF(WEEKDAY("1-8-" &amp; $A$1,2)=5,1,""))</f>
        <v>5</v>
      </c>
      <c r="X16" s="20">
        <f t="shared" si="7"/>
        <v>12</v>
      </c>
      <c r="Y16" s="20">
        <f t="shared" si="7"/>
        <v>19</v>
      </c>
      <c r="Z16" s="20">
        <f t="shared" si="7"/>
        <v>26</v>
      </c>
      <c r="AA16" s="20" t="str">
        <f>IF(OR(AA15=31,AA15=""),"",AA15+1)</f>
        <v/>
      </c>
      <c r="AB16" s="20"/>
      <c r="AC16" s="21" t="s">
        <v>104</v>
      </c>
      <c r="AD16" s="25"/>
    </row>
    <row r="17" spans="1:30" x14ac:dyDescent="0.2">
      <c r="A17" s="21" t="s">
        <v>103</v>
      </c>
      <c r="B17" s="20" t="str">
        <f>IF(B16&lt;&gt;"",B16+1,IF(WEEKDAY("1-5-" &amp; $A$1,2)=6,1,""))</f>
        <v/>
      </c>
      <c r="C17" s="20">
        <f t="shared" si="5"/>
        <v>7</v>
      </c>
      <c r="D17" s="20">
        <f t="shared" si="5"/>
        <v>14</v>
      </c>
      <c r="E17" s="20">
        <f t="shared" si="5"/>
        <v>21</v>
      </c>
      <c r="F17" s="20">
        <f>IF(OR(F16=31,F16=""),"",F16+1)</f>
        <v>28</v>
      </c>
      <c r="G17" s="20"/>
      <c r="H17" s="20"/>
      <c r="I17" s="20">
        <f>IF(I16&lt;&gt;"",I16+1,IF(WEEKDAY("1-6-" &amp; $A$1,2)=6,1,""))</f>
        <v>4</v>
      </c>
      <c r="J17" s="20">
        <f t="shared" si="8"/>
        <v>11</v>
      </c>
      <c r="K17" s="20">
        <f t="shared" si="8"/>
        <v>18</v>
      </c>
      <c r="L17" s="20">
        <f t="shared" si="8"/>
        <v>25</v>
      </c>
      <c r="M17" s="20" t="str">
        <f>IF(OR(M16=30,M16=""),"",M16+1)</f>
        <v/>
      </c>
      <c r="N17" s="20"/>
      <c r="O17" s="20"/>
      <c r="P17" s="20">
        <f>IF(P16&lt;&gt;"",P16+1,IF(WEEKDAY("1-7-" &amp; $A$1,2)=6,1,""))</f>
        <v>2</v>
      </c>
      <c r="Q17" s="20">
        <f t="shared" si="6"/>
        <v>9</v>
      </c>
      <c r="R17" s="20">
        <f t="shared" si="6"/>
        <v>16</v>
      </c>
      <c r="S17" s="20">
        <f t="shared" si="6"/>
        <v>23</v>
      </c>
      <c r="T17" s="20">
        <f>IF(OR(T16=31,T16=""),"",T16+1)</f>
        <v>30</v>
      </c>
      <c r="U17" s="20"/>
      <c r="V17" s="20"/>
      <c r="W17" s="20">
        <f>IF(W16&lt;&gt;"",W16+1,IF(WEEKDAY("1-8-" &amp; $A$1,2)=6,1,""))</f>
        <v>6</v>
      </c>
      <c r="X17" s="20">
        <f t="shared" si="7"/>
        <v>13</v>
      </c>
      <c r="Y17" s="20">
        <f t="shared" si="7"/>
        <v>20</v>
      </c>
      <c r="Z17" s="20">
        <f t="shared" si="7"/>
        <v>27</v>
      </c>
      <c r="AA17" s="20" t="str">
        <f>IF(OR(AA16=31,AA16=""),"",AA16+1)</f>
        <v/>
      </c>
      <c r="AB17" s="20"/>
      <c r="AC17" s="21" t="s">
        <v>103</v>
      </c>
      <c r="AD17" s="25"/>
    </row>
    <row r="18" spans="1:30" x14ac:dyDescent="0.2">
      <c r="A18" s="22" t="s">
        <v>105</v>
      </c>
      <c r="B18" s="23">
        <f>IF(B17&lt;&gt;"",B17+1,IF(WEEKDAY("1-5-" &amp; $A$1,2)=7,1,""))</f>
        <v>1</v>
      </c>
      <c r="C18" s="23">
        <f t="shared" si="5"/>
        <v>8</v>
      </c>
      <c r="D18" s="23">
        <f t="shared" si="5"/>
        <v>15</v>
      </c>
      <c r="E18" s="23">
        <f t="shared" si="5"/>
        <v>22</v>
      </c>
      <c r="F18" s="23">
        <f>IF(OR(F17=31,F17=""),"",F17+1)</f>
        <v>29</v>
      </c>
      <c r="G18" s="23"/>
      <c r="H18" s="23"/>
      <c r="I18" s="23">
        <f>IF(I17&lt;&gt;"",I17+1,IF(WEEKDAY("1-6-" &amp; $A$1,2)=7,1,""))</f>
        <v>5</v>
      </c>
      <c r="J18" s="23">
        <f t="shared" si="8"/>
        <v>12</v>
      </c>
      <c r="K18" s="23">
        <f t="shared" si="8"/>
        <v>19</v>
      </c>
      <c r="L18" s="23">
        <f t="shared" si="8"/>
        <v>26</v>
      </c>
      <c r="M18" s="23" t="str">
        <f>IF(OR(M17=30,M17=""),"",M17+1)</f>
        <v/>
      </c>
      <c r="N18" s="23"/>
      <c r="O18" s="23"/>
      <c r="P18" s="23">
        <f>IF(P17&lt;&gt;"",P17+1,IF(WEEKDAY("1-7-" &amp; $A$1,2)=7,1,""))</f>
        <v>3</v>
      </c>
      <c r="Q18" s="23">
        <f t="shared" si="6"/>
        <v>10</v>
      </c>
      <c r="R18" s="23">
        <f t="shared" si="6"/>
        <v>17</v>
      </c>
      <c r="S18" s="23">
        <f t="shared" si="6"/>
        <v>24</v>
      </c>
      <c r="T18" s="23">
        <f>IF(OR(T17=31,T17=""),"",T17+1)</f>
        <v>31</v>
      </c>
      <c r="U18" s="23"/>
      <c r="V18" s="23"/>
      <c r="W18" s="23">
        <f>IF(W17&lt;&gt;"",W17+1,IF(WEEKDAY("1-8-" &amp; $A$1,2)=7,1,""))</f>
        <v>7</v>
      </c>
      <c r="X18" s="23">
        <f t="shared" si="7"/>
        <v>14</v>
      </c>
      <c r="Y18" s="23">
        <f t="shared" si="7"/>
        <v>21</v>
      </c>
      <c r="Z18" s="23">
        <f t="shared" si="7"/>
        <v>28</v>
      </c>
      <c r="AA18" s="23" t="str">
        <f>IF(OR(AA17=31,AA17=""),"",AA17+1)</f>
        <v/>
      </c>
      <c r="AB18" s="23"/>
      <c r="AC18" s="22" t="s">
        <v>105</v>
      </c>
      <c r="AD18" s="25"/>
    </row>
    <row r="19" spans="1:30" x14ac:dyDescent="0.2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6"/>
    </row>
    <row r="20" spans="1:30" x14ac:dyDescent="0.2">
      <c r="A20" s="21"/>
      <c r="B20" s="159" t="s">
        <v>119</v>
      </c>
      <c r="C20" s="159"/>
      <c r="D20" s="159"/>
      <c r="E20" s="159"/>
      <c r="F20" s="159"/>
      <c r="G20" s="159"/>
      <c r="H20" s="20"/>
      <c r="I20" s="159" t="s">
        <v>120</v>
      </c>
      <c r="J20" s="159"/>
      <c r="K20" s="159"/>
      <c r="L20" s="159"/>
      <c r="M20" s="159"/>
      <c r="N20" s="159"/>
      <c r="O20" s="20"/>
      <c r="P20" s="159" t="s">
        <v>121</v>
      </c>
      <c r="Q20" s="159"/>
      <c r="R20" s="159"/>
      <c r="S20" s="159"/>
      <c r="T20" s="159"/>
      <c r="U20" s="159"/>
      <c r="V20" s="20"/>
      <c r="W20" s="159" t="s">
        <v>122</v>
      </c>
      <c r="X20" s="159"/>
      <c r="Y20" s="159"/>
      <c r="Z20" s="159"/>
      <c r="AA20" s="159"/>
      <c r="AB20" s="159"/>
      <c r="AC20" s="21"/>
      <c r="AD20" s="26"/>
    </row>
    <row r="21" spans="1:30" x14ac:dyDescent="0.2">
      <c r="A21" s="21" t="s">
        <v>104</v>
      </c>
      <c r="B21" s="20" t="str">
        <f>IF(WEEKDAY("1-9-" &amp; $A$1,2)=1,1,"")</f>
        <v/>
      </c>
      <c r="C21" s="20">
        <f>B27+1</f>
        <v>5</v>
      </c>
      <c r="D21" s="20">
        <f>C27+1</f>
        <v>12</v>
      </c>
      <c r="E21" s="20">
        <f>D27+1</f>
        <v>19</v>
      </c>
      <c r="F21" s="20">
        <f>E27+1</f>
        <v>26</v>
      </c>
      <c r="G21" s="20" t="str">
        <f>IF(OR(F27=30,F27=""),"",F27+1)</f>
        <v/>
      </c>
      <c r="H21" s="20"/>
      <c r="I21" s="20" t="str">
        <f>IF(WEEKDAY("1-10-" &amp; $A$1,2)=1,1,"")</f>
        <v/>
      </c>
      <c r="J21" s="20">
        <f>I27+1</f>
        <v>3</v>
      </c>
      <c r="K21" s="20">
        <f>J27+1</f>
        <v>10</v>
      </c>
      <c r="L21" s="20">
        <f>K27+1</f>
        <v>17</v>
      </c>
      <c r="M21" s="20">
        <f>L27+1</f>
        <v>24</v>
      </c>
      <c r="N21" s="20">
        <f>IF(OR(M27=31,M27=""),"",M27+1)</f>
        <v>31</v>
      </c>
      <c r="O21" s="20"/>
      <c r="P21" s="20" t="str">
        <f>IF(WEEKDAY("1-11-" &amp; $A$1,2)=1,1,"")</f>
        <v/>
      </c>
      <c r="Q21" s="20">
        <f>P27+1</f>
        <v>7</v>
      </c>
      <c r="R21" s="20">
        <f>Q27+1</f>
        <v>14</v>
      </c>
      <c r="S21" s="20">
        <f>R27+1</f>
        <v>21</v>
      </c>
      <c r="T21" s="20">
        <f>S27+1</f>
        <v>28</v>
      </c>
      <c r="U21" s="20" t="str">
        <f>IF(OR(T27=30,T27=""),"",T27+1)</f>
        <v/>
      </c>
      <c r="V21" s="20"/>
      <c r="W21" s="20" t="str">
        <f>IF(WEEKDAY("1-12-" &amp; $A$1,2)=1,1,"")</f>
        <v/>
      </c>
      <c r="X21" s="20">
        <f>W27+1</f>
        <v>5</v>
      </c>
      <c r="Y21" s="20">
        <f>X27+1</f>
        <v>12</v>
      </c>
      <c r="Z21" s="27">
        <f>Y27+1</f>
        <v>19</v>
      </c>
      <c r="AA21" s="20">
        <f>Z27+1</f>
        <v>26</v>
      </c>
      <c r="AB21" s="20" t="str">
        <f>IF(OR(AA27=31,AA27=""),"",AA27+1)</f>
        <v/>
      </c>
      <c r="AC21" s="21" t="s">
        <v>104</v>
      </c>
      <c r="AD21" s="26"/>
    </row>
    <row r="22" spans="1:30" x14ac:dyDescent="0.2">
      <c r="A22" s="21" t="s">
        <v>102</v>
      </c>
      <c r="B22" s="20" t="str">
        <f>IF(B21&lt;&gt;"",B21+1,IF(WEEKDAY("1-9-" &amp; $A$1,2)=2,1,""))</f>
        <v/>
      </c>
      <c r="C22" s="20">
        <f>C21+1</f>
        <v>6</v>
      </c>
      <c r="D22" s="20">
        <f>D21+1</f>
        <v>13</v>
      </c>
      <c r="E22" s="20">
        <f>E21+1</f>
        <v>20</v>
      </c>
      <c r="F22" s="20">
        <f>F21+1</f>
        <v>27</v>
      </c>
      <c r="G22" s="20"/>
      <c r="H22" s="20"/>
      <c r="I22" s="20" t="str">
        <f>IF(I21&lt;&gt;"",I21+1,IF(WEEKDAY("1-10-" &amp; $A$1,2)=2,1,""))</f>
        <v/>
      </c>
      <c r="J22" s="20">
        <f t="shared" ref="J22:M27" si="9">J21+1</f>
        <v>4</v>
      </c>
      <c r="K22" s="20">
        <f t="shared" si="9"/>
        <v>11</v>
      </c>
      <c r="L22" s="20">
        <f t="shared" si="9"/>
        <v>18</v>
      </c>
      <c r="M22" s="20">
        <f t="shared" si="9"/>
        <v>25</v>
      </c>
      <c r="N22" s="20" t="str">
        <f>IF(OR(N21=31,N21=""),"",N21+1)</f>
        <v/>
      </c>
      <c r="O22" s="20"/>
      <c r="P22" s="20">
        <f>IF(P21&lt;&gt;"",P21+1,IF(WEEKDAY("1-11-" &amp; $A$1,2)=2,1,""))</f>
        <v>1</v>
      </c>
      <c r="Q22" s="20">
        <f>Q21+1</f>
        <v>8</v>
      </c>
      <c r="R22" s="20">
        <f>R21+1</f>
        <v>15</v>
      </c>
      <c r="S22" s="20">
        <f>S21+1</f>
        <v>22</v>
      </c>
      <c r="T22" s="20">
        <f>T21+1</f>
        <v>29</v>
      </c>
      <c r="U22" s="20"/>
      <c r="V22" s="20"/>
      <c r="W22" s="20" t="str">
        <f>IF(W21&lt;&gt;"",W21+1,IF(WEEKDAY("1-12-" &amp; $A$1,2)=2,1,""))</f>
        <v/>
      </c>
      <c r="X22" s="20">
        <f t="shared" ref="X22:AA27" si="10">X21+1</f>
        <v>6</v>
      </c>
      <c r="Y22" s="20">
        <f t="shared" si="10"/>
        <v>13</v>
      </c>
      <c r="Z22" s="20">
        <f t="shared" si="10"/>
        <v>20</v>
      </c>
      <c r="AA22" s="20">
        <f t="shared" si="10"/>
        <v>27</v>
      </c>
      <c r="AB22" s="20" t="str">
        <f>IF(OR(AB21=31,AB21=""),"",AB21+1)</f>
        <v/>
      </c>
      <c r="AC22" s="21" t="s">
        <v>102</v>
      </c>
      <c r="AD22" s="26"/>
    </row>
    <row r="23" spans="1:30" x14ac:dyDescent="0.2">
      <c r="A23" s="21" t="s">
        <v>103</v>
      </c>
      <c r="B23" s="20" t="str">
        <f>IF(B22&lt;&gt;"",B22+1,IF(WEEKDAY("1-9-" &amp; $A$1,2)=3,1,""))</f>
        <v/>
      </c>
      <c r="C23" s="20">
        <f t="shared" ref="C23:E27" si="11">C22+1</f>
        <v>7</v>
      </c>
      <c r="D23" s="20">
        <f t="shared" si="11"/>
        <v>14</v>
      </c>
      <c r="E23" s="20">
        <f t="shared" si="11"/>
        <v>21</v>
      </c>
      <c r="F23" s="20">
        <f>IF(F22=30,"",F22+1)</f>
        <v>28</v>
      </c>
      <c r="G23" s="20"/>
      <c r="H23" s="20"/>
      <c r="I23" s="20" t="str">
        <f>IF(I22&lt;&gt;"",I22+1,IF(WEEKDAY("1-10-" &amp; $A$1,2)=3,1,""))</f>
        <v/>
      </c>
      <c r="J23" s="20">
        <f t="shared" si="9"/>
        <v>5</v>
      </c>
      <c r="K23" s="20">
        <f t="shared" si="9"/>
        <v>12</v>
      </c>
      <c r="L23" s="20">
        <f t="shared" si="9"/>
        <v>19</v>
      </c>
      <c r="M23" s="20">
        <f t="shared" si="9"/>
        <v>26</v>
      </c>
      <c r="N23" s="20"/>
      <c r="O23" s="20"/>
      <c r="P23" s="20">
        <f>IF(P22&lt;&gt;"",P22+1,IF(WEEKDAY("1-11-" &amp; $A$1,2)=3,1,""))</f>
        <v>2</v>
      </c>
      <c r="Q23" s="20">
        <f t="shared" ref="Q23:S27" si="12">Q22+1</f>
        <v>9</v>
      </c>
      <c r="R23" s="20">
        <f t="shared" si="12"/>
        <v>16</v>
      </c>
      <c r="S23" s="20">
        <f t="shared" si="12"/>
        <v>23</v>
      </c>
      <c r="T23" s="20">
        <f>IF(T22=30,"",T22+1)</f>
        <v>30</v>
      </c>
      <c r="U23" s="20"/>
      <c r="V23" s="20"/>
      <c r="W23" s="20" t="str">
        <f>IF(W22&lt;&gt;"",W22+1,IF(WEEKDAY("1-12-" &amp; $A$1,2)=3,1,""))</f>
        <v/>
      </c>
      <c r="X23" s="20">
        <f t="shared" si="10"/>
        <v>7</v>
      </c>
      <c r="Y23" s="20">
        <f t="shared" si="10"/>
        <v>14</v>
      </c>
      <c r="Z23" s="20">
        <f t="shared" si="10"/>
        <v>21</v>
      </c>
      <c r="AA23" s="20">
        <f t="shared" si="10"/>
        <v>28</v>
      </c>
      <c r="AB23" s="20"/>
      <c r="AC23" s="21" t="s">
        <v>103</v>
      </c>
    </row>
    <row r="24" spans="1:30" x14ac:dyDescent="0.2">
      <c r="A24" s="21" t="s">
        <v>114</v>
      </c>
      <c r="B24" s="20">
        <f>IF(B23&lt;&gt;"",B23+1,IF(WEEKDAY("1-9-" &amp; $A$1,2)=4,1,""))</f>
        <v>1</v>
      </c>
      <c r="C24" s="20">
        <f t="shared" si="11"/>
        <v>8</v>
      </c>
      <c r="D24" s="20">
        <f t="shared" si="11"/>
        <v>15</v>
      </c>
      <c r="E24" s="20">
        <f t="shared" si="11"/>
        <v>22</v>
      </c>
      <c r="F24" s="20">
        <f>IF(OR(F23=30,F23=""),"",F23+1)</f>
        <v>29</v>
      </c>
      <c r="G24" s="20"/>
      <c r="H24" s="20"/>
      <c r="I24" s="20" t="str">
        <f>IF(I23&lt;&gt;"",I23+1,IF(WEEKDAY("1-10-" &amp; $A$1,2)=4,1,""))</f>
        <v/>
      </c>
      <c r="J24" s="20">
        <f t="shared" si="9"/>
        <v>6</v>
      </c>
      <c r="K24" s="20">
        <f t="shared" si="9"/>
        <v>13</v>
      </c>
      <c r="L24" s="20">
        <f t="shared" si="9"/>
        <v>20</v>
      </c>
      <c r="M24" s="20">
        <f>IF(M23=31,"",M23+1)</f>
        <v>27</v>
      </c>
      <c r="N24" s="20"/>
      <c r="O24" s="20"/>
      <c r="P24" s="20">
        <f>IF(P23&lt;&gt;"",P23+1,IF(WEEKDAY("1-11-" &amp; $A$1,2)=4,1,""))</f>
        <v>3</v>
      </c>
      <c r="Q24" s="20">
        <f t="shared" si="12"/>
        <v>10</v>
      </c>
      <c r="R24" s="20">
        <f t="shared" si="12"/>
        <v>17</v>
      </c>
      <c r="S24" s="20">
        <f t="shared" si="12"/>
        <v>24</v>
      </c>
      <c r="T24" s="20" t="str">
        <f>IF(OR(T23=30,T23=""),"",T23+1)</f>
        <v/>
      </c>
      <c r="U24" s="20"/>
      <c r="V24" s="20"/>
      <c r="W24" s="20">
        <f>IF(W23&lt;&gt;"",W23+1,IF(WEEKDAY("1-12-" &amp; $A$1,2)=4,1,""))</f>
        <v>1</v>
      </c>
      <c r="X24" s="20">
        <f t="shared" si="10"/>
        <v>8</v>
      </c>
      <c r="Y24" s="20">
        <f t="shared" si="10"/>
        <v>15</v>
      </c>
      <c r="Z24" s="20">
        <f t="shared" si="10"/>
        <v>22</v>
      </c>
      <c r="AA24" s="20">
        <f>IF(AA23=31,"",AA23+1)</f>
        <v>29</v>
      </c>
      <c r="AB24" s="20"/>
      <c r="AC24" s="21" t="s">
        <v>114</v>
      </c>
    </row>
    <row r="25" spans="1:30" x14ac:dyDescent="0.2">
      <c r="A25" s="21" t="s">
        <v>104</v>
      </c>
      <c r="B25" s="20">
        <f>IF(B24&lt;&gt;"",B24+1,IF(WEEKDAY("1-9-" &amp; $A$1,2)=5,1,""))</f>
        <v>2</v>
      </c>
      <c r="C25" s="20">
        <f t="shared" si="11"/>
        <v>9</v>
      </c>
      <c r="D25" s="20">
        <f t="shared" si="11"/>
        <v>16</v>
      </c>
      <c r="E25" s="20">
        <f t="shared" si="11"/>
        <v>23</v>
      </c>
      <c r="F25" s="20">
        <f>IF(OR(F24=30,F24=""),"",F24+1)</f>
        <v>30</v>
      </c>
      <c r="G25" s="20"/>
      <c r="H25" s="20"/>
      <c r="I25" s="20" t="str">
        <f>IF(I24&lt;&gt;"",I24+1,IF(WEEKDAY("1-10-" &amp; $A$1,2)=5,1,""))</f>
        <v/>
      </c>
      <c r="J25" s="20">
        <f t="shared" si="9"/>
        <v>7</v>
      </c>
      <c r="K25" s="20">
        <f t="shared" si="9"/>
        <v>14</v>
      </c>
      <c r="L25" s="20">
        <f t="shared" si="9"/>
        <v>21</v>
      </c>
      <c r="M25" s="20">
        <f>IF(OR(M24=31,M24=""),"",M24+1)</f>
        <v>28</v>
      </c>
      <c r="N25" s="20"/>
      <c r="O25" s="20"/>
      <c r="P25" s="20">
        <f>IF(P24&lt;&gt;"",P24+1,IF(WEEKDAY("1-11-" &amp; $A$1,2)=5,1,""))</f>
        <v>4</v>
      </c>
      <c r="Q25" s="20">
        <f t="shared" si="12"/>
        <v>11</v>
      </c>
      <c r="R25" s="20">
        <f t="shared" si="12"/>
        <v>18</v>
      </c>
      <c r="S25" s="20">
        <f t="shared" si="12"/>
        <v>25</v>
      </c>
      <c r="T25" s="20" t="str">
        <f>IF(OR(T24=30,T24=""),"",T24+1)</f>
        <v/>
      </c>
      <c r="U25" s="20"/>
      <c r="V25" s="20"/>
      <c r="W25" s="20">
        <f>IF(W24&lt;&gt;"",W24+1,IF(WEEKDAY("1-12-" &amp; $A$1,2)=5,1,""))</f>
        <v>2</v>
      </c>
      <c r="X25" s="20">
        <f t="shared" si="10"/>
        <v>9</v>
      </c>
      <c r="Y25" s="20">
        <f t="shared" si="10"/>
        <v>16</v>
      </c>
      <c r="Z25" s="20">
        <f t="shared" si="10"/>
        <v>23</v>
      </c>
      <c r="AA25" s="20">
        <f>IF(OR(AA24=31,AA24=""),"",AA24+1)</f>
        <v>30</v>
      </c>
      <c r="AB25" s="20"/>
      <c r="AC25" s="21" t="s">
        <v>104</v>
      </c>
    </row>
    <row r="26" spans="1:30" x14ac:dyDescent="0.2">
      <c r="A26" s="21" t="s">
        <v>103</v>
      </c>
      <c r="B26" s="20">
        <f>IF(B25&lt;&gt;"",B25+1,IF(WEEKDAY("1-9-" &amp; $A$1,2)=6,1,""))</f>
        <v>3</v>
      </c>
      <c r="C26" s="20">
        <f t="shared" si="11"/>
        <v>10</v>
      </c>
      <c r="D26" s="20">
        <f t="shared" si="11"/>
        <v>17</v>
      </c>
      <c r="E26" s="20">
        <f t="shared" si="11"/>
        <v>24</v>
      </c>
      <c r="F26" s="20" t="str">
        <f>IF(OR(F25=30,F25=""),"",F25+1)</f>
        <v/>
      </c>
      <c r="G26" s="20"/>
      <c r="H26" s="20"/>
      <c r="I26" s="20">
        <f>IF(I25&lt;&gt;"",I25+1,IF(WEEKDAY("1-10-" &amp; $A$1,2)=6,1,""))</f>
        <v>1</v>
      </c>
      <c r="J26" s="20">
        <f t="shared" si="9"/>
        <v>8</v>
      </c>
      <c r="K26" s="20">
        <f t="shared" si="9"/>
        <v>15</v>
      </c>
      <c r="L26" s="20">
        <f t="shared" si="9"/>
        <v>22</v>
      </c>
      <c r="M26" s="20">
        <f>IF(OR(M25=31,M25=""),"",M25+1)</f>
        <v>29</v>
      </c>
      <c r="N26" s="20"/>
      <c r="O26" s="20"/>
      <c r="P26" s="20">
        <f>IF(P25&lt;&gt;"",P25+1,IF(WEEKDAY("1-11-" &amp; $A$1,2)=6,1,""))</f>
        <v>5</v>
      </c>
      <c r="Q26" s="20">
        <f t="shared" si="12"/>
        <v>12</v>
      </c>
      <c r="R26" s="20">
        <f t="shared" si="12"/>
        <v>19</v>
      </c>
      <c r="S26" s="20">
        <f t="shared" si="12"/>
        <v>26</v>
      </c>
      <c r="T26" s="20" t="str">
        <f>IF(OR(T25=30,T25=""),"",T25+1)</f>
        <v/>
      </c>
      <c r="U26" s="20"/>
      <c r="V26" s="20"/>
      <c r="W26" s="20">
        <f>IF(W25&lt;&gt;"",W25+1,IF(WEEKDAY("1-12-" &amp; $A$1,2)=6,1,""))</f>
        <v>3</v>
      </c>
      <c r="X26" s="20">
        <f t="shared" si="10"/>
        <v>10</v>
      </c>
      <c r="Y26" s="20">
        <f t="shared" si="10"/>
        <v>17</v>
      </c>
      <c r="Z26" s="20">
        <f t="shared" si="10"/>
        <v>24</v>
      </c>
      <c r="AA26" s="20">
        <f>IF(OR(AA25=31,AA25=""),"",AA25+1)</f>
        <v>31</v>
      </c>
      <c r="AB26" s="20"/>
      <c r="AC26" s="21" t="s">
        <v>103</v>
      </c>
    </row>
    <row r="27" spans="1:30" x14ac:dyDescent="0.2">
      <c r="A27" s="22" t="s">
        <v>105</v>
      </c>
      <c r="B27" s="23">
        <f>IF(B26&lt;&gt;"",B26+1,IF(WEEKDAY("1-9-" &amp; $A$1,2)=7,1,""))</f>
        <v>4</v>
      </c>
      <c r="C27" s="23">
        <f t="shared" si="11"/>
        <v>11</v>
      </c>
      <c r="D27" s="23">
        <f t="shared" si="11"/>
        <v>18</v>
      </c>
      <c r="E27" s="23">
        <f t="shared" si="11"/>
        <v>25</v>
      </c>
      <c r="F27" s="23" t="str">
        <f>IF(OR(F26=30,F26=""),"",F26+1)</f>
        <v/>
      </c>
      <c r="G27" s="23"/>
      <c r="H27" s="23"/>
      <c r="I27" s="23">
        <f>IF(I26&lt;&gt;"",I26+1,IF(WEEKDAY("1-10-" &amp; $A$1,2)=7,1,""))</f>
        <v>2</v>
      </c>
      <c r="J27" s="23">
        <f t="shared" si="9"/>
        <v>9</v>
      </c>
      <c r="K27" s="23">
        <f t="shared" si="9"/>
        <v>16</v>
      </c>
      <c r="L27" s="23">
        <f t="shared" si="9"/>
        <v>23</v>
      </c>
      <c r="M27" s="23">
        <f>IF(OR(M26=31,M26=""),"",M26+1)</f>
        <v>30</v>
      </c>
      <c r="N27" s="23"/>
      <c r="O27" s="23"/>
      <c r="P27" s="23">
        <f>IF(P26&lt;&gt;"",P26+1,IF(WEEKDAY("1-11-" &amp; $A$1,2)=7,1,""))</f>
        <v>6</v>
      </c>
      <c r="Q27" s="23">
        <f t="shared" si="12"/>
        <v>13</v>
      </c>
      <c r="R27" s="23">
        <f t="shared" si="12"/>
        <v>20</v>
      </c>
      <c r="S27" s="23">
        <f t="shared" si="12"/>
        <v>27</v>
      </c>
      <c r="T27" s="23" t="str">
        <f>IF(OR(T26=30,T26=""),"",T26+1)</f>
        <v/>
      </c>
      <c r="U27" s="23"/>
      <c r="V27" s="23"/>
      <c r="W27" s="23">
        <f>IF(W26&lt;&gt;"",W26+1,IF(WEEKDAY("1-12-" &amp; $A$1,2)=7,1,""))</f>
        <v>4</v>
      </c>
      <c r="X27" s="23">
        <f t="shared" si="10"/>
        <v>11</v>
      </c>
      <c r="Y27" s="23">
        <f t="shared" si="10"/>
        <v>18</v>
      </c>
      <c r="Z27" s="23">
        <f t="shared" si="10"/>
        <v>25</v>
      </c>
      <c r="AA27" s="23" t="str">
        <f>IF(OR(AA26=31,AA26=""),"",AA26+1)</f>
        <v/>
      </c>
      <c r="AB27" s="23"/>
      <c r="AC27" s="22" t="s">
        <v>105</v>
      </c>
    </row>
  </sheetData>
  <mergeCells count="14">
    <mergeCell ref="AD2:AD15"/>
    <mergeCell ref="B11:G11"/>
    <mergeCell ref="I11:N11"/>
    <mergeCell ref="P11:U11"/>
    <mergeCell ref="W11:AB11"/>
    <mergeCell ref="B20:G20"/>
    <mergeCell ref="I20:N20"/>
    <mergeCell ref="P20:U20"/>
    <mergeCell ref="W20:AB20"/>
    <mergeCell ref="A1:AC1"/>
    <mergeCell ref="B2:G2"/>
    <mergeCell ref="I2:N2"/>
    <mergeCell ref="P2:U2"/>
    <mergeCell ref="W2:AB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" sqref="B2"/>
    </sheetView>
  </sheetViews>
  <sheetFormatPr defaultColWidth="3.28515625" defaultRowHeight="15" x14ac:dyDescent="0.25"/>
  <cols>
    <col min="1" max="1" width="14.5703125" customWidth="1"/>
    <col min="2" max="2" width="11.140625" customWidth="1"/>
    <col min="3" max="44" width="2.85546875" customWidth="1"/>
    <col min="257" max="257" width="6.7109375" customWidth="1"/>
    <col min="258" max="258" width="7" customWidth="1"/>
    <col min="259" max="300" width="2.85546875" customWidth="1"/>
    <col min="513" max="513" width="6.7109375" customWidth="1"/>
    <col min="514" max="514" width="7" customWidth="1"/>
    <col min="515" max="556" width="2.85546875" customWidth="1"/>
    <col min="769" max="769" width="6.7109375" customWidth="1"/>
    <col min="770" max="770" width="7" customWidth="1"/>
    <col min="771" max="812" width="2.85546875" customWidth="1"/>
    <col min="1025" max="1025" width="6.7109375" customWidth="1"/>
    <col min="1026" max="1026" width="7" customWidth="1"/>
    <col min="1027" max="1068" width="2.85546875" customWidth="1"/>
    <col min="1281" max="1281" width="6.7109375" customWidth="1"/>
    <col min="1282" max="1282" width="7" customWidth="1"/>
    <col min="1283" max="1324" width="2.85546875" customWidth="1"/>
    <col min="1537" max="1537" width="6.7109375" customWidth="1"/>
    <col min="1538" max="1538" width="7" customWidth="1"/>
    <col min="1539" max="1580" width="2.85546875" customWidth="1"/>
    <col min="1793" max="1793" width="6.7109375" customWidth="1"/>
    <col min="1794" max="1794" width="7" customWidth="1"/>
    <col min="1795" max="1836" width="2.85546875" customWidth="1"/>
    <col min="2049" max="2049" width="6.7109375" customWidth="1"/>
    <col min="2050" max="2050" width="7" customWidth="1"/>
    <col min="2051" max="2092" width="2.85546875" customWidth="1"/>
    <col min="2305" max="2305" width="6.7109375" customWidth="1"/>
    <col min="2306" max="2306" width="7" customWidth="1"/>
    <col min="2307" max="2348" width="2.85546875" customWidth="1"/>
    <col min="2561" max="2561" width="6.7109375" customWidth="1"/>
    <col min="2562" max="2562" width="7" customWidth="1"/>
    <col min="2563" max="2604" width="2.85546875" customWidth="1"/>
    <col min="2817" max="2817" width="6.7109375" customWidth="1"/>
    <col min="2818" max="2818" width="7" customWidth="1"/>
    <col min="2819" max="2860" width="2.85546875" customWidth="1"/>
    <col min="3073" max="3073" width="6.7109375" customWidth="1"/>
    <col min="3074" max="3074" width="7" customWidth="1"/>
    <col min="3075" max="3116" width="2.85546875" customWidth="1"/>
    <col min="3329" max="3329" width="6.7109375" customWidth="1"/>
    <col min="3330" max="3330" width="7" customWidth="1"/>
    <col min="3331" max="3372" width="2.85546875" customWidth="1"/>
    <col min="3585" max="3585" width="6.7109375" customWidth="1"/>
    <col min="3586" max="3586" width="7" customWidth="1"/>
    <col min="3587" max="3628" width="2.85546875" customWidth="1"/>
    <col min="3841" max="3841" width="6.7109375" customWidth="1"/>
    <col min="3842" max="3842" width="7" customWidth="1"/>
    <col min="3843" max="3884" width="2.85546875" customWidth="1"/>
    <col min="4097" max="4097" width="6.7109375" customWidth="1"/>
    <col min="4098" max="4098" width="7" customWidth="1"/>
    <col min="4099" max="4140" width="2.85546875" customWidth="1"/>
    <col min="4353" max="4353" width="6.7109375" customWidth="1"/>
    <col min="4354" max="4354" width="7" customWidth="1"/>
    <col min="4355" max="4396" width="2.85546875" customWidth="1"/>
    <col min="4609" max="4609" width="6.7109375" customWidth="1"/>
    <col min="4610" max="4610" width="7" customWidth="1"/>
    <col min="4611" max="4652" width="2.85546875" customWidth="1"/>
    <col min="4865" max="4865" width="6.7109375" customWidth="1"/>
    <col min="4866" max="4866" width="7" customWidth="1"/>
    <col min="4867" max="4908" width="2.85546875" customWidth="1"/>
    <col min="5121" max="5121" width="6.7109375" customWidth="1"/>
    <col min="5122" max="5122" width="7" customWidth="1"/>
    <col min="5123" max="5164" width="2.85546875" customWidth="1"/>
    <col min="5377" max="5377" width="6.7109375" customWidth="1"/>
    <col min="5378" max="5378" width="7" customWidth="1"/>
    <col min="5379" max="5420" width="2.85546875" customWidth="1"/>
    <col min="5633" max="5633" width="6.7109375" customWidth="1"/>
    <col min="5634" max="5634" width="7" customWidth="1"/>
    <col min="5635" max="5676" width="2.85546875" customWidth="1"/>
    <col min="5889" max="5889" width="6.7109375" customWidth="1"/>
    <col min="5890" max="5890" width="7" customWidth="1"/>
    <col min="5891" max="5932" width="2.85546875" customWidth="1"/>
    <col min="6145" max="6145" width="6.7109375" customWidth="1"/>
    <col min="6146" max="6146" width="7" customWidth="1"/>
    <col min="6147" max="6188" width="2.85546875" customWidth="1"/>
    <col min="6401" max="6401" width="6.7109375" customWidth="1"/>
    <col min="6402" max="6402" width="7" customWidth="1"/>
    <col min="6403" max="6444" width="2.85546875" customWidth="1"/>
    <col min="6657" max="6657" width="6.7109375" customWidth="1"/>
    <col min="6658" max="6658" width="7" customWidth="1"/>
    <col min="6659" max="6700" width="2.85546875" customWidth="1"/>
    <col min="6913" max="6913" width="6.7109375" customWidth="1"/>
    <col min="6914" max="6914" width="7" customWidth="1"/>
    <col min="6915" max="6956" width="2.85546875" customWidth="1"/>
    <col min="7169" max="7169" width="6.7109375" customWidth="1"/>
    <col min="7170" max="7170" width="7" customWidth="1"/>
    <col min="7171" max="7212" width="2.85546875" customWidth="1"/>
    <col min="7425" max="7425" width="6.7109375" customWidth="1"/>
    <col min="7426" max="7426" width="7" customWidth="1"/>
    <col min="7427" max="7468" width="2.85546875" customWidth="1"/>
    <col min="7681" max="7681" width="6.7109375" customWidth="1"/>
    <col min="7682" max="7682" width="7" customWidth="1"/>
    <col min="7683" max="7724" width="2.85546875" customWidth="1"/>
    <col min="7937" max="7937" width="6.7109375" customWidth="1"/>
    <col min="7938" max="7938" width="7" customWidth="1"/>
    <col min="7939" max="7980" width="2.85546875" customWidth="1"/>
    <col min="8193" max="8193" width="6.7109375" customWidth="1"/>
    <col min="8194" max="8194" width="7" customWidth="1"/>
    <col min="8195" max="8236" width="2.85546875" customWidth="1"/>
    <col min="8449" max="8449" width="6.7109375" customWidth="1"/>
    <col min="8450" max="8450" width="7" customWidth="1"/>
    <col min="8451" max="8492" width="2.85546875" customWidth="1"/>
    <col min="8705" max="8705" width="6.7109375" customWidth="1"/>
    <col min="8706" max="8706" width="7" customWidth="1"/>
    <col min="8707" max="8748" width="2.85546875" customWidth="1"/>
    <col min="8961" max="8961" width="6.7109375" customWidth="1"/>
    <col min="8962" max="8962" width="7" customWidth="1"/>
    <col min="8963" max="9004" width="2.85546875" customWidth="1"/>
    <col min="9217" max="9217" width="6.7109375" customWidth="1"/>
    <col min="9218" max="9218" width="7" customWidth="1"/>
    <col min="9219" max="9260" width="2.85546875" customWidth="1"/>
    <col min="9473" max="9473" width="6.7109375" customWidth="1"/>
    <col min="9474" max="9474" width="7" customWidth="1"/>
    <col min="9475" max="9516" width="2.85546875" customWidth="1"/>
    <col min="9729" max="9729" width="6.7109375" customWidth="1"/>
    <col min="9730" max="9730" width="7" customWidth="1"/>
    <col min="9731" max="9772" width="2.85546875" customWidth="1"/>
    <col min="9985" max="9985" width="6.7109375" customWidth="1"/>
    <col min="9986" max="9986" width="7" customWidth="1"/>
    <col min="9987" max="10028" width="2.85546875" customWidth="1"/>
    <col min="10241" max="10241" width="6.7109375" customWidth="1"/>
    <col min="10242" max="10242" width="7" customWidth="1"/>
    <col min="10243" max="10284" width="2.85546875" customWidth="1"/>
    <col min="10497" max="10497" width="6.7109375" customWidth="1"/>
    <col min="10498" max="10498" width="7" customWidth="1"/>
    <col min="10499" max="10540" width="2.85546875" customWidth="1"/>
    <col min="10753" max="10753" width="6.7109375" customWidth="1"/>
    <col min="10754" max="10754" width="7" customWidth="1"/>
    <col min="10755" max="10796" width="2.85546875" customWidth="1"/>
    <col min="11009" max="11009" width="6.7109375" customWidth="1"/>
    <col min="11010" max="11010" width="7" customWidth="1"/>
    <col min="11011" max="11052" width="2.85546875" customWidth="1"/>
    <col min="11265" max="11265" width="6.7109375" customWidth="1"/>
    <col min="11266" max="11266" width="7" customWidth="1"/>
    <col min="11267" max="11308" width="2.85546875" customWidth="1"/>
    <col min="11521" max="11521" width="6.7109375" customWidth="1"/>
    <col min="11522" max="11522" width="7" customWidth="1"/>
    <col min="11523" max="11564" width="2.85546875" customWidth="1"/>
    <col min="11777" max="11777" width="6.7109375" customWidth="1"/>
    <col min="11778" max="11778" width="7" customWidth="1"/>
    <col min="11779" max="11820" width="2.85546875" customWidth="1"/>
    <col min="12033" max="12033" width="6.7109375" customWidth="1"/>
    <col min="12034" max="12034" width="7" customWidth="1"/>
    <col min="12035" max="12076" width="2.85546875" customWidth="1"/>
    <col min="12289" max="12289" width="6.7109375" customWidth="1"/>
    <col min="12290" max="12290" width="7" customWidth="1"/>
    <col min="12291" max="12332" width="2.85546875" customWidth="1"/>
    <col min="12545" max="12545" width="6.7109375" customWidth="1"/>
    <col min="12546" max="12546" width="7" customWidth="1"/>
    <col min="12547" max="12588" width="2.85546875" customWidth="1"/>
    <col min="12801" max="12801" width="6.7109375" customWidth="1"/>
    <col min="12802" max="12802" width="7" customWidth="1"/>
    <col min="12803" max="12844" width="2.85546875" customWidth="1"/>
    <col min="13057" max="13057" width="6.7109375" customWidth="1"/>
    <col min="13058" max="13058" width="7" customWidth="1"/>
    <col min="13059" max="13100" width="2.85546875" customWidth="1"/>
    <col min="13313" max="13313" width="6.7109375" customWidth="1"/>
    <col min="13314" max="13314" width="7" customWidth="1"/>
    <col min="13315" max="13356" width="2.85546875" customWidth="1"/>
    <col min="13569" max="13569" width="6.7109375" customWidth="1"/>
    <col min="13570" max="13570" width="7" customWidth="1"/>
    <col min="13571" max="13612" width="2.85546875" customWidth="1"/>
    <col min="13825" max="13825" width="6.7109375" customWidth="1"/>
    <col min="13826" max="13826" width="7" customWidth="1"/>
    <col min="13827" max="13868" width="2.85546875" customWidth="1"/>
    <col min="14081" max="14081" width="6.7109375" customWidth="1"/>
    <col min="14082" max="14082" width="7" customWidth="1"/>
    <col min="14083" max="14124" width="2.85546875" customWidth="1"/>
    <col min="14337" max="14337" width="6.7109375" customWidth="1"/>
    <col min="14338" max="14338" width="7" customWidth="1"/>
    <col min="14339" max="14380" width="2.85546875" customWidth="1"/>
    <col min="14593" max="14593" width="6.7109375" customWidth="1"/>
    <col min="14594" max="14594" width="7" customWidth="1"/>
    <col min="14595" max="14636" width="2.85546875" customWidth="1"/>
    <col min="14849" max="14849" width="6.7109375" customWidth="1"/>
    <col min="14850" max="14850" width="7" customWidth="1"/>
    <col min="14851" max="14892" width="2.85546875" customWidth="1"/>
    <col min="15105" max="15105" width="6.7109375" customWidth="1"/>
    <col min="15106" max="15106" width="7" customWidth="1"/>
    <col min="15107" max="15148" width="2.85546875" customWidth="1"/>
    <col min="15361" max="15361" width="6.7109375" customWidth="1"/>
    <col min="15362" max="15362" width="7" customWidth="1"/>
    <col min="15363" max="15404" width="2.85546875" customWidth="1"/>
    <col min="15617" max="15617" width="6.7109375" customWidth="1"/>
    <col min="15618" max="15618" width="7" customWidth="1"/>
    <col min="15619" max="15660" width="2.85546875" customWidth="1"/>
    <col min="15873" max="15873" width="6.7109375" customWidth="1"/>
    <col min="15874" max="15874" width="7" customWidth="1"/>
    <col min="15875" max="15916" width="2.85546875" customWidth="1"/>
    <col min="16129" max="16129" width="6.7109375" customWidth="1"/>
    <col min="16130" max="16130" width="7" customWidth="1"/>
    <col min="16131" max="16172" width="2.85546875" customWidth="1"/>
  </cols>
  <sheetData>
    <row r="1" spans="1:2" x14ac:dyDescent="0.25">
      <c r="A1" s="32" t="s">
        <v>123</v>
      </c>
      <c r="B1" s="37">
        <v>2016</v>
      </c>
    </row>
    <row r="2" spans="1:2" x14ac:dyDescent="0.25">
      <c r="A2" s="32" t="s">
        <v>124</v>
      </c>
      <c r="B2" s="37">
        <v>2</v>
      </c>
    </row>
    <row r="3" spans="1:2" x14ac:dyDescent="0.25">
      <c r="A3" s="32" t="s">
        <v>125</v>
      </c>
      <c r="B3" s="32">
        <f>DAY(DATE(Godina,Mesec+1,1)-1)</f>
        <v>29</v>
      </c>
    </row>
    <row r="8" spans="1:2" x14ac:dyDescent="0.25">
      <c r="A8" s="38" t="s">
        <v>128</v>
      </c>
      <c r="B8" s="38"/>
    </row>
    <row r="9" spans="1:2" x14ac:dyDescent="0.25">
      <c r="A9" t="s">
        <v>129</v>
      </c>
      <c r="B9" s="39">
        <v>42370</v>
      </c>
    </row>
    <row r="10" spans="1:2" x14ac:dyDescent="0.25">
      <c r="A10" t="s">
        <v>130</v>
      </c>
      <c r="B10" s="39">
        <v>42405</v>
      </c>
    </row>
    <row r="11" spans="1:2" x14ac:dyDescent="0.25">
      <c r="A11" t="s">
        <v>131</v>
      </c>
      <c r="B11" s="39">
        <v>42446</v>
      </c>
    </row>
    <row r="12" spans="1:2" x14ac:dyDescent="0.25">
      <c r="A12" t="s">
        <v>133</v>
      </c>
      <c r="B12" s="39">
        <v>42475</v>
      </c>
    </row>
    <row r="13" spans="1:2" x14ac:dyDescent="0.25">
      <c r="A13" t="s">
        <v>132</v>
      </c>
      <c r="B13" s="39">
        <v>42508</v>
      </c>
    </row>
  </sheetData>
  <dataValidations count="2">
    <dataValidation type="list" allowBlank="1" showInputMessage="1" showErrorMessage="1" sqref="B1">
      <formula1>"2016,2017,2018"</formula1>
    </dataValidation>
    <dataValidation type="list" allowBlank="1" showInputMessage="1" showErrorMessage="1" sqref="B2">
      <formula1>"1,2,3,4,5,6,7,8,9,10,11,12"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Obračun</vt:lpstr>
      <vt:lpstr>Kalendar111</vt:lpstr>
      <vt:lpstr>Sheet1</vt:lpstr>
      <vt:lpstr>Godina</vt:lpstr>
      <vt:lpstr>Obračun!MDana</vt:lpstr>
      <vt:lpstr>Mesec</vt:lpstr>
      <vt:lpstr>praznici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2016-04-11T22:09:43Z</dcterms:modified>
</cp:coreProperties>
</file>