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75" activeTab="5"/>
  </bookViews>
  <sheets>
    <sheet name="KP" sheetId="1" r:id="rId1"/>
    <sheet name="PP" sheetId="2" r:id="rId2"/>
    <sheet name="KN" sheetId="3" r:id="rId3"/>
    <sheet name="Sheet1" sheetId="4" state="hidden" r:id="rId4"/>
    <sheet name="POR" sheetId="5" state="hidden" r:id="rId5"/>
    <sheet name="KART" sheetId="6" r:id="rId6"/>
  </sheets>
  <definedNames>
    <definedName name="_xlnm._FilterDatabase" localSheetId="5" hidden="1">'KART'!$A$12:$J$22</definedName>
    <definedName name="_xlnm._FilterDatabase" localSheetId="2" hidden="1">'KN'!$A$1:$I$102</definedName>
    <definedName name="_xlfn.IFERROR" hidden="1">#NAME?</definedName>
    <definedName name="_xlfn.SUMIFS" hidden="1">#NAME?</definedName>
    <definedName name="konta">'KP'!$E$1:$E$452</definedName>
    <definedName name="KONTO" localSheetId="0">'KP'!$A$1:$A$483</definedName>
    <definedName name="KONTO">'KP'!$A$1:$A$483</definedName>
    <definedName name="PPnaziv">'PP'!$B$2:$B$12</definedName>
    <definedName name="str_17" localSheetId="0">'KP'!#REF!</definedName>
    <definedName name="str_18" localSheetId="0">'KP'!$F$77</definedName>
    <definedName name="str_19" localSheetId="0">'KP'!$F$136</definedName>
    <definedName name="str_20" localSheetId="0">'KP'!$F$162</definedName>
    <definedName name="str_21" localSheetId="0">'KP'!$F$243</definedName>
    <definedName name="str_22" localSheetId="0">'KP'!$F$329</definedName>
    <definedName name="str_23" localSheetId="0">'KP'!$F$388</definedName>
    <definedName name="str_24" localSheetId="0">'KP'!$F$403</definedName>
    <definedName name="str_25" localSheetId="0">'KP'!$F$406</definedName>
  </definedNames>
  <calcPr fullCalcOnLoad="1"/>
</workbook>
</file>

<file path=xl/comments2.xml><?xml version="1.0" encoding="utf-8"?>
<comments xmlns="http://schemas.openxmlformats.org/spreadsheetml/2006/main">
  <authors>
    <author>Hazbo</author>
  </authors>
  <commentList>
    <comment ref="B1" authorId="0">
      <text>
        <r>
          <rPr>
            <b/>
            <sz val="8"/>
            <rFont val="Tahoma"/>
            <family val="2"/>
          </rPr>
          <t>UPISATI SKRACENI NAZIV PP.</t>
        </r>
      </text>
    </comment>
    <comment ref="C1" authorId="0">
      <text>
        <r>
          <rPr>
            <sz val="8"/>
            <rFont val="Tahoma"/>
            <family val="2"/>
          </rPr>
          <t xml:space="preserve">"D.O.O."; "A.D."; "K.D.";"preduzetnik"...
</t>
        </r>
      </text>
    </comment>
    <comment ref="D1" authorId="0">
      <text>
        <r>
          <rPr>
            <b/>
            <sz val="8"/>
            <rFont val="Tahoma"/>
            <family val="2"/>
          </rPr>
          <t>Upisati sjedište Posl.partn.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rFont val="Tahoma"/>
            <family val="2"/>
          </rPr>
          <t xml:space="preserve">osam cifara za pravna lica ili 13 za fizicka.
</t>
        </r>
      </text>
    </comment>
  </commentList>
</comments>
</file>

<file path=xl/comments5.xml><?xml version="1.0" encoding="utf-8"?>
<comments xmlns="http://schemas.openxmlformats.org/spreadsheetml/2006/main">
  <authors>
    <author>Hazbo</author>
  </authors>
  <commentList>
    <comment ref="D11" authorId="0">
      <text>
        <r>
          <rPr>
            <b/>
            <sz val="8"/>
            <rFont val="Tahoma"/>
            <family val="2"/>
          </rPr>
          <t xml:space="preserve">Autor:
</t>
        </r>
        <r>
          <rPr>
            <sz val="8"/>
            <rFont val="Tahoma"/>
            <family val="2"/>
          </rPr>
          <t xml:space="preserve">Podaci koji se povlace u ovaj obrazac nisu konacni pa je potrebno izvrsiti provjeru i rucno upisati podatke koji nisu upisani a trazi ih ovaj Poreski bilans.
</t>
        </r>
      </text>
    </comment>
  </commentList>
</comments>
</file>

<file path=xl/comments6.xml><?xml version="1.0" encoding="utf-8"?>
<comments xmlns="http://schemas.openxmlformats.org/spreadsheetml/2006/main">
  <authors>
    <author> -</author>
  </authors>
  <commentList>
    <comment ref="C7" authorId="0">
      <text>
        <r>
          <rPr>
            <b/>
            <sz val="8"/>
            <rFont val="Tahoma"/>
            <family val="2"/>
          </rPr>
          <t>ove brojeve možeš postaviti bijelim slovima, da budu nevidljivi</t>
        </r>
      </text>
    </comment>
  </commentList>
</comments>
</file>

<file path=xl/sharedStrings.xml><?xml version="1.0" encoding="utf-8"?>
<sst xmlns="http://schemas.openxmlformats.org/spreadsheetml/2006/main" count="1411" uniqueCount="1099">
  <si>
    <t>00</t>
  </si>
  <si>
    <t>000</t>
  </si>
  <si>
    <t>001</t>
  </si>
  <si>
    <t>01</t>
  </si>
  <si>
    <t>010</t>
  </si>
  <si>
    <t>011</t>
  </si>
  <si>
    <t>012</t>
  </si>
  <si>
    <t>014</t>
  </si>
  <si>
    <t>015</t>
  </si>
  <si>
    <t>016</t>
  </si>
  <si>
    <t>02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</si>
  <si>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</si>
  <si>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</si>
  <si>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</si>
  <si>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</si>
  <si>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</si>
  <si>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</si>
  <si>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</si>
  <si>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</si>
  <si>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</si>
  <si>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</si>
  <si>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</t>
  </si>
  <si>
    <t>030</t>
  </si>
  <si>
    <t>031</t>
  </si>
  <si>
    <t>032</t>
  </si>
  <si>
    <t>033</t>
  </si>
  <si>
    <t>034</t>
  </si>
  <si>
    <t>035</t>
  </si>
  <si>
    <t>036</t>
  </si>
  <si>
    <t>038</t>
  </si>
  <si>
    <t>039</t>
  </si>
  <si>
    <t>04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</si>
  <si>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</si>
  <si>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</si>
  <si>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</si>
  <si>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</si>
  <si>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</si>
  <si>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</si>
  <si>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</si>
  <si>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</si>
  <si>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</si>
  <si>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10</t>
  </si>
  <si>
    <t>100</t>
  </si>
  <si>
    <t>101</t>
  </si>
  <si>
    <t>102</t>
  </si>
  <si>
    <t>103</t>
  </si>
  <si>
    <t>109</t>
  </si>
  <si>
    <t>11</t>
  </si>
  <si>
    <t>110</t>
  </si>
  <si>
    <t>111</t>
  </si>
  <si>
    <t>12</t>
  </si>
  <si>
    <t>120</t>
  </si>
  <si>
    <t>13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</si>
  <si>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</si>
  <si>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</si>
  <si>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</si>
  <si>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</si>
  <si>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</si>
  <si>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</si>
  <si>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</si>
  <si>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</si>
  <si>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</si>
  <si>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15</t>
  </si>
  <si>
    <t>150</t>
  </si>
  <si>
    <t>159</t>
  </si>
  <si>
    <t>20</t>
  </si>
  <si>
    <t>200</t>
  </si>
  <si>
    <t>201</t>
  </si>
  <si>
    <t>202</t>
  </si>
  <si>
    <t>203</t>
  </si>
  <si>
    <t>209</t>
  </si>
  <si>
    <t>21</t>
  </si>
  <si>
    <t>210</t>
  </si>
  <si>
    <t>211</t>
  </si>
  <si>
    <t>212</t>
  </si>
  <si>
    <t>218</t>
  </si>
  <si>
    <t>219</t>
  </si>
  <si>
    <t>22</t>
  </si>
  <si>
    <t>220</t>
  </si>
  <si>
    <t>221</t>
  </si>
  <si>
    <t>222</t>
  </si>
  <si>
    <t>223</t>
  </si>
  <si>
    <t>224</t>
  </si>
  <si>
    <t>228</t>
  </si>
  <si>
    <t>229</t>
  </si>
  <si>
    <t>23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</si>
  <si>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</si>
  <si>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</si>
  <si>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</si>
  <si>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</si>
  <si>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</si>
  <si>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</si>
  <si>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</si>
  <si>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</si>
  <si>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</si>
  <si>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</si>
  <si>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</si>
  <si>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</si>
  <si>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</si>
  <si>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</si>
  <si>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</si>
  <si>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</si>
  <si>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</si>
  <si>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</si>
  <si>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</si>
  <si>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</si>
  <si>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27</t>
  </si>
  <si>
    <t>270</t>
  </si>
  <si>
    <t>272</t>
  </si>
  <si>
    <t>273</t>
  </si>
  <si>
    <t>274</t>
  </si>
  <si>
    <t>275</t>
  </si>
  <si>
    <t>276</t>
  </si>
  <si>
    <t>277</t>
  </si>
  <si>
    <t>279</t>
  </si>
  <si>
    <t>28</t>
  </si>
  <si>
    <t>280</t>
  </si>
  <si>
    <t>281</t>
  </si>
  <si>
    <t>282</t>
  </si>
  <si>
    <t>287</t>
  </si>
  <si>
    <t>288</t>
  </si>
  <si>
    <t>289</t>
  </si>
  <si>
    <t>30</t>
  </si>
  <si>
    <t>300</t>
  </si>
  <si>
    <t>301</t>
  </si>
  <si>
    <t>302</t>
  </si>
  <si>
    <t>303</t>
  </si>
  <si>
    <t>309</t>
  </si>
  <si>
    <t>31</t>
  </si>
  <si>
    <t>310</t>
  </si>
  <si>
    <t>311</t>
  </si>
  <si>
    <t>32</t>
  </si>
  <si>
    <t>320</t>
  </si>
  <si>
    <t>321</t>
  </si>
  <si>
    <t>322</t>
  </si>
  <si>
    <t>33</t>
  </si>
  <si>
    <t>330</t>
  </si>
  <si>
    <t>331</t>
  </si>
  <si>
    <t>332</t>
  </si>
  <si>
    <t>333</t>
  </si>
  <si>
    <t>334</t>
  </si>
  <si>
    <t>34</t>
  </si>
  <si>
    <t>340</t>
  </si>
  <si>
    <t>341</t>
  </si>
  <si>
    <t>35</t>
  </si>
  <si>
    <t>350</t>
  </si>
  <si>
    <t>351</t>
  </si>
  <si>
    <t>40</t>
  </si>
  <si>
    <t>400</t>
  </si>
  <si>
    <t>401</t>
  </si>
  <si>
    <t>402</t>
  </si>
  <si>
    <t>403</t>
  </si>
  <si>
    <t>404</t>
  </si>
  <si>
    <t>409</t>
  </si>
  <si>
    <t>41</t>
  </si>
  <si>
    <t>410</t>
  </si>
  <si>
    <t>411</t>
  </si>
  <si>
    <t>412</t>
  </si>
  <si>
    <t>413</t>
  </si>
  <si>
    <t>414</t>
  </si>
  <si>
    <t>415</t>
  </si>
  <si>
    <t>419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</si>
  <si>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</si>
  <si>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</si>
  <si>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</si>
  <si>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</si>
  <si>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</si>
  <si>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</si>
  <si>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</si>
  <si>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</si>
  <si>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</si>
  <si>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</si>
  <si>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</si>
  <si>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</si>
  <si>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</si>
  <si>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</si>
  <si>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</si>
  <si>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</si>
  <si>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</si>
  <si>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</si>
  <si>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</si>
  <si>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</si>
  <si>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442</t>
  </si>
  <si>
    <t>449</t>
  </si>
  <si>
    <t>45</t>
  </si>
  <si>
    <t>450</t>
  </si>
  <si>
    <t>451</t>
  </si>
  <si>
    <t>452</t>
  </si>
  <si>
    <t>453</t>
  </si>
  <si>
    <t>454</t>
  </si>
  <si>
    <t>455</t>
  </si>
  <si>
    <t>456</t>
  </si>
  <si>
    <t>46</t>
  </si>
  <si>
    <t>460</t>
  </si>
  <si>
    <t>461</t>
  </si>
  <si>
    <t>462</t>
  </si>
  <si>
    <t>463</t>
  </si>
  <si>
    <t>464</t>
  </si>
  <si>
    <t>465</t>
  </si>
  <si>
    <t>469</t>
  </si>
  <si>
    <t>47</t>
  </si>
  <si>
    <t>470</t>
  </si>
  <si>
    <t>471</t>
  </si>
  <si>
    <t>472</t>
  </si>
  <si>
    <t>473</t>
  </si>
  <si>
    <t>474</t>
  </si>
  <si>
    <t>475</t>
  </si>
  <si>
    <t>476</t>
  </si>
  <si>
    <t>479</t>
  </si>
  <si>
    <t>48</t>
  </si>
  <si>
    <t>480</t>
  </si>
  <si>
    <t>481</t>
  </si>
  <si>
    <t>482</t>
  </si>
  <si>
    <t>483</t>
  </si>
  <si>
    <t>489</t>
  </si>
  <si>
    <t>49</t>
  </si>
  <si>
    <t>490</t>
  </si>
  <si>
    <t>491</t>
  </si>
  <si>
    <t>494</t>
  </si>
  <si>
    <t>495</t>
  </si>
  <si>
    <t>496</t>
  </si>
  <si>
    <t>497</t>
  </si>
  <si>
    <t>498</t>
  </si>
  <si>
    <t>499</t>
  </si>
  <si>
    <t>50</t>
  </si>
  <si>
    <t>500</t>
  </si>
  <si>
    <t>501</t>
  </si>
  <si>
    <t>502</t>
  </si>
  <si>
    <t>51</t>
  </si>
  <si>
    <t>510</t>
  </si>
  <si>
    <t>511</t>
  </si>
  <si>
    <t>512</t>
  </si>
  <si>
    <t>513</t>
  </si>
  <si>
    <t>52</t>
  </si>
  <si>
    <t>520</t>
  </si>
  <si>
    <t>521</t>
  </si>
  <si>
    <t>522</t>
  </si>
  <si>
    <t>523</t>
  </si>
  <si>
    <t>524</t>
  </si>
  <si>
    <t>525</t>
  </si>
  <si>
    <t>526</t>
  </si>
  <si>
    <t>529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</si>
  <si>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</si>
  <si>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</si>
  <si>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</si>
  <si>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</si>
  <si>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</si>
  <si>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</si>
  <si>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</si>
  <si>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</si>
  <si>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</si>
  <si>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</si>
  <si>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54</t>
  </si>
  <si>
    <t>540</t>
  </si>
  <si>
    <t>541</t>
  </si>
  <si>
    <t>542</t>
  </si>
  <si>
    <t>543</t>
  </si>
  <si>
    <t>544</t>
  </si>
  <si>
    <t>545</t>
  </si>
  <si>
    <t>549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</si>
  <si>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</si>
  <si>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</si>
  <si>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</si>
  <si>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</si>
  <si>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</si>
  <si>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</si>
  <si>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</si>
  <si>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</si>
  <si>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</si>
  <si>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56</t>
  </si>
  <si>
    <t>560</t>
  </si>
  <si>
    <t>561</t>
  </si>
  <si>
    <t>562</t>
  </si>
  <si>
    <t>563</t>
  </si>
  <si>
    <t>564</t>
  </si>
  <si>
    <t>569</t>
  </si>
  <si>
    <t>57</t>
  </si>
  <si>
    <t>570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</si>
  <si>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</si>
  <si>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</si>
  <si>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</si>
  <si>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</si>
  <si>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</si>
  <si>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</si>
  <si>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</si>
  <si>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</si>
  <si>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</si>
  <si>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580</t>
  </si>
  <si>
    <t>581</t>
  </si>
  <si>
    <t>582</t>
  </si>
  <si>
    <t>583</t>
  </si>
  <si>
    <t>584</t>
  </si>
  <si>
    <t>585</t>
  </si>
  <si>
    <t>589</t>
  </si>
  <si>
    <t>59</t>
  </si>
  <si>
    <t>590</t>
  </si>
  <si>
    <t>591</t>
  </si>
  <si>
    <t>592</t>
  </si>
  <si>
    <t>599</t>
  </si>
  <si>
    <t>60</t>
  </si>
  <si>
    <t>600</t>
  </si>
  <si>
    <t>601</t>
  </si>
  <si>
    <t>602</t>
  </si>
  <si>
    <t>603</t>
  </si>
  <si>
    <t>610</t>
  </si>
  <si>
    <t>611</t>
  </si>
  <si>
    <t>61</t>
  </si>
  <si>
    <t>612</t>
  </si>
  <si>
    <t>613</t>
  </si>
  <si>
    <t>62</t>
  </si>
  <si>
    <t>620</t>
  </si>
  <si>
    <t>621</t>
  </si>
  <si>
    <t>63</t>
  </si>
  <si>
    <t>630</t>
  </si>
  <si>
    <t>631</t>
  </si>
  <si>
    <t>64</t>
  </si>
  <si>
    <t>640</t>
  </si>
  <si>
    <t>641</t>
  </si>
  <si>
    <t>65</t>
  </si>
  <si>
    <t>650</t>
  </si>
  <si>
    <t>651</t>
  </si>
  <si>
    <t>652</t>
  </si>
  <si>
    <t>659</t>
  </si>
  <si>
    <t>66</t>
  </si>
  <si>
    <t>660</t>
  </si>
  <si>
    <t>661</t>
  </si>
  <si>
    <t>662</t>
  </si>
  <si>
    <t>663</t>
  </si>
  <si>
    <t>664</t>
  </si>
  <si>
    <t>669</t>
  </si>
  <si>
    <t>67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</si>
  <si>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</si>
  <si>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</si>
  <si>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</si>
  <si>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</si>
  <si>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</si>
  <si>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</si>
  <si>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</si>
  <si>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</si>
  <si>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</si>
  <si>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</si>
  <si>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</t>
  </si>
  <si>
    <t>680</t>
  </si>
  <si>
    <t>681</t>
  </si>
  <si>
    <t>682</t>
  </si>
  <si>
    <t>683</t>
  </si>
  <si>
    <t>684</t>
  </si>
  <si>
    <t>685</t>
  </si>
  <si>
    <t>689</t>
  </si>
  <si>
    <t>69</t>
  </si>
  <si>
    <t>690</t>
  </si>
  <si>
    <t>691</t>
  </si>
  <si>
    <t>692</t>
  </si>
  <si>
    <t>699</t>
  </si>
  <si>
    <t>70</t>
  </si>
  <si>
    <t>700</t>
  </si>
  <si>
    <t>71</t>
  </si>
  <si>
    <t>710</t>
  </si>
  <si>
    <t>711</t>
  </si>
  <si>
    <t>712</t>
  </si>
  <si>
    <t>72</t>
  </si>
  <si>
    <t>720</t>
  </si>
  <si>
    <t>721</t>
  </si>
  <si>
    <t>722</t>
  </si>
  <si>
    <t>724</t>
  </si>
  <si>
    <t>73</t>
  </si>
  <si>
    <t>730</t>
  </si>
  <si>
    <t>74</t>
  </si>
  <si>
    <t>88</t>
  </si>
  <si>
    <t>89</t>
  </si>
  <si>
    <t>90</t>
  </si>
  <si>
    <t>900</t>
  </si>
  <si>
    <t>901</t>
  </si>
  <si>
    <t>902</t>
  </si>
  <si>
    <t>903</t>
  </si>
  <si>
    <t>91</t>
  </si>
  <si>
    <t>910</t>
  </si>
  <si>
    <t>911</t>
  </si>
  <si>
    <t>912</t>
  </si>
  <si>
    <t>92</t>
  </si>
  <si>
    <t>93</t>
  </si>
  <si>
    <t>94</t>
  </si>
  <si>
    <t>95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</si>
  <si>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</si>
  <si>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</si>
  <si>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</si>
  <si>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</si>
  <si>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</si>
  <si>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</si>
  <si>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</si>
  <si>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</si>
  <si>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</si>
  <si>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</si>
  <si>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</t>
  </si>
  <si>
    <t>960</t>
  </si>
  <si>
    <t>968</t>
  </si>
  <si>
    <t>969</t>
  </si>
  <si>
    <t>97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</si>
  <si>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</si>
  <si>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</si>
  <si>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</si>
  <si>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</si>
  <si>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</si>
  <si>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</si>
  <si>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</si>
  <si>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</si>
  <si>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</si>
  <si>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</si>
  <si>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</si>
  <si>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</t>
  </si>
  <si>
    <t>990</t>
  </si>
  <si>
    <t>991</t>
  </si>
  <si>
    <t>992</t>
  </si>
  <si>
    <t>993</t>
  </si>
  <si>
    <t>994</t>
  </si>
  <si>
    <t>999</t>
  </si>
  <si>
    <t>NEUPLAĆENI UPISANI KAPITAL</t>
  </si>
  <si>
    <t>Neuplaćene upisane akcije</t>
  </si>
  <si>
    <t>Neuplaćeni upisani udeli</t>
  </si>
  <si>
    <t>NEMATERIJALNA ULAGANJA</t>
  </si>
  <si>
    <t>Ulaganja u razvoj</t>
  </si>
  <si>
    <t>Koncesije, patenti, licence i slična prava</t>
  </si>
  <si>
    <t>Goodwill</t>
  </si>
  <si>
    <t>Ostala nematerijalna ulaganja</t>
  </si>
  <si>
    <t>Nematerijalna ulaganja u pripremi</t>
  </si>
  <si>
    <t>Avansi za nematerijalna ulaganja</t>
  </si>
  <si>
    <t>NEKRETNINE, POSTROJENJA, OPREMA I BIOLOŠKA SREDSTVA</t>
  </si>
  <si>
    <t>Zemljišta</t>
  </si>
  <si>
    <t>Šume i višegodišnji zasadi</t>
  </si>
  <si>
    <t>Građevinski objekti</t>
  </si>
  <si>
    <t>Postrojenja i oprema</t>
  </si>
  <si>
    <t>Investicione nekretnine</t>
  </si>
  <si>
    <t>Osnovno stado</t>
  </si>
  <si>
    <t>Ostale nekretnine, postrojenja i oprema</t>
  </si>
  <si>
    <t>Nekretnine, postrojenja, oprema i biološka sredstva u pripremi</t>
  </si>
  <si>
    <t>Avansi za nekretnine, postrojenja, opremu i biološka sredstva</t>
  </si>
  <si>
    <t>Ulaganja na tuđim nekretninama, postrojenjima i opremi</t>
  </si>
  <si>
    <t>DUGOROČNI FINANSIJSKI PLASMANI</t>
  </si>
  <si>
    <t>Učešća u kapitalu zavisnih pravnih lica</t>
  </si>
  <si>
    <t>Učešća u kapitalu pridruženih pravnih lica</t>
  </si>
  <si>
    <t>Dugoročni krediti u zemlji</t>
  </si>
  <si>
    <t>Dugoročni krediti u inostranstvu</t>
  </si>
  <si>
    <t>Ostali dugoročni finansijski plasmani</t>
  </si>
  <si>
    <t xml:space="preserve">STALNA SREDSTVA NAMIJENJENA PRODAJI </t>
  </si>
  <si>
    <t>Nematerijalna ulaganja namijenjena prodaji</t>
  </si>
  <si>
    <t>Zemljišta namijenjena prodaji</t>
  </si>
  <si>
    <t>Građevinski objekti namijenjeni prodaji</t>
  </si>
  <si>
    <t xml:space="preserve">Investicione nekretnine namijenjene prodaji </t>
  </si>
  <si>
    <t>Postrojenja i oprema namijenjena prodaji</t>
  </si>
  <si>
    <t xml:space="preserve">Biološka sredstva namijenjena prodaji </t>
  </si>
  <si>
    <t>Sredstva poslovanja koje je obustavljeno</t>
  </si>
  <si>
    <t>ZALIHE MATERIJALA</t>
  </si>
  <si>
    <t>Obračun nabavke zaliha materijala, rezervnih djelova, alata i inventara</t>
  </si>
  <si>
    <t>Materijal</t>
  </si>
  <si>
    <t>Rezervni djelovi</t>
  </si>
  <si>
    <t>Alat i inventar</t>
  </si>
  <si>
    <t>NEDOVRŠENA PROIZVODNJA</t>
  </si>
  <si>
    <t>Nedovršena proizvodnja</t>
  </si>
  <si>
    <t>Nedovršene usluge</t>
  </si>
  <si>
    <t xml:space="preserve">GOTOVI PROIZVODI </t>
  </si>
  <si>
    <t>Gotovi proizvodi</t>
  </si>
  <si>
    <t>ROBA</t>
  </si>
  <si>
    <t>Obračun nabavke robe</t>
  </si>
  <si>
    <t>Roba u magacinu</t>
  </si>
  <si>
    <t>Roba u prometu na veliko</t>
  </si>
  <si>
    <t>Roba u skladištu, stovarištu i prodavnicama kod drugih pravnih lica</t>
  </si>
  <si>
    <t>Roba u prometu na malo</t>
  </si>
  <si>
    <t>Roba u obradi, doradi i manipulaciji</t>
  </si>
  <si>
    <t>Roba u tranzitu</t>
  </si>
  <si>
    <t>Roba na putu</t>
  </si>
  <si>
    <t>DATI AVANSI</t>
  </si>
  <si>
    <t>Dati avansi za zalihe i usluge</t>
  </si>
  <si>
    <t>POTRAŽIVANJA PO OSNOVU PRODAJE</t>
  </si>
  <si>
    <t>matična i zavisna pravna lica</t>
  </si>
  <si>
    <t>ostala povezana pravna lica</t>
  </si>
  <si>
    <t>Kupci u zemlji</t>
  </si>
  <si>
    <t>Kupci u inostranstvu</t>
  </si>
  <si>
    <t>POTRAŽIVANJA IZ SPECIFIČNIH POSLOVA</t>
  </si>
  <si>
    <t>Potraživanja od izvoznika</t>
  </si>
  <si>
    <t>Potraživanja po osnovu uvoza za tuđ račun</t>
  </si>
  <si>
    <t>Potraživanja iz komisione i konsignacione prodaje</t>
  </si>
  <si>
    <t>Ostala potraživanja iz specifičnih poslova</t>
  </si>
  <si>
    <t>DRUGA POTRAŽIVANJA</t>
  </si>
  <si>
    <t>Potraživanja za kamatu i dividende</t>
  </si>
  <si>
    <t>Potraživanja od zaposlenih</t>
  </si>
  <si>
    <t>Potraživanja od državnih organa i organizacija</t>
  </si>
  <si>
    <t>Potraživanja za više plaćen porez na dobitak</t>
  </si>
  <si>
    <t>Potraživanja po osnovu pretplaćenih ostalih poreza i doprinosa</t>
  </si>
  <si>
    <t>Ostala potraživanja</t>
  </si>
  <si>
    <t>KRATKOROČNI FINANSIJSKI PLASMANI</t>
  </si>
  <si>
    <t>Kratkoročni krediti u zemlji</t>
  </si>
  <si>
    <t>Kratkoročni krediti u inostranstvu</t>
  </si>
  <si>
    <t>Dio dugoročnih finansijskih plasmana koji dospijeva do jedne godine</t>
  </si>
  <si>
    <t>Ostali kratkoročni finansijski plasmani</t>
  </si>
  <si>
    <t>gotovinski ekvivalenti</t>
  </si>
  <si>
    <t>Tekući (poslovni) računi</t>
  </si>
  <si>
    <t>Izdvojena novčana sredstva i akreditivi</t>
  </si>
  <si>
    <t>Blagajna</t>
  </si>
  <si>
    <t>Devizni račun</t>
  </si>
  <si>
    <t>Devizni akreditivi</t>
  </si>
  <si>
    <t>Devizna blagajna</t>
  </si>
  <si>
    <t>Ostala novčana sredstva</t>
  </si>
  <si>
    <t>AKTIVNA VREMENSKA RAZGRANIČENJA</t>
  </si>
  <si>
    <t>Unaprijed plaćeni troškovi</t>
  </si>
  <si>
    <t>Potraživanja za nefakturisani prihod</t>
  </si>
  <si>
    <t>Razgraničeni troškovi po osnovu obaveza</t>
  </si>
  <si>
    <t>Odložena poreska sredstva</t>
  </si>
  <si>
    <t>Ostala aktivna vremenska razgraničenja</t>
  </si>
  <si>
    <t>OSNOVNI KAPITAL</t>
  </si>
  <si>
    <t>Akcijski kapital</t>
  </si>
  <si>
    <t>Udjeli društava sa ograničenom odgovornošću</t>
  </si>
  <si>
    <t>Ulozi</t>
  </si>
  <si>
    <t>Državni kapital</t>
  </si>
  <si>
    <t>Ostali osnovni kapital</t>
  </si>
  <si>
    <t>Neuplaćeni upisani udjeli</t>
  </si>
  <si>
    <t>REZERVE</t>
  </si>
  <si>
    <t>Emisiona premija</t>
  </si>
  <si>
    <t>Zakonske rezerve</t>
  </si>
  <si>
    <t>Statutarne i druge rezerve</t>
  </si>
  <si>
    <t>REVALORIZACIONE REZERVE I NEREALIZOVANI DOBICI I GUBICI</t>
  </si>
  <si>
    <t>Revalorizacione rezerve</t>
  </si>
  <si>
    <t>NERASPOREĐENI DOBITAK</t>
  </si>
  <si>
    <t>Neraspoređeni dobitak ranijih godina</t>
  </si>
  <si>
    <t>Neraspoređeni dobitak tekuće godine</t>
  </si>
  <si>
    <t>GUBITAK</t>
  </si>
  <si>
    <t>Gubitak ranijih godina</t>
  </si>
  <si>
    <t>Gubitak tekuće godine</t>
  </si>
  <si>
    <t>DUGOROČNA REZERVISANJA</t>
  </si>
  <si>
    <t>Rezervisanja za troškove u garantnom roku</t>
  </si>
  <si>
    <t>Rezervisanja za troškove obnavljanja prirodnih bogatstava</t>
  </si>
  <si>
    <t>Rezervisanja za zadržane kaucije i depozite</t>
  </si>
  <si>
    <t>Rezervisanja za troškove restrukturiranja</t>
  </si>
  <si>
    <t>Rezervisanja za naknade i druge beneficije zaposlenih</t>
  </si>
  <si>
    <t>Ostala dugoročna rezervisanja</t>
  </si>
  <si>
    <t>DUGOROČNE OBAVEZE</t>
  </si>
  <si>
    <t>Obaveze koje se mogu konvertovati u kapital</t>
  </si>
  <si>
    <t>Obaveze prema matičnim i zavisnim pravnim licima</t>
  </si>
  <si>
    <t>Obaveze prema ostalim povezanim pravnim licima</t>
  </si>
  <si>
    <t>Ostale dugoročne obaveze</t>
  </si>
  <si>
    <t>KRATKOROČNE FINANSIJSKE OBAVEZE</t>
  </si>
  <si>
    <t>Kratkoročni krediti od matičnih i zavisnih pravnih lica</t>
  </si>
  <si>
    <t>Kratkoročni krediti od ostalih povezanih pravnih lica</t>
  </si>
  <si>
    <t>Dio dugoročnih kredita koji dospijeva do jedne godine</t>
  </si>
  <si>
    <t>Dio ostalih dugoročnih obaveza koje dospijevaju do jedne godine</t>
  </si>
  <si>
    <t>Ostale kratkoročne finansijske obaveze</t>
  </si>
  <si>
    <t>OBAVEZE IZ POSLOVANJA</t>
  </si>
  <si>
    <t>Primljeni avansi, depoziti i kaucije</t>
  </si>
  <si>
    <t>Dobavljači u zemlji</t>
  </si>
  <si>
    <t>Dobavljači u inostranstvu</t>
  </si>
  <si>
    <t>Ostale obaveze iz poslovanja</t>
  </si>
  <si>
    <t>OBAVEZE IZ SPECIFIČNIH POSLOVA</t>
  </si>
  <si>
    <t>Obaveze prema uvozniku</t>
  </si>
  <si>
    <t>Obaveze po osnovu izvoza za tuđ račun</t>
  </si>
  <si>
    <t>Obaveze po osnovu komisione i konsignacione prodaje</t>
  </si>
  <si>
    <t>Ostale obaveze iz specifičnih poslova</t>
  </si>
  <si>
    <t>OBAVEZE PO OSNOVU ZARADA I NAKNADA ZARADA</t>
  </si>
  <si>
    <t>Obaveze za porez na zarade i naknade zarada na teret zaposlenog</t>
  </si>
  <si>
    <t>Obaveze za doprinose na zarade i naknade zarada na teret zaposlenog</t>
  </si>
  <si>
    <t>Obaveze za poreze i doprinose na zarade i naknade zarada na teret poslodavca</t>
  </si>
  <si>
    <t>Obaveze za neto naknade zarada koje se refundiraju</t>
  </si>
  <si>
    <t>OSTALE OBAVEZE</t>
  </si>
  <si>
    <t>Obaveze po osnovu kamata i troškova finansiranja</t>
  </si>
  <si>
    <t>Obaveze za dividende</t>
  </si>
  <si>
    <t>Obaveze za učešće u dobitku</t>
  </si>
  <si>
    <t>Obaveze prema zaposlenima</t>
  </si>
  <si>
    <t>Obaveze prema članovima upravnog i nadzornog odbora</t>
  </si>
  <si>
    <t>Obaveze prema fizičkim licima za naknade po ugovorima</t>
  </si>
  <si>
    <t>Ostale obaveze</t>
  </si>
  <si>
    <t>OBAVEZE ZA OSTALE POREZE, DOPRINOSE I DRUGE DAŽBINE</t>
  </si>
  <si>
    <t>Obaveze za akcize</t>
  </si>
  <si>
    <t>Obaveze za porez iz rezultata</t>
  </si>
  <si>
    <t>Obaveze za poreze, carine i druge dažbine iz nabavke ili na teret troškova</t>
  </si>
  <si>
    <t>Obaveze za doprinose koji terete troškove</t>
  </si>
  <si>
    <t>Ostale obaveze za poreze, doprinose i druge dažbine</t>
  </si>
  <si>
    <t>PASIVNA VREMENSKA RAZGRANIČENJA</t>
  </si>
  <si>
    <t>Unaprijed obračunati troškovi</t>
  </si>
  <si>
    <t>Obračunati prihodi budućeg perioda</t>
  </si>
  <si>
    <t>Razgraničeni zavisni troškovi nabavke</t>
  </si>
  <si>
    <t>Odloženi prihodi i primljene donacije</t>
  </si>
  <si>
    <t>Razgraničeni prihodi po osnovu potraživanja</t>
  </si>
  <si>
    <t>Odložene poreske obaveze</t>
  </si>
  <si>
    <t>Ostala pasivna vremenska razgraničenja</t>
  </si>
  <si>
    <t>Nabavka robe</t>
  </si>
  <si>
    <t>TROŠKOVI MATERIJALA</t>
  </si>
  <si>
    <t>Nabavka materijala</t>
  </si>
  <si>
    <t>Troškovi materijala za izradu</t>
  </si>
  <si>
    <t>Troškovi ostalog materijala (režijskog)</t>
  </si>
  <si>
    <t>Troškovi goriva i energije</t>
  </si>
  <si>
    <t>TROŠKOVI ZARADA, NAKNADA ZARADA I OSTALI LIČNI RASHODI</t>
  </si>
  <si>
    <t>Troškovi zarada i naknada zarada (bruto)</t>
  </si>
  <si>
    <t>Troškovi poreza i doprinosa na zarade i naknade zarada na teret poslodavca</t>
  </si>
  <si>
    <t>Troškovi naknada po ugovoru o djelu</t>
  </si>
  <si>
    <t>Troškovi naknada po autorskim ugovorima</t>
  </si>
  <si>
    <t>Troškovi naknada po ugovoru o privremenim i povremenim poslovima</t>
  </si>
  <si>
    <t>Troškovi naknada fizičkim licima po osnovu ostalih ugovora</t>
  </si>
  <si>
    <t>Troškovi naknada članovima upravnog i nadzornog odbora</t>
  </si>
  <si>
    <t>Ostali lični rashodi i naknade</t>
  </si>
  <si>
    <t>TROŠKOVI PROIZVODNIH USLUGA</t>
  </si>
  <si>
    <t>Troškovi usluga na izradi učinaka</t>
  </si>
  <si>
    <t>Troškovi transportnih usluga</t>
  </si>
  <si>
    <t>Troškovi usluga održavanja</t>
  </si>
  <si>
    <t>Troškovi zakupnina</t>
  </si>
  <si>
    <t>Troškovi sajmova</t>
  </si>
  <si>
    <t>Troškovi reklame i propagande</t>
  </si>
  <si>
    <t>Troškovi istraživanja</t>
  </si>
  <si>
    <t>Troškovi razvoja koji se ne kapitalizuju</t>
  </si>
  <si>
    <t>Troškovi ostalih usluga</t>
  </si>
  <si>
    <t>TROŠKOVI AMORTIZACIJE I REZERVISANJA</t>
  </si>
  <si>
    <t>Troškovi amortizacije</t>
  </si>
  <si>
    <t>Troškovi rezervisanja za garantni rok</t>
  </si>
  <si>
    <t>NEMATERIJALNI TROŠKOVI</t>
  </si>
  <si>
    <t>Troškovi neproizvodnih usluga</t>
  </si>
  <si>
    <t>Troškovi reprezentacije</t>
  </si>
  <si>
    <t>Troškovi premija osiguranja</t>
  </si>
  <si>
    <t>Troškovi platnog prometa</t>
  </si>
  <si>
    <t>Troškovi poreza</t>
  </si>
  <si>
    <t>Troškovi doprinosa</t>
  </si>
  <si>
    <t>Ostali nematerijalni troškovi</t>
  </si>
  <si>
    <t>FINANSIJSKI RASHODI</t>
  </si>
  <si>
    <t>Finansijski rashodi iz odnosa sa matičnim i zavisnim pravnim licima</t>
  </si>
  <si>
    <t>Finansijski rashodi iz odnosa sa ostalim povezanim pravnim licima</t>
  </si>
  <si>
    <t>Rashodi kamata</t>
  </si>
  <si>
    <t>Negativne kursne razlike</t>
  </si>
  <si>
    <t>Rashodi po osnovu efekata valutne klauzule</t>
  </si>
  <si>
    <t>Ostali finansijski rashodi</t>
  </si>
  <si>
    <t>OSTALI RASHODI</t>
  </si>
  <si>
    <t>Gubici po osnovu rashodovanja i prodaje bioloških sredstava</t>
  </si>
  <si>
    <t>Gubici od prodaje materijala</t>
  </si>
  <si>
    <t>Manjkovi</t>
  </si>
  <si>
    <t>Rashodi po osnovu direktnih otpisa potraživanja</t>
  </si>
  <si>
    <t>Rashodi po osnovu rashodovanja zaliha materijala i robe</t>
  </si>
  <si>
    <t>Ostali nepomenuti rashodi</t>
  </si>
  <si>
    <t>Gubitak poslovanja koje je obustavljeno</t>
  </si>
  <si>
    <t>Prenos rashoda</t>
  </si>
  <si>
    <t>PRIHODI OD PRODAJE ROBE</t>
  </si>
  <si>
    <t>Prihodi od prodaje robe matičnim i zavisnim pravnim licima</t>
  </si>
  <si>
    <t>Prihodi od prodaje robe ostalim povezanim pravnim licima</t>
  </si>
  <si>
    <t>Prihodi od prodaje robe na domaćem tržištu</t>
  </si>
  <si>
    <t>Prihodi od prodaje robe na inostranom tržištu</t>
  </si>
  <si>
    <t>PRIHODI OD PRODAJE PROIZVODA I USLUGA</t>
  </si>
  <si>
    <t>Prihodi od prodaje proizvoda i usluga ostalim povezanim pravnim licima</t>
  </si>
  <si>
    <t>Prihodi od prodaje proizvoda i usluga na domaćem tržištu</t>
  </si>
  <si>
    <t>Prihodi od prodaje proizvoda i usluga na inostranom tržištu</t>
  </si>
  <si>
    <t>PRIHODI OD AKTIVIRANJA UČINAKA I ROBE</t>
  </si>
  <si>
    <t>Prihodi od aktiviranja ili potrošnje robe za sopstvene potrebe</t>
  </si>
  <si>
    <t>PRIHODI OD PREMIJA, SUBVENCIJA, DOTACIJA, DONACIJA I SL.</t>
  </si>
  <si>
    <t>Prihodi po osnovu uslovljenih donacija</t>
  </si>
  <si>
    <t>DRUGI POSLOVNI PRIHODI</t>
  </si>
  <si>
    <t>Prihodi od zakupnina</t>
  </si>
  <si>
    <t>Prihodi od članarina</t>
  </si>
  <si>
    <t>Prihodi od tantijema i licencnih naknada</t>
  </si>
  <si>
    <t>Ostali poslovni prihodi</t>
  </si>
  <si>
    <t>FINANSIJSKI PRIHODI</t>
  </si>
  <si>
    <t>Finansijski prihodi od matičnih i zavisnih pravnih lica</t>
  </si>
  <si>
    <t>Finansijski prihodi od ostalih povezanih pravnih lica</t>
  </si>
  <si>
    <t>Prihodi od kamata</t>
  </si>
  <si>
    <t>Pozitivne kursne razlike</t>
  </si>
  <si>
    <t>Prihodi po osnovu efekata valutne klauzule</t>
  </si>
  <si>
    <t>Ostali finansijski prihodi</t>
  </si>
  <si>
    <t>OSTALI PRIHODI</t>
  </si>
  <si>
    <t>Dobici od prodaje nematerijalnih ulaganja, nekretnina, postrojenja i opreme</t>
  </si>
  <si>
    <t>Dobici od prodaje bioloških sredstava</t>
  </si>
  <si>
    <t>Dobici od prodaje materijala</t>
  </si>
  <si>
    <t>Viškovi</t>
  </si>
  <si>
    <t>Naplaćena otpisana potraživanja</t>
  </si>
  <si>
    <t>Prihodi po osnovu efekata ugovorene zaštite od rizika</t>
  </si>
  <si>
    <t>Prihodi od smanjenja obaveza</t>
  </si>
  <si>
    <t>Prihodi od ukidanja dugoročnih rezervisanja</t>
  </si>
  <si>
    <t>Ostali nepomenuti prihodi</t>
  </si>
  <si>
    <t>Dobitak poslovanja koje je obustavljeno</t>
  </si>
  <si>
    <t>Prenos prihoda</t>
  </si>
  <si>
    <t>Otvaranje računa glavne knjige finansijskog knjigovodstva</t>
  </si>
  <si>
    <t>ZAKLJUČAK RAČUNA USPJEHA</t>
  </si>
  <si>
    <t>Rashodi i prihodi</t>
  </si>
  <si>
    <t>Prenos ukupnog rezultata</t>
  </si>
  <si>
    <t>RAČUN DOBITKA I GUBITKA</t>
  </si>
  <si>
    <t>Dobitak ili gubitak</t>
  </si>
  <si>
    <t>Poreski rashod perioda</t>
  </si>
  <si>
    <t xml:space="preserve">Odloženi poreski rashodi i prihodi perioda </t>
  </si>
  <si>
    <t>Prenos dobitka ili gubitka</t>
  </si>
  <si>
    <t xml:space="preserve">ZAKLJUČAK RAČUNA STANJA </t>
  </si>
  <si>
    <t>Izravnanje računa stanja</t>
  </si>
  <si>
    <t>SLOBODNA GRUPA</t>
  </si>
  <si>
    <t>VANBILANSNA AKTIVA</t>
  </si>
  <si>
    <t>VANBILANSNA PASIVA</t>
  </si>
  <si>
    <t>RAČUNI ODNOSA S FINANSIJSKIM KNJIGOVODSTVOM</t>
  </si>
  <si>
    <t>Račun za preuzimanje zaliha</t>
  </si>
  <si>
    <t>Račun za preuzimanje nabavke materijala i robe</t>
  </si>
  <si>
    <t>Račun za preuzimanje troškova</t>
  </si>
  <si>
    <t>Račun za preuzimanje prihoda</t>
  </si>
  <si>
    <t>MATERIJAL I ROBA</t>
  </si>
  <si>
    <t>Roba</t>
  </si>
  <si>
    <t>Proizvodi i roba u prodavnicama proizvođača</t>
  </si>
  <si>
    <t>RAČUNI GLAVNIH PROIZVODNIH MJESTA TROŠKOVA</t>
  </si>
  <si>
    <t xml:space="preserve">NOSIOCI TROŠKOVA </t>
  </si>
  <si>
    <t>Nosioci troškova</t>
  </si>
  <si>
    <t>Poluproizvodi sopstvene proizvodnje</t>
  </si>
  <si>
    <t>Odstupanja u troškovima nosioca troškova</t>
  </si>
  <si>
    <t>GOTOVI PROIZVODI</t>
  </si>
  <si>
    <t>Odstupanja u troškovima gotovih proizvoda</t>
  </si>
  <si>
    <t>RASHODI I PRIHODI</t>
  </si>
  <si>
    <t>Troškovi prodatih proizvoda i usluga</t>
  </si>
  <si>
    <t>Troškovi perioda</t>
  </si>
  <si>
    <t>Slobodan račun</t>
  </si>
  <si>
    <t>Prihodi po osnovu proizvoda i usluga</t>
  </si>
  <si>
    <t>Prihodi po osnovu robe (uključuju se prihodi sa grupa računa 60, 61, 62, 64)</t>
  </si>
  <si>
    <t>Drugi prihodi</t>
  </si>
  <si>
    <t>RAČUNI DOBITKA, GUBITKA I ZAKLJUČKA</t>
  </si>
  <si>
    <t>Poslovni dobitak i gubitak</t>
  </si>
  <si>
    <t>Gubitak i dobitak po osnovu prodaje materijala</t>
  </si>
  <si>
    <t>Manjkovi materijala i robe</t>
  </si>
  <si>
    <t>Otpisi materijala i robe</t>
  </si>
  <si>
    <t>Viškovi materijala i robe</t>
  </si>
  <si>
    <t xml:space="preserve">Zaključak obračuna troškova </t>
  </si>
  <si>
    <t>Dugoročni krediti matičnim, zavisnim i ostalim povezanim pravnim licima</t>
  </si>
  <si>
    <t>Otkupljene sopstvene akcije i otkupljeni sopstveni udjeli namijenjeni prodaji ili poništavaju</t>
  </si>
  <si>
    <t>dio koji dospijeva do jedne godine</t>
  </si>
  <si>
    <t>Nerealizovani dobici po osnovu preračuna finansijskih izvještaja prikazanih u drugoj valuti prikazivanja</t>
  </si>
  <si>
    <t>Nerealizovani gubici po osnovu preračuna finansijskih izvještaja prikazanih u drugoj valuti prikazavanja</t>
  </si>
  <si>
    <t>Obaveze po osnovu stalnih sredstava i sredstava obustavljenog poslovanja namijenjenih prodaji</t>
  </si>
  <si>
    <t>Obaveze za neto zarade i naknade zarada, osim naknada zarada koje se refundiraju</t>
  </si>
  <si>
    <t>Obaveze za poreze i doprinose na naknade zarada na teret zaposlenog koje se refundiraju</t>
  </si>
  <si>
    <t>Obaveze za poreze i doprinose na naknade zarada na teret poslodavca koje se refundiraju</t>
  </si>
  <si>
    <t>Gubici po osnovu rashodovanja i prodaje nematerijalnih ulaganja, nekretnina, postrojenja i opreme</t>
  </si>
  <si>
    <t>Rashodi (efekti) promjene računovodstvenih politika i ispravke grešaka iz prethodnih izvještajnih perioda</t>
  </si>
  <si>
    <t>Prihodi od prodaje proizvoda i usluga matičnim i zavisnim pravnim licima</t>
  </si>
  <si>
    <t>Prihodi od aktiviranja ili potrošnje proizvoda i usluga za sopstvene potrebe</t>
  </si>
  <si>
    <t>Prihodi od premija, subvencija, dotacija, regresa, kompenzacija i povraćaja poreskih dažbina</t>
  </si>
  <si>
    <t>Prihodi (efekti) po osnovu promjene računovodstvenih politika i ispravke grešaka iz prethodnih izvještajnih perioda</t>
  </si>
  <si>
    <t>OTVARANJE RAČUNA GLAVNE KNJIGE FINANSIJSKOG KNJIGOVODSTVA</t>
  </si>
  <si>
    <t>Račun dobitka i gubitka poslovanja koje se obustavlja</t>
  </si>
  <si>
    <t>RAČUNI MJESTA TROŠKOVA NABAVKE, TEHNIČKE UPRAVE I POMOĆNIH DJELATNOSTI</t>
  </si>
  <si>
    <t>RAČUNI MJESTA TROŠKOVA UPRAVE, PRODAJE I SLIČNIH AKTIVNOSTI</t>
  </si>
  <si>
    <t>503</t>
  </si>
  <si>
    <t>504</t>
  </si>
  <si>
    <t>505</t>
  </si>
  <si>
    <t>514</t>
  </si>
  <si>
    <t>515</t>
  </si>
  <si>
    <t>516</t>
  </si>
  <si>
    <t>DOBITAK POSLOVANJA KOJE JE OBUSTAVLJENO, RASHODI IZ PRETHODNIH IZVJEŠTAJNIH PERIODA I PRIJENOS PRIHODA</t>
  </si>
  <si>
    <t>Prihodi iz prethodnih izvještajnih perioda</t>
  </si>
  <si>
    <t>Rashodi iz prethodnih izvještajnih perioda</t>
  </si>
  <si>
    <t>GOTOVINA I GOTOVINSKI EKVIVALENTI</t>
  </si>
  <si>
    <t>Ostala stalna sredstva namijenjena prodaji</t>
  </si>
  <si>
    <t>Šume i višegodišnji zasadi namijenjeni prodaji</t>
  </si>
  <si>
    <t>0</t>
  </si>
  <si>
    <t>NEUPLAĆENI UPISANI KAPITAL I STALNA IMOVINA</t>
  </si>
  <si>
    <t>1</t>
  </si>
  <si>
    <t>ZALIHE</t>
  </si>
  <si>
    <t>2</t>
  </si>
  <si>
    <t>KRATKOROČNA POTRAŽIVANJA, PLASMANI I GOTOVINA</t>
  </si>
  <si>
    <t>3</t>
  </si>
  <si>
    <t>KAPITAL</t>
  </si>
  <si>
    <t>4</t>
  </si>
  <si>
    <t>DUGOROČNA REZERVISANJA I OBAVEZE</t>
  </si>
  <si>
    <t>5</t>
  </si>
  <si>
    <t>RASHODI</t>
  </si>
  <si>
    <t>6</t>
  </si>
  <si>
    <t>PRIHODI</t>
  </si>
  <si>
    <t>7</t>
  </si>
  <si>
    <t>OTVARANJE I ZAKLJUČAK RAČUNA STANJA I USPJEHA</t>
  </si>
  <si>
    <t>8</t>
  </si>
  <si>
    <t>VANBILANSNA EVIDENCIJA</t>
  </si>
  <si>
    <t>9</t>
  </si>
  <si>
    <t>OBRAČUN TROŠKOVA I UČINAKA</t>
  </si>
  <si>
    <t>KONTO</t>
  </si>
  <si>
    <t>DUGUJE</t>
  </si>
  <si>
    <t>POTRAŽUJE</t>
  </si>
  <si>
    <t>SALDO</t>
  </si>
  <si>
    <t>Datum dok</t>
  </si>
  <si>
    <t>Datum knj</t>
  </si>
  <si>
    <t>NAZIV</t>
  </si>
  <si>
    <t>Mjesto</t>
  </si>
  <si>
    <t>PIB</t>
  </si>
  <si>
    <t>Šifra stat</t>
  </si>
  <si>
    <t>PDV broj</t>
  </si>
  <si>
    <t>Banka - rač</t>
  </si>
  <si>
    <t>ORG.OB.</t>
  </si>
  <si>
    <t>ANALITIKA</t>
  </si>
  <si>
    <t>Učešća u kapitalu ostalih pravnih lica i druge hartije od vr. raspoložive za prodaju</t>
  </si>
  <si>
    <t>Hartije od vr. koje se drže do dospijeća</t>
  </si>
  <si>
    <t>Ispravka vr. dugoročnih finansijskih plasmana</t>
  </si>
  <si>
    <t>Ispravka vr. zaliha materijala</t>
  </si>
  <si>
    <t>Ispravka vr. robe</t>
  </si>
  <si>
    <t>Ispravka vr. datih avansa za zalihe i usluge</t>
  </si>
  <si>
    <t>Ispravka vr. potraživanja od kupaca</t>
  </si>
  <si>
    <t>Ispravka vr. potraživanja iz specifičnih poslova</t>
  </si>
  <si>
    <t>Ispravka vr. drugih potraživanja</t>
  </si>
  <si>
    <t>Hartije od vr. kojima se trguje</t>
  </si>
  <si>
    <t>Ispravka vr. kratkoročnih finansijskih plasmana</t>
  </si>
  <si>
    <t>Nerealizovani dobici po osnovu hartija od vr. raspoloživih za prodaju</t>
  </si>
  <si>
    <t>Nerealizovani gubici po osnovu hartija od vr. raspoloživih za prodaju</t>
  </si>
  <si>
    <t>Obaveze po emitovanim hartijama od vr. u periodu dužem od godinu dana</t>
  </si>
  <si>
    <t xml:space="preserve">Obaveze po kratkoročnim hartijama od vr. </t>
  </si>
  <si>
    <t>Gubici po osnovu prodaje učešća u kapitalu i hartija od vr.</t>
  </si>
  <si>
    <t>RASHODI PO OSNOVU USKLAĐIVANJA vr. IMOVINE</t>
  </si>
  <si>
    <t>Rashodi po osnovu usklađivanja vr. bioloških sredstava</t>
  </si>
  <si>
    <t>Rashodi po osnovu usklađivanja vr. nematerijalnih ulaganja</t>
  </si>
  <si>
    <t>Rashodi po osnovu usklađivanja vr. nekretnina, postrojenja i opreme</t>
  </si>
  <si>
    <t>Rashodi po osnovu usklađivanja vr. dugoročnih finansijskih plasmana i drugih hartija od vr. raspoloživih za prodaju</t>
  </si>
  <si>
    <t>Rashodi po osnovu usklađivanja vr. zaliha materijala i robe</t>
  </si>
  <si>
    <t>Rashodi po osnovu usklađivanja vr. potraživanja i kratkoročnih finansijskih plasmana</t>
  </si>
  <si>
    <t>Rashodi po osnovu usklađivanja vr. ostale imovine</t>
  </si>
  <si>
    <t>PROMJENA vr. ZALIHA UČINAKA</t>
  </si>
  <si>
    <t>Povećanje vr. zaliha nedovršenih i gotovih proizvoda i nedovršenih usluga</t>
  </si>
  <si>
    <t>Smanjenje vr. zaliha nedovršenih i gotovih proizvoda i nedovršenih usluga</t>
  </si>
  <si>
    <t>Dobici od prodaje učešća i dugoročnih hartija od vr.</t>
  </si>
  <si>
    <t>PRIHODI OD USKLAĐIVANJA vr. IMOVINE</t>
  </si>
  <si>
    <t>Prihodi od usklađivanja vr. bioloških sredstava</t>
  </si>
  <si>
    <t>Prihodi od usklađivanja vr. nematerijalnih ulaganja</t>
  </si>
  <si>
    <t>Prihodi od usklađivanja vr. nekretnina, postrojenja i opreme</t>
  </si>
  <si>
    <t>Prihodi od usklađivanja vr. dugoročnih finansijskih plasmana i hartija od vr. raspoloživih za prodaju</t>
  </si>
  <si>
    <t>Prihodi od usklađivanja vr. zaliha materijala i robe</t>
  </si>
  <si>
    <t>Prihodi od usklađivanja vr. potraživanja i kratkoročnih finansijskih plasmana</t>
  </si>
  <si>
    <t>Prihodi od usklađivanja vr. ostale imovine</t>
  </si>
  <si>
    <t>Novčana sredstva čije je korišćenje ograničeno ili vr. umanjena</t>
  </si>
  <si>
    <t>POREZ NA DODATU vr.</t>
  </si>
  <si>
    <t>Porez na dodatu vr. u primljenim fakturama po opštoj stopi (osim plaćenih avansa)</t>
  </si>
  <si>
    <t>Porez na dodatu vr. u datim avansima po opštoj stopi</t>
  </si>
  <si>
    <t>Porez na dodatu vr. u datim avansima po sniženoj stopi</t>
  </si>
  <si>
    <t>Porez na dodatu vr. plaćen pri uvozu sredstava po sniženoj stopi</t>
  </si>
  <si>
    <t>Porez na dodatu vr. obračunat na usluge inostranih lica</t>
  </si>
  <si>
    <t>Potraživanja za više plaćeni porez na dodatu vr.</t>
  </si>
  <si>
    <t>Razgraničeni porez na dodatu vr.</t>
  </si>
  <si>
    <t>OBAVEZE ZA POREZ NA DODATU vr.</t>
  </si>
  <si>
    <t>Obaveze za porez na dodatu vr. po izdatim fakturama po opštoj stopi (osim primljenih avansa)</t>
  </si>
  <si>
    <t>Obaveze za porez na dodatu vr. po izdatim fakturama po sniženoj stopi (osim primljenih avansa)</t>
  </si>
  <si>
    <t>Obaveze za porez na dodatu vr. po primljenim avansima po opštoj stopi</t>
  </si>
  <si>
    <t>Obaveze za porez na dodatu vr. po primljenim avansima po sniženoj stopi</t>
  </si>
  <si>
    <t>Obaveze za porez na dodatu vr. po osnovu sopstvene potrošnje po opštoj stopi</t>
  </si>
  <si>
    <t>Obaveze za porez na dodatu vr. po osnovu sopstvene potrošnje po sniženoj stopi</t>
  </si>
  <si>
    <t>Obaveze za porez na dodatu vr. po osnovu prodaje za gotovinu</t>
  </si>
  <si>
    <t>Obaveze za porez na dodatu vr. po osnovu razlike obračunatog poreza na dodatu vr. i prethodnog poreza</t>
  </si>
  <si>
    <t>Razgraničene obaveze za porez na dodatu vr.</t>
  </si>
  <si>
    <t>NABAVNA vr. PRODATE ROBE</t>
  </si>
  <si>
    <t>Nabavna vr. prodate robe</t>
  </si>
  <si>
    <t>Nabavna vr. prodatih nekretnina pribavljenih radi prodaje</t>
  </si>
  <si>
    <t>Rashodi po osnovu efekata ugov. zašt. od rizika, koji ne isp. Usl. da se iskažu u okviru revalor. rezervi</t>
  </si>
  <si>
    <t>GUBITAK POSLOV. KOJE JE OBUST., RASH. IZ PRETH. IZVJEŠ. PERIODA I PRIJ. RASHODA</t>
  </si>
  <si>
    <t>Troškovi pomoćnog materijala</t>
  </si>
  <si>
    <t>Troškovi razvoja OSTALI</t>
  </si>
  <si>
    <t>Redni broj</t>
  </si>
  <si>
    <t>do</t>
  </si>
  <si>
    <t>017</t>
  </si>
  <si>
    <r>
      <t>U kolonu 1 </t>
    </r>
    <r>
      <rPr>
        <b/>
        <sz val="12"/>
        <color indexed="63"/>
        <rFont val="Arial"/>
        <family val="2"/>
      </rPr>
      <t>– REDNI BROJ </t>
    </r>
    <r>
      <rPr>
        <sz val="12"/>
        <color indexed="63"/>
        <rFont val="Arial"/>
        <family val="2"/>
      </rPr>
      <t>– unosi se redni broj unosa podataka u ovu knjigu, koji počinje rednim brojem 1 a završava se rednim brojem upisa zadnjeg dana poreskog perioda. Za svaki poreski period sabiraju se podaci o iznosu prometa i PDV i zbirno unose u poresku prijavu.</t>
    </r>
  </si>
  <si>
    <r>
      <t>U kolonu 2</t>
    </r>
    <r>
      <rPr>
        <b/>
        <sz val="12"/>
        <color indexed="63"/>
        <rFont val="Arial"/>
        <family val="2"/>
      </rPr>
      <t> – DATUM KNJIŽENJA</t>
    </r>
    <r>
      <rPr>
        <sz val="12"/>
        <color indexed="63"/>
        <rFont val="Arial"/>
        <family val="2"/>
      </rPr>
      <t> – unosi se datum knjiženja primljenih računa od dobavljača koji se za odgovarajući poreski period moraju uneti najkasnije do roka propisanog za sastavljanje obračuna na obrascu poreske prijave.</t>
    </r>
  </si>
  <si>
    <r>
      <t>U kolonu 3</t>
    </r>
    <r>
      <rPr>
        <b/>
        <sz val="12"/>
        <color indexed="63"/>
        <rFont val="Arial"/>
        <family val="2"/>
      </rPr>
      <t> – DATUM PRIJEMA ISPRAVE I PLAĆANJA NAKNADE POLJOPRIVREDNIKU</t>
    </r>
    <r>
      <rPr>
        <sz val="12"/>
        <color indexed="63"/>
        <rFont val="Arial"/>
        <family val="2"/>
      </rPr>
      <t> – upisuje se datum pod kojim je primljena isprava o plaćenom porezu pri uvozu dobara i datum plaćanja naknade poljoprivredniku od 5% na vrednost kupljenih dobara i usluga od poljoprivrednika koja ima tretman prethodnog poreza.</t>
    </r>
  </si>
  <si>
    <r>
      <t>U kolonu 4 </t>
    </r>
    <r>
      <rPr>
        <b/>
        <sz val="12"/>
        <color indexed="63"/>
        <rFont val="Arial"/>
        <family val="2"/>
      </rPr>
      <t>–BROJ RAČUNA </t>
    </r>
    <r>
      <rPr>
        <sz val="12"/>
        <color indexed="63"/>
        <rFont val="Arial"/>
        <family val="2"/>
      </rPr>
      <t>– upisuje se broj ulaznog računa dobavljača ili broj drugog dokumenta koji se priznaje kao ulazni račun.Svaki račun mora imati broj koji se unosi u ovu knjigu.</t>
    </r>
  </si>
  <si>
    <r>
      <t>U kolonu 5</t>
    </r>
    <r>
      <rPr>
        <b/>
        <sz val="12"/>
        <color indexed="63"/>
        <rFont val="Arial"/>
        <family val="2"/>
      </rPr>
      <t> – DATUM IZDAVANJA RAČUNA </t>
    </r>
    <r>
      <rPr>
        <sz val="12"/>
        <color indexed="63"/>
        <rFont val="Arial"/>
        <family val="2"/>
      </rPr>
      <t>– upisuje se datum pod kojim je izdat račun , a ne datum kada je račun primljen. U knjigu primljenih računa unose se svi primljeni računi čiji je datum izdavanja najkasnije do poslednjeg dana u mesecu za određeni poreski period.</t>
    </r>
  </si>
  <si>
    <r>
      <t>U kolonu 6</t>
    </r>
    <r>
      <rPr>
        <b/>
        <sz val="12"/>
        <color indexed="63"/>
        <rFont val="Arial"/>
        <family val="2"/>
      </rPr>
      <t> – NAZIV DOBAVLJAČA </t>
    </r>
    <r>
      <rPr>
        <sz val="12"/>
        <color indexed="63"/>
        <rFont val="Arial"/>
        <family val="2"/>
      </rPr>
      <t>– upisuje se naziv dobavljača i sedište kada se radi o dobavljaču pravnom licu ili preduzetniku. Kada se radi o fizičkom licu, obvezniku PDV tada se upisuje ime i prezime kao i prebivalište.</t>
    </r>
  </si>
  <si>
    <r>
      <t>U kolonu 7</t>
    </r>
    <r>
      <rPr>
        <b/>
        <sz val="12"/>
        <color indexed="63"/>
        <rFont val="Arial"/>
        <family val="2"/>
      </rPr>
      <t> – PIB ili JMBG DOBAVLJAČA </t>
    </r>
    <r>
      <rPr>
        <sz val="12"/>
        <color indexed="63"/>
        <rFont val="Arial"/>
        <family val="2"/>
      </rPr>
      <t>– upisuje se poreski identifikacioni broj dobavljača pravnog lica ili preduzetnika, ili Jedinstveni matični broj građana ukoliko je u pitanju fizičko lice koje je obveznik PDV.</t>
    </r>
  </si>
  <si>
    <r>
      <t>U kolonu 8</t>
    </r>
    <r>
      <rPr>
        <b/>
        <sz val="12"/>
        <color indexed="63"/>
        <rFont val="Arial"/>
        <family val="2"/>
      </rPr>
      <t> – UKUPNA NAKNADA SA PDV</t>
    </r>
    <r>
      <rPr>
        <sz val="12"/>
        <color indexed="63"/>
        <rFont val="Arial"/>
        <family val="2"/>
      </rPr>
      <t> – upisuje se ukupna naknada iz primljenog računa dobavljača sa uključenim PDV. Iznos PDV sadržan u ovoj koloni unosi se u kolonu 12, a iznos prethodnog poreza koji se može odbiti od obračunate obaveze u poreskom periodu iskazuje se u koloni 13.KPR.</t>
    </r>
  </si>
  <si>
    <r>
      <t>U kolonu 9 </t>
    </r>
    <r>
      <rPr>
        <b/>
        <sz val="12"/>
        <color indexed="63"/>
        <rFont val="Arial"/>
        <family val="2"/>
      </rPr>
      <t>– OSLOBOĐENE NABAVKE I NABAVKE OD LICA KOJI NISU OBVEZNICI PD</t>
    </r>
    <r>
      <rPr>
        <sz val="12"/>
        <color indexed="63"/>
        <rFont val="Arial"/>
        <family val="2"/>
      </rPr>
      <t>V – upisuje se vrednost nabavki koje su oslobođene plaćanja PDV i nabavke od malih obveznika i lica koji nisu u sistemu PDV.</t>
    </r>
  </si>
  <si>
    <r>
      <t>U kolonu 10</t>
    </r>
    <r>
      <rPr>
        <b/>
        <sz val="12"/>
        <color indexed="63"/>
        <rFont val="Arial"/>
        <family val="2"/>
      </rPr>
      <t> – NAKNADA ZA UVEZENA DOBRA NA KOJA SE NE PLAĆA PDV</t>
    </r>
    <r>
      <rPr>
        <sz val="12"/>
        <color indexed="63"/>
        <rFont val="Arial"/>
        <family val="2"/>
      </rPr>
      <t> – iskazuje se vrednost uvezenih dobara koja su oslobođena PDV po članu 26.Zakona o PDV.</t>
    </r>
  </si>
  <si>
    <r>
      <t>U kolonu 11</t>
    </r>
    <r>
      <rPr>
        <b/>
        <sz val="12"/>
        <color indexed="63"/>
        <rFont val="Arial"/>
        <family val="2"/>
      </rPr>
      <t> – NAKNADA BEZ PDV </t>
    </r>
    <r>
      <rPr>
        <sz val="12"/>
        <color indexed="63"/>
        <rFont val="Arial"/>
        <family val="2"/>
      </rPr>
      <t>– iskazuje se naknada na koju je obračunat PDV koji se može odbiti kao prethodni PDV u poreskom periodu. Iznos Iz ove kolone raspoređuje se na kolone od 12 do 18.</t>
    </r>
  </si>
  <si>
    <r>
      <t>U kolonu 12</t>
    </r>
    <r>
      <rPr>
        <b/>
        <sz val="12"/>
        <color indexed="63"/>
        <rFont val="Arial"/>
        <family val="2"/>
      </rPr>
      <t> – UKUPAN IZNOS OBRAČUNATOG PDV</t>
    </r>
    <r>
      <rPr>
        <sz val="12"/>
        <color indexed="63"/>
        <rFont val="Arial"/>
        <family val="2"/>
      </rPr>
      <t> – iskazuje se ukupan iznos obračunatog PDV sadržan u računima i drugoj dokumentaciji za nabavljena dobra i usluge.</t>
    </r>
  </si>
  <si>
    <r>
      <t>U kolonu 13</t>
    </r>
    <r>
      <rPr>
        <b/>
        <sz val="12"/>
        <color indexed="63"/>
        <rFont val="Arial"/>
        <family val="2"/>
      </rPr>
      <t> – IZNOS PRETHODNOG PDV KOJI SE MOŽE ODBITI</t>
    </r>
    <r>
      <rPr>
        <sz val="12"/>
        <color indexed="63"/>
        <rFont val="Arial"/>
        <family val="2"/>
      </rPr>
      <t> – unosi se podatak o ukupnom iznosu prethodnog PDV koji je iskazan u primljenim računima i koji se može odbiti od dugovanog poreza obveznika. Za obveznike koji u celini obavljaju promet dobara i usluga sa pravom na odbitak prethodnog poreza iznos u ovoj koloni biće jednak iznosu u koloni 12. Obveznici koji vrše promet dobara i usluga sa pravom i bez prava na odbitak prethodnog poreza u ovoj koloni utvrdiće iznos srazmernog dela prethodnog poreza prema članu 30. Zakona o PDV, koji se može odbiti od dugovnog poreza za odgovarajući poreski period.</t>
    </r>
  </si>
  <si>
    <r>
      <t>U kolonu 14 </t>
    </r>
    <r>
      <rPr>
        <b/>
        <sz val="12"/>
        <color indexed="63"/>
        <rFont val="Arial"/>
        <family val="2"/>
      </rPr>
      <t>– IZNOS PRETHODNOG PDV KOJI SE NE MOŽE ODBITI </t>
    </r>
    <r>
      <rPr>
        <sz val="12"/>
        <color indexed="63"/>
        <rFont val="Arial"/>
        <family val="2"/>
      </rPr>
      <t>– unosi se iznos prethodnog PDV iz računa dobavljača i drugih isprava koji se ne priznaju kao prethodni porez i nabavke dobar i usluga u skladu sa članom 29.Zakona o PDV i iznosa PDV koji se po utvrđivanju srazmernog poreskog odbitka ne može odbiti kao prethodni PDV</t>
    </r>
  </si>
  <si>
    <r>
      <t>U kolonu 15</t>
    </r>
    <r>
      <rPr>
        <b/>
        <sz val="12"/>
        <color indexed="63"/>
        <rFont val="Arial"/>
        <family val="2"/>
      </rPr>
      <t> – VREDNOST UVEZENIH DOBARA NA KOJA SE PLAĆA PDV</t>
    </r>
    <r>
      <rPr>
        <sz val="12"/>
        <color indexed="63"/>
        <rFont val="Arial"/>
        <family val="2"/>
      </rPr>
      <t> – iskazuje se iznos naknade za uvezena dobra na koja se plaća PDV. Ukoliko je u pitanju obveznik koji se bavi samo maloprodajom pa ne vrši uvoz dobara,mogu se izostaviti kolone vezane za uvoz ( kolone 15. i 16. ).</t>
    </r>
  </si>
  <si>
    <r>
      <t>u kolonu 16 </t>
    </r>
    <r>
      <rPr>
        <b/>
        <sz val="12"/>
        <color indexed="63"/>
        <rFont val="Arial"/>
        <family val="2"/>
      </rPr>
      <t>– IZNOS PDV KOJI JE PLAĆEN PRI UVOZU</t>
    </r>
    <r>
      <rPr>
        <sz val="12"/>
        <color indexed="63"/>
        <rFont val="Arial"/>
        <family val="2"/>
      </rPr>
      <t> dobara, na osnovu podataka sa carinske isprave.</t>
    </r>
  </si>
  <si>
    <r>
      <t>u kolonu 17</t>
    </r>
    <r>
      <rPr>
        <b/>
        <sz val="12"/>
        <color indexed="63"/>
        <rFont val="Arial"/>
        <family val="2"/>
      </rPr>
      <t> – VREDNOST PRIMLJENIH DOBARA I USLUGA OD POLJOPRIVREDNIKA</t>
    </r>
    <r>
      <rPr>
        <sz val="12"/>
        <color indexed="63"/>
        <rFont val="Arial"/>
        <family val="2"/>
      </rPr>
      <t> – iskazuje se vrednost primljenih dobara i usluga od poljoprivrednika na koju je obračunata naknada poljoprivredniku</t>
    </r>
  </si>
  <si>
    <r>
      <t>u kolonu 18</t>
    </r>
    <r>
      <rPr>
        <b/>
        <sz val="12"/>
        <color indexed="63"/>
        <rFont val="Arial"/>
        <family val="2"/>
      </rPr>
      <t> – IZNOS NAKNADE POLJOPRIVREDNIKU </t>
    </r>
    <r>
      <rPr>
        <sz val="12"/>
        <color indexed="63"/>
        <rFont val="Arial"/>
        <family val="2"/>
      </rPr>
      <t>– iskazuje se iznos plaćene naknade u visini od 5% vrednosti primljenih dobara i usluga od poljoprivrednika koja je sadržana u izdatim priznanicama.</t>
    </r>
  </si>
  <si>
    <t>Ukoliko je u pitanju obveznik koji se bavi trgovinom na malo i koji ne otkupljuje proizvode od poljoprivrednika izostaviće kolone 17. i 18. Ovog obrasca.</t>
  </si>
  <si>
    <r>
      <t>Izborom opcije </t>
    </r>
    <r>
      <rPr>
        <i/>
        <sz val="12"/>
        <color indexed="63"/>
        <rFont val="Arial"/>
        <family val="2"/>
      </rPr>
      <t>„Knjiga primljenih računa“</t>
    </r>
    <r>
      <rPr>
        <sz val="12"/>
        <color indexed="63"/>
        <rFont val="Arial"/>
        <family val="2"/>
      </rPr>
      <t> iz padajućeg menija </t>
    </r>
    <r>
      <rPr>
        <i/>
        <sz val="12"/>
        <color indexed="63"/>
        <rFont val="Arial"/>
        <family val="2"/>
      </rPr>
      <t>Promene, </t>
    </r>
    <r>
      <rPr>
        <sz val="12"/>
        <color indexed="63"/>
        <rFont val="Arial"/>
        <family val="2"/>
      </rPr>
      <t>otvara se forma Knjige primljenih računa koja nam daje prikaz svih primljenih računa vezanih za poslovanje odabrane firme.</t>
    </r>
  </si>
  <si>
    <t>KN</t>
  </si>
  <si>
    <t>god.</t>
  </si>
  <si>
    <t>Dokum.br.</t>
  </si>
  <si>
    <t>CRNA GORA</t>
  </si>
  <si>
    <r>
      <t xml:space="preserve">OBRAZAC </t>
    </r>
    <r>
      <rPr>
        <b/>
        <sz val="10"/>
        <color indexed="23"/>
        <rFont val="Arial"/>
        <family val="2"/>
      </rPr>
      <t>PD</t>
    </r>
  </si>
  <si>
    <t>Poreska uprava</t>
  </si>
  <si>
    <t>0.1. Osnovna</t>
  </si>
  <si>
    <t>x</t>
  </si>
  <si>
    <t>0.2. Izmijenjena</t>
  </si>
  <si>
    <t>0.3. Rezident</t>
  </si>
  <si>
    <t>0.4. Nerezident</t>
  </si>
  <si>
    <t>PRIJAVA POREZA NA DOBIT</t>
  </si>
  <si>
    <t>PODACI O PORESKOM OBVEZNIKU</t>
  </si>
  <si>
    <t>1.   Naziv poreskog obveznika</t>
  </si>
  <si>
    <t>PIB (matični broj)</t>
  </si>
  <si>
    <t>2.      Adresa glavnog mjesta poslovanja</t>
  </si>
  <si>
    <t>Opština</t>
  </si>
  <si>
    <t>Ulica i broj:</t>
  </si>
  <si>
    <t>Broj telefona:</t>
  </si>
  <si>
    <t>dan/mjesec/godina</t>
  </si>
  <si>
    <t>3. Poreski period:</t>
  </si>
  <si>
    <t>od</t>
  </si>
  <si>
    <t>4. Bankovni računi:</t>
  </si>
  <si>
    <t>Naziv banke</t>
  </si>
  <si>
    <t>Broj računa</t>
  </si>
  <si>
    <t>UTVRĐIVANJE PORESKE OBAVEZE</t>
  </si>
  <si>
    <t>Red.br.</t>
  </si>
  <si>
    <t>O  P  I  S</t>
  </si>
  <si>
    <t>IZNOS u €</t>
  </si>
  <si>
    <t xml:space="preserve">           A. Poslovna dobit I gubici    </t>
  </si>
  <si>
    <t xml:space="preserve">           I.  Finansijski rezultat iz bilansa uspjeha</t>
  </si>
  <si>
    <t xml:space="preserve"> Dobit poslovne godine</t>
  </si>
  <si>
    <t xml:space="preserve"> Gubitak poslovne godine</t>
  </si>
  <si>
    <r>
      <t xml:space="preserve">          </t>
    </r>
    <r>
      <rPr>
        <b/>
        <i/>
        <sz val="10"/>
        <color indexed="23"/>
        <rFont val="Arial"/>
        <family val="2"/>
      </rPr>
      <t>II.  Kapitalni dobici I gubici</t>
    </r>
  </si>
  <si>
    <t xml:space="preserve"> Kapitalni dobici</t>
  </si>
  <si>
    <t xml:space="preserve"> Kapitalni gubici</t>
  </si>
  <si>
    <t xml:space="preserve">         III.  Usklađivanje rashoda</t>
  </si>
  <si>
    <t xml:space="preserve"> Troškovi amortizacije iskazani u bilansu uspjeha</t>
  </si>
  <si>
    <t xml:space="preserve"> Troškovi amortizacije koji se priznaju u  poreske svrhe</t>
  </si>
  <si>
    <t xml:space="preserve"> Troškovi koji nijesu nastali u svrhu obavljanja poslovnih aktivnosti</t>
  </si>
  <si>
    <t xml:space="preserve"> Troškovi koji se ne mogu dokumentovati</t>
  </si>
  <si>
    <t xml:space="preserve"> Kamata za neblagovremeno plaćene poreze I doprinose</t>
  </si>
  <si>
    <t xml:space="preserve"> Kamata plaćena nerezidentima po stopi većoj od uobičajene komerc. Stope</t>
  </si>
  <si>
    <t>Administr. troškovi plaćeni od strane stalne posl. jedinice nerezident.centrali</t>
  </si>
  <si>
    <t xml:space="preserve"> Primanja zaposlenih ili drugih lica po osnovu raspodjele dobiti</t>
  </si>
  <si>
    <t xml:space="preserve"> Novčane kazne  I penali</t>
  </si>
  <si>
    <t>Ispravka vrijed.pojedinačnih potraživanja od lica kojima se istovremeno duguje</t>
  </si>
  <si>
    <t xml:space="preserve"> Prilozi dati političkim organizacijama</t>
  </si>
  <si>
    <t xml:space="preserve"> Troškovi materijala I nabavna vrijednost prodate robe iznad iznosa obračunatog </t>
  </si>
  <si>
    <t>primjenpm metode prosječne cijene ili FIFO metode</t>
  </si>
  <si>
    <t xml:space="preserve"> Izdaci za zdravstvene, obrazovne,naučne, vjerske, kulturne,humanitarne, spo</t>
  </si>
  <si>
    <t>rtske I svrhe zaštite životne sredine iznad 3,5% ukupnog prihoda</t>
  </si>
  <si>
    <t xml:space="preserve"> Troškovi reprezentacije iznad 1% ukupnog prihoda</t>
  </si>
  <si>
    <t xml:space="preserve"> Članarine komorama, savezima I udruženjima iznad 0,1% ukupnog prihoda</t>
  </si>
  <si>
    <t xml:space="preserve"> Otpisana sumnjiva potraživanja koja se ne priznaju u poreske svrhe</t>
  </si>
  <si>
    <t xml:space="preserve"> Rezervisanja koja se ne priznaju u poreske svrhe</t>
  </si>
  <si>
    <t xml:space="preserve"> Kamate I pripadajući troškovi plaćeni povezanim licima iznad tržišnih iznosa</t>
  </si>
  <si>
    <r>
      <t xml:space="preserve"> </t>
    </r>
    <r>
      <rPr>
        <b/>
        <i/>
        <sz val="10"/>
        <color indexed="23"/>
        <rFont val="Arial"/>
        <family val="2"/>
      </rPr>
      <t>IV.Korekcija rashoda po osnovu transvernih cijena između povezanih lica</t>
    </r>
  </si>
  <si>
    <t xml:space="preserve"> Obračunati troškovi primjenom transvernih cijena</t>
  </si>
  <si>
    <t xml:space="preserve"> Obračunati troškovi primjenom tržišnih cijena</t>
  </si>
  <si>
    <t xml:space="preserve">        Razlika obračunatih troškova   (red.br. 23 - 24) &gt;0 </t>
  </si>
  <si>
    <t xml:space="preserve">         V. Usklađivanje prihoda</t>
  </si>
  <si>
    <t xml:space="preserve"> Iznos poreza po odbitku na dividende i udjele u dobiti koji je platila nerezide</t>
  </si>
  <si>
    <t xml:space="preserve"> ntna filijala rezidentnog poreskog obveznika</t>
  </si>
  <si>
    <t xml:space="preserve"> Iznos kamata između povezanih lica koje su mane od tržišnih kamata</t>
  </si>
  <si>
    <t xml:space="preserve">       VI. Korekcija prihoda po osnovu transvernih cijena između povezanih lica</t>
  </si>
  <si>
    <t xml:space="preserve"> Obračunati prihodi primjenom transvernih cijena</t>
  </si>
  <si>
    <t>Obračunati prihodi primjenom tržišnih cijena</t>
  </si>
  <si>
    <t xml:space="preserve">        Razlika obračunatih prihoda   (red.br. 29 - 28) &gt;0 </t>
  </si>
  <si>
    <t xml:space="preserve">        VII.  Oporeziva dobit</t>
  </si>
  <si>
    <t xml:space="preserve">     Oporeziva dobit ( 1-3+4+5+6+7 do22+25+26+27+30 ) &gt;0   (ili nega-</t>
  </si>
  <si>
    <r>
      <t xml:space="preserve">      </t>
    </r>
    <r>
      <rPr>
        <b/>
        <sz val="10"/>
        <color indexed="23"/>
        <rFont val="Arial"/>
        <family val="2"/>
      </rPr>
      <t xml:space="preserve">tivan iznos sa rednog broja 32 ) </t>
    </r>
  </si>
  <si>
    <t xml:space="preserve">  Gubitak (2+3-4-5+6-7 do 22-25-26-27-30)&gt;0 (ili negativ. iznos sa r.b.31)</t>
  </si>
  <si>
    <t xml:space="preserve"> Iznos gubitka u poreskoj prijavi iz prethodnih godina,do visine oporezive dobiti</t>
  </si>
  <si>
    <t xml:space="preserve">    Ostatak oporezive dobiti (red. Br. 31- 33) &gt;0</t>
  </si>
  <si>
    <t xml:space="preserve">            B.  Kapitalni dobici i gubici</t>
  </si>
  <si>
    <t xml:space="preserve">   Ukupni kapitalni dobici tekuće godine ( redni broj 3 )</t>
  </si>
  <si>
    <t xml:space="preserve">   Ukupni kapitalni gubici tekuće godine ( redni broj 4 )</t>
  </si>
  <si>
    <t xml:space="preserve">   Kapitalni dobici  ( red. br. 35-36 ) &gt;0</t>
  </si>
  <si>
    <t xml:space="preserve">   Kapitalni gubici  ( red. br. 36-35 ) &gt;0</t>
  </si>
  <si>
    <t xml:space="preserve"> Prenijeti kapitalni gubici iz ranijih godina do visine iznosa pod r.b.37</t>
  </si>
  <si>
    <t xml:space="preserve">  Ostatak kapitalnog dobitka (red. br. 37-39 ) &gt;ili =0 </t>
  </si>
  <si>
    <t xml:space="preserve">            C.  Poreska osnovica</t>
  </si>
  <si>
    <t xml:space="preserve">  Poreska osnovica (red. br. 34+100% od red. br. 40 )&gt;0</t>
  </si>
  <si>
    <r>
      <t xml:space="preserve">            </t>
    </r>
    <r>
      <rPr>
        <b/>
        <i/>
        <sz val="10"/>
        <color indexed="23"/>
        <rFont val="Arial"/>
        <family val="2"/>
      </rPr>
      <t>Umanjenje poreske osnovice</t>
    </r>
  </si>
  <si>
    <t xml:space="preserve"> Prihodi po osnovu dividendi i udjela u dobiti rezidentnih pravnih lica</t>
  </si>
  <si>
    <t xml:space="preserve">  Umanjena poreska osnovica (red.br. 41 - 42)</t>
  </si>
  <si>
    <t xml:space="preserve">  Iznos poreza (red.br.43x9%)</t>
  </si>
  <si>
    <t xml:space="preserve">            Umanjenje poreza</t>
  </si>
  <si>
    <t xml:space="preserve"> Iznos poreza na dobit ostvaren u nedovoljno razvijenim opštinama</t>
  </si>
  <si>
    <t xml:space="preserve">  Utvrđena poreska obaveza (red.br.44-45)</t>
  </si>
  <si>
    <t xml:space="preserve">  Iznos akontativnog plaćenog poreza</t>
  </si>
  <si>
    <t xml:space="preserve">  Iznos poreza plaćen u drugoj državi</t>
  </si>
  <si>
    <t xml:space="preserve">  Ukupno plaćeni porez (red.br. 47+48)</t>
  </si>
  <si>
    <t xml:space="preserve">  Iznos poreza koji se duguje (red.br. 46-49 )</t>
  </si>
  <si>
    <t xml:space="preserve">  Preplaćeni porez </t>
  </si>
  <si>
    <t xml:space="preserve"> Iznos poreza za koji se traži povraćaj preplaćenog poreza</t>
  </si>
  <si>
    <t>Iznos poreza koji se želi koristiti za akontativno plaćanje poreza u nar.godini</t>
  </si>
  <si>
    <t>Iznos mjesečne akontacije ( 1/12 rednog broja 46)</t>
  </si>
  <si>
    <t>Izjavljujem pod materijalnom i krivičnom odgovornošću da su podaci dati u prijavi i prilozima uz prijavu tačni i istiniti.</t>
  </si>
  <si>
    <t>Potpis ovlašćenog lica:</t>
  </si>
  <si>
    <t>PIB:</t>
  </si>
  <si>
    <t>Datum:</t>
  </si>
  <si>
    <t>MP</t>
  </si>
  <si>
    <t>Popunjava poreska uprava</t>
  </si>
  <si>
    <t>Broj dokumenta_____/___________</t>
  </si>
  <si>
    <t>Datum prijema______/______/_____Datum obrade____/_______/________</t>
  </si>
  <si>
    <t>Prezime i ime ovlašćenog službenika ______________________</t>
  </si>
  <si>
    <t>Potis_______________________</t>
  </si>
  <si>
    <t>DODATAK  PG1:  PRENOS POSLOVNIH GUBITAKA</t>
  </si>
  <si>
    <t>OPIS</t>
  </si>
  <si>
    <t>IZNOSU U €</t>
  </si>
  <si>
    <t>1.</t>
  </si>
  <si>
    <t>Iznos dobiti isk. pod rednim brojem 31 por. prijave</t>
  </si>
  <si>
    <t>2.</t>
  </si>
  <si>
    <t>Iznos gubitka iz prethodnih pet godina:</t>
  </si>
  <si>
    <t>3.</t>
  </si>
  <si>
    <t xml:space="preserve"> Iznos gubitka za pokriće (upisuje se manji od iznosa</t>
  </si>
  <si>
    <t xml:space="preserve"> pod rednim brojem 1 ili 2)</t>
  </si>
  <si>
    <t>DODATAK  PG2:  PRENOS KAPITALNIH GUBITAKA</t>
  </si>
  <si>
    <t>Iznos kap.dobiti isk. pod rednim brojem 37 por. prijave</t>
  </si>
  <si>
    <t>Iznos kap.gubitka iz prethodnih pet godina:</t>
  </si>
  <si>
    <t xml:space="preserve"> Iznos kap.gubitka za pokriće (upisuje se manji od iznosa</t>
  </si>
  <si>
    <t>KONTO - OPIS KONTA</t>
  </si>
  <si>
    <t>134101</t>
  </si>
  <si>
    <t>Roba u prometu na malo - 1</t>
  </si>
  <si>
    <t>134102</t>
  </si>
  <si>
    <t>134103</t>
  </si>
  <si>
    <t>134201</t>
  </si>
  <si>
    <t>Roba u prometu na malo - 2</t>
  </si>
  <si>
    <t>Roba u prometu na malo - 3</t>
  </si>
  <si>
    <t>134202</t>
  </si>
  <si>
    <t>Ukalkulisani PDV - Niša stopa (7%)</t>
  </si>
  <si>
    <t>134301</t>
  </si>
  <si>
    <t>Ukalkulisana RuC robe u prometu na malo</t>
  </si>
  <si>
    <t>Otpisi i manjkovi zaliha učinaka</t>
  </si>
  <si>
    <t>Viškovi zaliha učinaka</t>
  </si>
  <si>
    <t>Naknadno vracen PDV kupcima- stranim državljanima</t>
  </si>
  <si>
    <t>091</t>
  </si>
  <si>
    <t>092</t>
  </si>
  <si>
    <t>247</t>
  </si>
  <si>
    <t>428</t>
  </si>
  <si>
    <t>457</t>
  </si>
  <si>
    <t>458</t>
  </si>
  <si>
    <t>557</t>
  </si>
  <si>
    <t>558</t>
  </si>
  <si>
    <t>Troškovi kazni i penala</t>
  </si>
  <si>
    <t>Troškovi donacija</t>
  </si>
  <si>
    <t>Ispravka vrijednosti nekretnina, postrojenja, opreme I bioloskih sredstava</t>
  </si>
  <si>
    <t>Ispravka vrijednsoti nematerijalnih ulaganja</t>
  </si>
  <si>
    <t>612000</t>
  </si>
  <si>
    <t>612007</t>
  </si>
  <si>
    <t>612017</t>
  </si>
  <si>
    <t>Prihodi od prodaje proizvoda i usluga na domaćem tržištu - oslobodjeni</t>
  </si>
  <si>
    <t>Prihodi od prodaje proizvoda i usluga na domaćem tržištu - 7%</t>
  </si>
  <si>
    <t>Troškovi carine</t>
  </si>
  <si>
    <t>Porez na dodatu vr. plaćen pri uvozu po opštoj stopi</t>
  </si>
  <si>
    <t>Obaveze za bankarske provizije</t>
  </si>
  <si>
    <t>Prelazni račun blagajne</t>
  </si>
  <si>
    <t>Obaveze za prirez na porez</t>
  </si>
  <si>
    <t>Jedinstveni račun poreza i doprinosa</t>
  </si>
  <si>
    <t>Troškovi telefona</t>
  </si>
  <si>
    <t>Troškovi za službena putovanja</t>
  </si>
  <si>
    <t>Ukalkulisani PDV - Viša stopa (19%)</t>
  </si>
  <si>
    <t>Poziv na broj</t>
  </si>
  <si>
    <t>241-Tekući (poslovni) računi</t>
  </si>
  <si>
    <t>553-Troškovi platnog prometa</t>
  </si>
  <si>
    <t>554-Troškovi carine</t>
  </si>
  <si>
    <t>202-Kupci u zemlji</t>
  </si>
  <si>
    <t>rn br 01/2015</t>
  </si>
  <si>
    <t>470-Obaveze za porez na dodatu vr. po izdatim fakturama po opštoj stopi (osim primljenih avansa)</t>
  </si>
  <si>
    <t>rn br 02/2015</t>
  </si>
  <si>
    <t>433-Dobavljači u zemlji</t>
  </si>
  <si>
    <t>458-Jedinstveni račun poreza i doprinosa</t>
  </si>
  <si>
    <t>479-Obaveze za porez na dodatu vr. po osnovu razlike obračunatog poreza na dodatu vr. i prethodnog poreza</t>
  </si>
  <si>
    <t>457-Obaveze za prirez na porez</t>
  </si>
  <si>
    <t>rn br 03/2015</t>
  </si>
  <si>
    <t>rn br 04/2015</t>
  </si>
  <si>
    <t>rn br 05/2014</t>
  </si>
  <si>
    <t>rn  br 05/2015</t>
  </si>
  <si>
    <t>rn br 05/2015</t>
  </si>
  <si>
    <t>rn br 06/2014</t>
  </si>
  <si>
    <t>rn br 07/2015</t>
  </si>
  <si>
    <t>rn br 08/2015</t>
  </si>
  <si>
    <t>rn br 09/2015</t>
  </si>
  <si>
    <t>rn br 10/2015</t>
  </si>
  <si>
    <t>rn br 11/2015</t>
  </si>
  <si>
    <t>270-Porez na dodatu vr. u primljenim fakturama po opštoj stopi (osim plaćenih avansa)</t>
  </si>
  <si>
    <t>517-Troškovi komunalnih usluga</t>
  </si>
  <si>
    <t>Troškovi komunalnih usluga</t>
  </si>
  <si>
    <t>rn jan 2015</t>
  </si>
  <si>
    <t>rn br 15-360-000084</t>
  </si>
  <si>
    <t>539-Troškovi ostalih usluga</t>
  </si>
  <si>
    <t>pdv jan</t>
  </si>
  <si>
    <t>PS</t>
  </si>
  <si>
    <t>203-Kupci u inostranstvu</t>
  </si>
  <si>
    <t>429-Ostale kratkoročne finansijske obaveze</t>
  </si>
  <si>
    <t>434-Dobavljači u inostranstvu</t>
  </si>
  <si>
    <t>450-Obaveze za neto zarade i naknade zarada, osim naknada zarada koje se refundiraju</t>
  </si>
  <si>
    <t>481-Obaveze za porez iz rezultata</t>
  </si>
  <si>
    <t>340-Neraspoređeni dobitak ranijih godina</t>
  </si>
  <si>
    <t>Grad</t>
  </si>
  <si>
    <t>612017-Prihodi od prodaje proizvoda i usluga na domaćem tržištu - 19%</t>
  </si>
  <si>
    <t>Prihodi od prodaje proizvoda i usluga na domaćem tržištu - 19%</t>
  </si>
  <si>
    <t>612000-Prihodi od prodaje proizvoda i usluga na domaćem tržištu - oslobodjeni</t>
  </si>
  <si>
    <t>izvod 1</t>
  </si>
  <si>
    <t>izvod 2</t>
  </si>
  <si>
    <t>izvod 3</t>
  </si>
  <si>
    <t>izvod 4</t>
  </si>
  <si>
    <t>izvod 5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</si>
  <si>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</si>
  <si>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</si>
  <si>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</si>
  <si>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</si>
  <si>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</si>
  <si>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</si>
  <si>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</si>
  <si>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</si>
  <si>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</si>
  <si>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kkk</t>
  </si>
  <si>
    <t>firma</t>
  </si>
  <si>
    <t>sjedište</t>
  </si>
  <si>
    <t>mjesto</t>
  </si>
  <si>
    <t>ZZZ</t>
  </si>
  <si>
    <t>io</t>
  </si>
  <si>
    <t xml:space="preserve">PIB: </t>
  </si>
  <si>
    <t>kartica</t>
  </si>
  <si>
    <t>konto:</t>
  </si>
  <si>
    <t>PP:</t>
  </si>
  <si>
    <t>datum od:</t>
  </si>
  <si>
    <t>datum do:</t>
  </si>
  <si>
    <t>rb</t>
  </si>
  <si>
    <t>count</t>
  </si>
  <si>
    <t>http://www.ic-ims.com/excel-2013/excel-2013-46.html</t>
  </si>
  <si>
    <t>http://ic.ims.hr/office2007/excel2007/vba-excel/vba-excel-6.html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</si>
</sst>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_ ;\-#,##0\ "/>
    <numFmt numFmtId="189" formatCode="_-* #,##0\ [$€-1]_-;\-* #,##0\ [$€-1]_-;_-* &quot;-&quot;\ [$€-1]_-;_-@_-"/>
    <numFmt numFmtId="190" formatCode="m/d/yyyy;@"/>
    <numFmt numFmtId="191" formatCode="d/m/yy;@"/>
    <numFmt numFmtId="192" formatCode="#,##0\ [$€-1]"/>
    <numFmt numFmtId="193" formatCode="mmm/yyyy"/>
    <numFmt numFmtId="194" formatCode="#,##0.00_ ;\-#,##0.00\ "/>
    <numFmt numFmtId="195" formatCode="[$-2C1A]dd\.\ mmmm\ yyyy"/>
    <numFmt numFmtId="196" formatCode="[$-241A]dd\.\ mmmm\ yyyy"/>
    <numFmt numFmtId="197" formatCode="[$-141A]d\.\ mmmm\ yyyy"/>
    <numFmt numFmtId="198" formatCode="[$-41A]d\.\ mmmm\ yyyy\.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2"/>
      <color indexed="63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6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8"/>
      <name val="Calibri"/>
      <family val="2"/>
    </font>
    <font>
      <sz val="12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23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333333"/>
      <name val="Arial"/>
      <family val="2"/>
    </font>
    <font>
      <sz val="12"/>
      <color rgb="FF333333"/>
      <name val="Arial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sz val="12"/>
      <color theme="1" tint="0.49998000264167786"/>
      <name val="Arial"/>
      <family val="2"/>
    </font>
    <font>
      <sz val="10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1" tint="0.49998000264167786"/>
      <name val="Arial"/>
      <family val="2"/>
    </font>
    <font>
      <b/>
      <i/>
      <sz val="10"/>
      <color theme="1" tint="0.49998000264167786"/>
      <name val="Arial"/>
      <family val="2"/>
    </font>
    <font>
      <sz val="12"/>
      <color theme="1" tint="0.49998000264167786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Fill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8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3" fontId="56" fillId="0" borderId="22" xfId="0" applyNumberFormat="1" applyFont="1" applyFill="1" applyBorder="1" applyAlignment="1">
      <alignment horizontal="center"/>
    </xf>
    <xf numFmtId="3" fontId="56" fillId="0" borderId="23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21" xfId="0" applyFont="1" applyBorder="1" applyAlignment="1">
      <alignment shrinkToFit="1"/>
    </xf>
    <xf numFmtId="0" fontId="56" fillId="0" borderId="24" xfId="0" applyFont="1" applyBorder="1" applyAlignment="1">
      <alignment shrinkToFit="1"/>
    </xf>
    <xf numFmtId="3" fontId="56" fillId="0" borderId="12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 quotePrefix="1">
      <alignment horizontal="center"/>
    </xf>
    <xf numFmtId="3" fontId="56" fillId="0" borderId="12" xfId="0" applyNumberFormat="1" applyFont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3" fontId="56" fillId="0" borderId="12" xfId="0" applyNumberFormat="1" applyFont="1" applyBorder="1" applyAlignment="1">
      <alignment horizontal="center" vertical="center" shrinkToFit="1"/>
    </xf>
    <xf numFmtId="0" fontId="57" fillId="0" borderId="21" xfId="0" applyFont="1" applyBorder="1" applyAlignment="1">
      <alignment shrinkToFit="1"/>
    </xf>
    <xf numFmtId="0" fontId="57" fillId="0" borderId="24" xfId="0" applyFont="1" applyBorder="1" applyAlignment="1">
      <alignment shrinkToFit="1"/>
    </xf>
    <xf numFmtId="1" fontId="56" fillId="0" borderId="12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 horizontal="center"/>
    </xf>
    <xf numFmtId="0" fontId="56" fillId="0" borderId="25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28" xfId="0" applyFont="1" applyBorder="1" applyAlignment="1">
      <alignment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/>
    </xf>
    <xf numFmtId="0" fontId="56" fillId="0" borderId="31" xfId="0" applyFont="1" applyBorder="1" applyAlignment="1">
      <alignment/>
    </xf>
    <xf numFmtId="0" fontId="56" fillId="0" borderId="32" xfId="0" applyFont="1" applyBorder="1" applyAlignment="1">
      <alignment horizontal="center"/>
    </xf>
    <xf numFmtId="9" fontId="56" fillId="0" borderId="0" xfId="0" applyNumberFormat="1" applyFont="1" applyAlignment="1">
      <alignment/>
    </xf>
    <xf numFmtId="0" fontId="56" fillId="0" borderId="33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56" fillId="0" borderId="23" xfId="0" applyFont="1" applyBorder="1" applyAlignment="1">
      <alignment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/>
    </xf>
    <xf numFmtId="0" fontId="0" fillId="0" borderId="0" xfId="0" applyFill="1" applyAlignment="1" applyProtection="1">
      <alignment wrapText="1" shrinkToFit="1"/>
      <protection locked="0"/>
    </xf>
    <xf numFmtId="0" fontId="0" fillId="0" borderId="0" xfId="0" applyFill="1" applyAlignment="1" applyProtection="1">
      <alignment/>
      <protection locked="0"/>
    </xf>
    <xf numFmtId="0" fontId="59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shrinkToFit="1"/>
      <protection hidden="1" locked="0"/>
    </xf>
    <xf numFmtId="14" fontId="0" fillId="0" borderId="0" xfId="0" applyNumberFormat="1" applyFill="1" applyAlignment="1" applyProtection="1">
      <alignment horizontal="right" vertical="center"/>
      <protection hidden="1" locked="0"/>
    </xf>
    <xf numFmtId="49" fontId="0" fillId="0" borderId="0" xfId="0" applyNumberFormat="1" applyFill="1" applyAlignment="1" applyProtection="1">
      <alignment horizontal="center" vertical="center"/>
      <protection hidden="1" locked="0"/>
    </xf>
    <xf numFmtId="0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hidden="1" locked="0"/>
    </xf>
    <xf numFmtId="14" fontId="0" fillId="0" borderId="10" xfId="0" applyNumberFormat="1" applyFill="1" applyBorder="1" applyAlignment="1" applyProtection="1">
      <alignment horizontal="center" vertical="top" wrapText="1" shrinkToFit="1"/>
      <protection hidden="1" locked="0"/>
    </xf>
    <xf numFmtId="14" fontId="0" fillId="0" borderId="10" xfId="0" applyNumberFormat="1" applyFill="1" applyBorder="1" applyAlignment="1" applyProtection="1">
      <alignment horizontal="center" vertical="center" wrapText="1" shrinkToFit="1"/>
      <protection hidden="1" locked="0"/>
    </xf>
    <xf numFmtId="49" fontId="0" fillId="0" borderId="10" xfId="0" applyNumberFormat="1" applyFill="1" applyBorder="1" applyAlignment="1" applyProtection="1">
      <alignment horizontal="center" vertical="top" wrapText="1" shrinkToFit="1"/>
      <protection hidden="1" locked="0"/>
    </xf>
    <xf numFmtId="0" fontId="59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top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ill="1" applyAlignment="1" applyProtection="1">
      <alignment shrinkToFit="1"/>
      <protection hidden="1" locked="0"/>
    </xf>
    <xf numFmtId="49" fontId="0" fillId="0" borderId="0" xfId="0" applyNumberFormat="1" applyFill="1" applyAlignment="1" applyProtection="1">
      <alignment horizontal="center"/>
      <protection hidden="1" locked="0"/>
    </xf>
    <xf numFmtId="0" fontId="0" fillId="0" borderId="0" xfId="0" applyNumberFormat="1" applyFill="1" applyAlignment="1" applyProtection="1">
      <alignment horizontal="center" vertical="center" shrinkToFit="1"/>
      <protection hidden="1"/>
    </xf>
    <xf numFmtId="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 shrinkToFit="1"/>
      <protection hidden="1"/>
    </xf>
    <xf numFmtId="14" fontId="0" fillId="0" borderId="0" xfId="0" applyNumberFormat="1" applyAlignment="1">
      <alignment/>
    </xf>
    <xf numFmtId="49" fontId="0" fillId="0" borderId="10" xfId="0" applyNumberForma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ill="1" applyBorder="1" applyAlignment="1" applyProtection="1">
      <alignment horizontal="center" vertical="center" wrapText="1" shrinkToFit="1"/>
      <protection hidden="1" locked="0"/>
    </xf>
    <xf numFmtId="0" fontId="57" fillId="0" borderId="12" xfId="0" applyFont="1" applyBorder="1" applyAlignment="1">
      <alignment horizontal="right"/>
    </xf>
    <xf numFmtId="49" fontId="56" fillId="0" borderId="36" xfId="0" applyNumberFormat="1" applyFont="1" applyBorder="1" applyAlignment="1">
      <alignment horizontal="center"/>
    </xf>
    <xf numFmtId="0" fontId="56" fillId="0" borderId="36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12" xfId="0" applyFont="1" applyBorder="1" applyAlignment="1">
      <alignment shrinkToFit="1"/>
    </xf>
    <xf numFmtId="0" fontId="57" fillId="0" borderId="12" xfId="0" applyFont="1" applyBorder="1" applyAlignment="1">
      <alignment horizontal="left"/>
    </xf>
    <xf numFmtId="0" fontId="56" fillId="0" borderId="12" xfId="0" applyFont="1" applyBorder="1" applyAlignment="1">
      <alignment horizontal="left"/>
    </xf>
    <xf numFmtId="0" fontId="56" fillId="0" borderId="37" xfId="0" applyFont="1" applyBorder="1" applyAlignment="1">
      <alignment horizontal="left"/>
    </xf>
    <xf numFmtId="0" fontId="57" fillId="0" borderId="22" xfId="0" applyFont="1" applyBorder="1" applyAlignment="1">
      <alignment horizontal="right"/>
    </xf>
    <xf numFmtId="0" fontId="60" fillId="0" borderId="22" xfId="0" applyNumberFormat="1" applyFont="1" applyBorder="1" applyAlignment="1">
      <alignment horizontal="center"/>
    </xf>
    <xf numFmtId="0" fontId="60" fillId="0" borderId="21" xfId="0" applyNumberFormat="1" applyFont="1" applyBorder="1" applyAlignment="1">
      <alignment horizontal="center"/>
    </xf>
    <xf numFmtId="0" fontId="60" fillId="0" borderId="24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shrinkToFit="1"/>
    </xf>
    <xf numFmtId="0" fontId="57" fillId="0" borderId="13" xfId="0" applyFont="1" applyBorder="1" applyAlignment="1">
      <alignment shrinkToFit="1"/>
    </xf>
    <xf numFmtId="0" fontId="57" fillId="0" borderId="0" xfId="0" applyFont="1" applyBorder="1" applyAlignment="1">
      <alignment shrinkToFit="1"/>
    </xf>
    <xf numFmtId="0" fontId="57" fillId="0" borderId="11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shrinkToFit="1"/>
    </xf>
    <xf numFmtId="0" fontId="57" fillId="0" borderId="0" xfId="0" applyFont="1" applyAlignment="1">
      <alignment shrinkToFit="1"/>
    </xf>
    <xf numFmtId="0" fontId="56" fillId="0" borderId="0" xfId="0" applyFont="1" applyAlignment="1">
      <alignment shrinkToFit="1"/>
    </xf>
    <xf numFmtId="0" fontId="56" fillId="0" borderId="11" xfId="0" applyFont="1" applyBorder="1" applyAlignment="1">
      <alignment shrinkToFit="1"/>
    </xf>
    <xf numFmtId="0" fontId="61" fillId="0" borderId="21" xfId="0" applyFont="1" applyBorder="1" applyAlignment="1">
      <alignment horizontal="left" shrinkToFit="1"/>
    </xf>
    <xf numFmtId="0" fontId="62" fillId="0" borderId="0" xfId="0" applyFont="1" applyBorder="1" applyAlignment="1">
      <alignment horizontal="left" shrinkToFit="1"/>
    </xf>
    <xf numFmtId="0" fontId="57" fillId="0" borderId="0" xfId="0" applyFont="1" applyBorder="1" applyAlignment="1">
      <alignment horizontal="left" shrinkToFit="1"/>
    </xf>
    <xf numFmtId="0" fontId="57" fillId="0" borderId="17" xfId="0" applyFont="1" applyBorder="1" applyAlignment="1">
      <alignment horizontal="left" shrinkToFit="1"/>
    </xf>
    <xf numFmtId="0" fontId="57" fillId="0" borderId="18" xfId="0" applyFont="1" applyBorder="1" applyAlignment="1">
      <alignment shrinkToFit="1"/>
    </xf>
    <xf numFmtId="0" fontId="56" fillId="0" borderId="18" xfId="0" applyFont="1" applyBorder="1" applyAlignment="1">
      <alignment shrinkToFit="1"/>
    </xf>
    <xf numFmtId="0" fontId="56" fillId="0" borderId="19" xfId="0" applyFont="1" applyBorder="1" applyAlignment="1">
      <alignment shrinkToFit="1"/>
    </xf>
    <xf numFmtId="49" fontId="56" fillId="0" borderId="11" xfId="0" applyNumberFormat="1" applyFont="1" applyBorder="1" applyAlignment="1">
      <alignment horizontal="center" shrinkToFit="1"/>
    </xf>
    <xf numFmtId="0" fontId="56" fillId="0" borderId="11" xfId="0" applyFont="1" applyBorder="1" applyAlignment="1">
      <alignment horizontal="center" shrinkToFit="1"/>
    </xf>
    <xf numFmtId="0" fontId="56" fillId="0" borderId="0" xfId="0" applyFont="1" applyBorder="1" applyAlignment="1">
      <alignment/>
    </xf>
    <xf numFmtId="0" fontId="56" fillId="0" borderId="13" xfId="0" applyFont="1" applyBorder="1" applyAlignment="1">
      <alignment horizontal="right" shrinkToFit="1"/>
    </xf>
    <xf numFmtId="0" fontId="56" fillId="0" borderId="0" xfId="0" applyFont="1" applyBorder="1" applyAlignment="1">
      <alignment horizontal="right" shrinkToFit="1"/>
    </xf>
    <xf numFmtId="0" fontId="57" fillId="0" borderId="38" xfId="0" applyFont="1" applyBorder="1" applyAlignment="1">
      <alignment shrinkToFit="1"/>
    </xf>
    <xf numFmtId="0" fontId="57" fillId="0" borderId="12" xfId="0" applyFont="1" applyBorder="1" applyAlignment="1">
      <alignment horizontal="center" shrinkToFit="1"/>
    </xf>
    <xf numFmtId="0" fontId="56" fillId="0" borderId="12" xfId="0" applyNumberFormat="1" applyFont="1" applyBorder="1" applyAlignment="1">
      <alignment horizontal="center" shrinkToFit="1"/>
    </xf>
    <xf numFmtId="0" fontId="56" fillId="0" borderId="22" xfId="0" applyNumberFormat="1" applyFont="1" applyBorder="1" applyAlignment="1">
      <alignment horizontal="center" shrinkToFit="1"/>
    </xf>
    <xf numFmtId="0" fontId="56" fillId="0" borderId="21" xfId="0" applyNumberFormat="1" applyFont="1" applyBorder="1" applyAlignment="1">
      <alignment horizontal="center" shrinkToFit="1"/>
    </xf>
    <xf numFmtId="0" fontId="56" fillId="0" borderId="24" xfId="0" applyNumberFormat="1" applyFont="1" applyBorder="1" applyAlignment="1">
      <alignment horizontal="center" shrinkToFit="1"/>
    </xf>
    <xf numFmtId="0" fontId="56" fillId="0" borderId="12" xfId="0" applyFont="1" applyFill="1" applyBorder="1" applyAlignment="1">
      <alignment shrinkToFit="1"/>
    </xf>
    <xf numFmtId="0" fontId="57" fillId="0" borderId="12" xfId="0" applyFont="1" applyBorder="1" applyAlignment="1">
      <alignment horizontal="center" shrinkToFit="1"/>
    </xf>
    <xf numFmtId="0" fontId="57" fillId="0" borderId="38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0" xfId="0" applyFont="1" applyBorder="1" applyAlignment="1">
      <alignment shrinkToFit="1"/>
    </xf>
    <xf numFmtId="0" fontId="56" fillId="0" borderId="22" xfId="0" applyFont="1" applyBorder="1" applyAlignment="1">
      <alignment horizontal="left" shrinkToFit="1"/>
    </xf>
    <xf numFmtId="0" fontId="56" fillId="0" borderId="21" xfId="0" applyFont="1" applyBorder="1" applyAlignment="1">
      <alignment horizontal="left" shrinkToFit="1"/>
    </xf>
    <xf numFmtId="0" fontId="56" fillId="0" borderId="22" xfId="0" applyFont="1" applyBorder="1" applyAlignment="1">
      <alignment shrinkToFit="1"/>
    </xf>
    <xf numFmtId="0" fontId="56" fillId="0" borderId="21" xfId="0" applyFont="1" applyBorder="1" applyAlignment="1">
      <alignment shrinkToFit="1"/>
    </xf>
    <xf numFmtId="0" fontId="56" fillId="0" borderId="24" xfId="0" applyFont="1" applyBorder="1" applyAlignment="1">
      <alignment shrinkToFit="1"/>
    </xf>
    <xf numFmtId="0" fontId="62" fillId="0" borderId="22" xfId="0" applyFont="1" applyBorder="1" applyAlignment="1">
      <alignment horizontal="left" shrinkToFit="1"/>
    </xf>
    <xf numFmtId="0" fontId="62" fillId="0" borderId="21" xfId="0" applyFont="1" applyBorder="1" applyAlignment="1">
      <alignment horizontal="left" shrinkToFit="1"/>
    </xf>
    <xf numFmtId="3" fontId="56" fillId="0" borderId="12" xfId="0" applyNumberFormat="1" applyFont="1" applyBorder="1" applyAlignment="1">
      <alignment horizontal="center" vertical="center" shrinkToFit="1"/>
    </xf>
    <xf numFmtId="0" fontId="56" fillId="0" borderId="15" xfId="0" applyFont="1" applyFill="1" applyBorder="1" applyAlignment="1">
      <alignment shrinkToFit="1"/>
    </xf>
    <xf numFmtId="0" fontId="56" fillId="0" borderId="11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7" xfId="0" applyFont="1" applyFill="1" applyBorder="1" applyAlignment="1">
      <alignment shrinkToFit="1"/>
    </xf>
    <xf numFmtId="0" fontId="56" fillId="0" borderId="16" xfId="0" applyFont="1" applyBorder="1" applyAlignment="1">
      <alignment shrinkToFit="1"/>
    </xf>
    <xf numFmtId="0" fontId="56" fillId="0" borderId="12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Fill="1" applyBorder="1" applyAlignment="1">
      <alignment shrinkToFit="1"/>
    </xf>
    <xf numFmtId="0" fontId="57" fillId="0" borderId="12" xfId="0" applyFont="1" applyBorder="1" applyAlignment="1">
      <alignment shrinkToFit="1"/>
    </xf>
    <xf numFmtId="0" fontId="62" fillId="0" borderId="22" xfId="0" applyFont="1" applyFill="1" applyBorder="1" applyAlignment="1">
      <alignment horizontal="left" shrinkToFit="1"/>
    </xf>
    <xf numFmtId="0" fontId="62" fillId="0" borderId="21" xfId="0" applyFont="1" applyFill="1" applyBorder="1" applyAlignment="1">
      <alignment horizontal="left" shrinkToFit="1"/>
    </xf>
    <xf numFmtId="0" fontId="56" fillId="0" borderId="12" xfId="0" applyFont="1" applyFill="1" applyBorder="1" applyAlignment="1">
      <alignment horizontal="center" vertical="center" shrinkToFit="1"/>
    </xf>
    <xf numFmtId="0" fontId="62" fillId="0" borderId="12" xfId="0" applyFont="1" applyFill="1" applyBorder="1" applyAlignment="1">
      <alignment shrinkToFit="1"/>
    </xf>
    <xf numFmtId="0" fontId="62" fillId="0" borderId="12" xfId="0" applyFont="1" applyBorder="1" applyAlignment="1">
      <alignment shrinkToFit="1"/>
    </xf>
    <xf numFmtId="0" fontId="57" fillId="0" borderId="12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shrinkToFit="1"/>
    </xf>
    <xf numFmtId="3" fontId="56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 shrinkToFit="1"/>
    </xf>
    <xf numFmtId="0" fontId="62" fillId="0" borderId="12" xfId="0" applyFont="1" applyBorder="1" applyAlignment="1">
      <alignment vertical="center" shrinkToFit="1"/>
    </xf>
    <xf numFmtId="0" fontId="57" fillId="0" borderId="12" xfId="0" applyFont="1" applyFill="1" applyBorder="1" applyAlignment="1">
      <alignment horizontal="left" shrinkToFit="1"/>
    </xf>
    <xf numFmtId="0" fontId="61" fillId="0" borderId="12" xfId="0" applyFont="1" applyFill="1" applyBorder="1" applyAlignment="1">
      <alignment horizontal="left" shrinkToFit="1"/>
    </xf>
    <xf numFmtId="0" fontId="61" fillId="0" borderId="12" xfId="0" applyFont="1" applyBorder="1" applyAlignment="1">
      <alignment horizontal="left"/>
    </xf>
    <xf numFmtId="0" fontId="56" fillId="0" borderId="12" xfId="0" applyFont="1" applyFill="1" applyBorder="1" applyAlignment="1">
      <alignment horizontal="left" shrinkToFit="1"/>
    </xf>
    <xf numFmtId="0" fontId="62" fillId="0" borderId="12" xfId="0" applyFont="1" applyFill="1" applyBorder="1" applyAlignment="1">
      <alignment horizontal="left" shrinkToFit="1"/>
    </xf>
    <xf numFmtId="0" fontId="57" fillId="0" borderId="0" xfId="0" applyFont="1" applyBorder="1" applyAlignment="1">
      <alignment horizontal="center" vertical="center"/>
    </xf>
    <xf numFmtId="0" fontId="57" fillId="0" borderId="25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6" fillId="0" borderId="28" xfId="0" applyFont="1" applyBorder="1" applyAlignment="1">
      <alignment shrinkToFit="1"/>
    </xf>
    <xf numFmtId="0" fontId="56" fillId="0" borderId="29" xfId="0" applyFont="1" applyBorder="1" applyAlignment="1">
      <alignment shrinkToFit="1"/>
    </xf>
    <xf numFmtId="0" fontId="63" fillId="0" borderId="28" xfId="0" applyFont="1" applyBorder="1" applyAlignment="1">
      <alignment shrinkToFit="1"/>
    </xf>
    <xf numFmtId="1" fontId="56" fillId="0" borderId="22" xfId="0" applyNumberFormat="1" applyFont="1" applyBorder="1" applyAlignment="1">
      <alignment horizontal="center" shrinkToFit="1"/>
    </xf>
    <xf numFmtId="1" fontId="56" fillId="0" borderId="21" xfId="0" applyNumberFormat="1" applyFont="1" applyBorder="1" applyAlignment="1">
      <alignment horizontal="center" shrinkToFit="1"/>
    </xf>
    <xf numFmtId="1" fontId="56" fillId="0" borderId="39" xfId="0" applyNumberFormat="1" applyFont="1" applyBorder="1" applyAlignment="1">
      <alignment horizontal="center" shrinkToFit="1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192" fontId="56" fillId="0" borderId="41" xfId="0" applyNumberFormat="1" applyFont="1" applyBorder="1" applyAlignment="1">
      <alignment horizontal="center" vertical="center"/>
    </xf>
    <xf numFmtId="192" fontId="56" fillId="0" borderId="42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4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6" fillId="0" borderId="44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45" xfId="0" applyFont="1" applyBorder="1" applyAlignment="1">
      <alignment horizontal="left" vertical="center"/>
    </xf>
    <xf numFmtId="3" fontId="56" fillId="0" borderId="33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3" fontId="56" fillId="0" borderId="23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3" fontId="56" fillId="0" borderId="34" xfId="0" applyNumberFormat="1" applyFont="1" applyBorder="1" applyAlignment="1">
      <alignment horizontal="center" vertical="center"/>
    </xf>
    <xf numFmtId="0" fontId="56" fillId="0" borderId="46" xfId="0" applyFont="1" applyBorder="1" applyAlignment="1">
      <alignment horizontal="left"/>
    </xf>
    <xf numFmtId="3" fontId="56" fillId="0" borderId="45" xfId="0" applyNumberFormat="1" applyFont="1" applyFill="1" applyBorder="1" applyAlignment="1">
      <alignment horizontal="center" vertical="center" shrinkToFit="1"/>
    </xf>
    <xf numFmtId="3" fontId="56" fillId="0" borderId="46" xfId="0" applyNumberFormat="1" applyFont="1" applyFill="1" applyBorder="1" applyAlignment="1">
      <alignment horizontal="center" vertical="center" shrinkToFit="1"/>
    </xf>
    <xf numFmtId="3" fontId="56" fillId="0" borderId="47" xfId="0" applyNumberFormat="1" applyFont="1" applyFill="1" applyBorder="1" applyAlignment="1">
      <alignment horizontal="center" vertical="center" shrinkToFit="1"/>
    </xf>
    <xf numFmtId="3" fontId="0" fillId="0" borderId="48" xfId="0" applyNumberFormat="1" applyBorder="1" applyAlignment="1">
      <alignment horizontal="center" vertical="center" shrinkToFit="1"/>
    </xf>
    <xf numFmtId="3" fontId="0" fillId="0" borderId="49" xfId="0" applyNumberFormat="1" applyBorder="1" applyAlignment="1">
      <alignment horizontal="center" vertical="center" shrinkToFit="1"/>
    </xf>
    <xf numFmtId="3" fontId="0" fillId="0" borderId="50" xfId="0" applyNumberFormat="1" applyBorder="1" applyAlignment="1">
      <alignment horizontal="center" vertical="center" shrinkToFit="1"/>
    </xf>
    <xf numFmtId="0" fontId="56" fillId="0" borderId="49" xfId="0" applyFont="1" applyBorder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Fill="1" applyAlignment="1" applyProtection="1">
      <alignment/>
      <protection hidden="1"/>
    </xf>
    <xf numFmtId="49" fontId="64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left"/>
    </xf>
    <xf numFmtId="0" fontId="65" fillId="0" borderId="0" xfId="0" applyFont="1" applyAlignment="1">
      <alignment horizontal="left" vertical="center"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horizontal="center"/>
    </xf>
    <xf numFmtId="0" fontId="66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rgb="FF0FF7BA"/>
      </font>
    </dxf>
    <dxf>
      <font>
        <color rgb="FF6AE86A"/>
      </font>
    </dxf>
    <dxf>
      <font>
        <color rgb="FFFF9900"/>
      </font>
    </dxf>
    <dxf>
      <font>
        <color theme="0"/>
      </font>
    </dxf>
    <dxf>
      <font>
        <color theme="0"/>
      </font>
    </dxf>
    <dxf>
      <font>
        <color rgb="FFD0FF71"/>
      </font>
    </dxf>
    <dxf>
      <font>
        <color indexed="9"/>
      </font>
    </dxf>
    <dxf>
      <font>
        <color rgb="FFBABE32"/>
      </font>
    </dxf>
    <dxf>
      <font>
        <color rgb="FF0FF7BA"/>
      </font>
    </dxf>
    <dxf>
      <font>
        <color rgb="FF6AE86A"/>
      </font>
    </dxf>
    <dxf>
      <font>
        <color rgb="FFD0FF71"/>
      </font>
    </dxf>
    <dxf>
      <font>
        <color rgb="FFFF990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9900"/>
      </font>
      <border/>
    </dxf>
    <dxf>
      <font>
        <color rgb="FFD0FF71"/>
      </font>
      <border/>
    </dxf>
    <dxf>
      <font>
        <color rgb="FF6AE86A"/>
      </font>
      <border/>
    </dxf>
    <dxf>
      <font>
        <color rgb="FF0FF7BA"/>
      </font>
      <border/>
    </dxf>
    <dxf>
      <font>
        <color rgb="FFBABE32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4</xdr:row>
      <xdr:rowOff>95250</xdr:rowOff>
    </xdr:from>
    <xdr:to>
      <xdr:col>36</xdr:col>
      <xdr:colOff>152400</xdr:colOff>
      <xdr:row>20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440400" y="857250"/>
          <a:ext cx="665797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li je izvodljivo ovo što želim da dobijem pomoću neke naredbe, preko makroa ili kako već. Primjer dajem u prilogu kako bih ja da mi to igzleda.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listu KART preuzima podatke iz lista KN i klikom na naredbu FILTER daje podatke kako želim da mi filtrira.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Kriterijumi koje izaberem su u poljima B7, B8, B9 i B10.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 je u polju B8 PP neki sa liste onda daje njegovu karticu a ako piše SALDO onda daje njihov saldo sabirajući sve sa dugovne i potražne strane i daje njihov saldo.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li se ovo može pomoću ednog makroao ili mora više njih i kako? Bio bih zahvalan ako može neko ovo da odradi.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I12" comment="" totalsRowShown="0">
  <autoFilter ref="A1:I12"/>
  <tableColumns count="9">
    <tableColumn id="1" name="rb"/>
    <tableColumn id="2" name="NAZIV"/>
    <tableColumn id="3" name="ORG.OB."/>
    <tableColumn id="4" name="Mjesto"/>
    <tableColumn id="5" name="PIB"/>
    <tableColumn id="6" name="Šifra stat"/>
    <tableColumn id="7" name="PDV broj"/>
    <tableColumn id="8" name="Banka - rač"/>
    <tableColumn id="9" name="Poziv na broj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c-ims.com/excel-2013/excel-2013-46.html" TargetMode="External" /><Relationship Id="rId2" Type="http://schemas.openxmlformats.org/officeDocument/2006/relationships/hyperlink" Target="http://ic.ims.hr/office2007/excel2007/vba-excel/vba-excel-6.html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Relationship Id="rId7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452"/>
  <sheetViews>
    <sheetView zoomScalePageLayoutView="0" workbookViewId="0" topLeftCell="A1">
      <selection activeCell="F1" sqref="F1:F16384"/>
    </sheetView>
  </sheetViews>
  <sheetFormatPr defaultColWidth="10.7109375" defaultRowHeight="17.25" customHeight="1"/>
  <cols>
    <col min="1" max="1" width="7.00390625" style="217" bestFit="1" customWidth="1"/>
    <col min="2" max="2" width="4.00390625" style="217" hidden="1" customWidth="1"/>
    <col min="3" max="3" width="3.00390625" style="212" hidden="1" customWidth="1"/>
    <col min="4" max="4" width="2.00390625" style="212" hidden="1" customWidth="1"/>
    <col min="5" max="5" width="28.7109375" style="212" hidden="1" customWidth="1"/>
    <col min="6" max="6" width="62.140625" style="220" customWidth="1"/>
    <col min="7" max="7" width="7.421875" style="220" customWidth="1"/>
    <col min="8" max="9" width="7.421875" style="215" customWidth="1"/>
    <col min="10" max="16384" width="10.7109375" style="216" customWidth="1"/>
  </cols>
  <sheetData>
    <row r="1" spans="1:9" ht="17.25" customHeight="1">
      <c r="A1" s="211" t="s">
        <v>745</v>
      </c>
      <c r="B1" s="212" t="str">
        <f>LEFT(A1,3)</f>
        <v>0</v>
      </c>
      <c r="C1" s="212" t="str">
        <f aca="true" t="shared" si="0" ref="C1:C71">LEFT(A1,2)</f>
        <v>0</v>
      </c>
      <c r="D1" s="212" t="str">
        <f aca="true" t="shared" si="1" ref="D1:D71">LEFT(A1,1)</f>
        <v>0</v>
      </c>
      <c r="E1" s="213" t="str">
        <f aca="true" t="shared" si="2" ref="E1:E71">A1&amp;"-"&amp;F1</f>
        <v>0-NEUPLAĆENI UPISANI KAPITAL I STALNA IMOVINA</v>
      </c>
      <c r="F1" s="214" t="s">
        <v>746</v>
      </c>
      <c r="G1" s="221" t="str">
        <f>A1</f>
        <v>0</v>
      </c>
      <c r="H1" s="215">
        <f>SUMIF(KN!$E$2:$E$102,E1,KN!$H$2:$H$102)</f>
        <v>0</v>
      </c>
      <c r="I1" s="215">
        <f>SUMIF(KN!$E$2:$E$102,E1,KN!$I$2:$I$102)</f>
        <v>0</v>
      </c>
    </row>
    <row r="2" spans="1:9" ht="17.25" customHeight="1">
      <c r="A2" s="217" t="s">
        <v>0</v>
      </c>
      <c r="B2" s="212" t="str">
        <f>LEFT(A2,3)</f>
        <v>00</v>
      </c>
      <c r="C2" s="212" t="str">
        <f t="shared" si="0"/>
        <v>00</v>
      </c>
      <c r="D2" s="212" t="str">
        <f t="shared" si="1"/>
        <v>0</v>
      </c>
      <c r="E2" s="213" t="str">
        <f t="shared" si="2"/>
        <v>00-NEUPLAĆENI UPISANI KAPITAL</v>
      </c>
      <c r="F2" s="218" t="s">
        <v>416</v>
      </c>
      <c r="G2" s="221" t="str">
        <f aca="true" t="shared" si="3" ref="G2:G65">A2</f>
        <v>00</v>
      </c>
      <c r="H2" s="215">
        <f>SUMIF(KN!$E$2:$E$102,E2,KN!$H$2:$H$102)</f>
        <v>0</v>
      </c>
      <c r="I2" s="215">
        <f>SUMIF(KN!$E$2:$E$102,E2,KN!$I$2:$I$102)</f>
        <v>0</v>
      </c>
    </row>
    <row r="3" spans="1:9" ht="17.25" customHeight="1">
      <c r="A3" s="217" t="s">
        <v>1</v>
      </c>
      <c r="B3" s="212" t="str">
        <f aca="true" t="shared" si="4" ref="B3:B68">LEFT(A3,3)</f>
        <v>000</v>
      </c>
      <c r="C3" s="212" t="str">
        <f t="shared" si="0"/>
        <v>00</v>
      </c>
      <c r="D3" s="212" t="str">
        <f t="shared" si="1"/>
        <v>0</v>
      </c>
      <c r="E3" s="213" t="str">
        <f t="shared" si="2"/>
        <v>000-Neuplaćene upisane akcije</v>
      </c>
      <c r="F3" s="218" t="s">
        <v>417</v>
      </c>
      <c r="G3" s="221" t="str">
        <f t="shared" si="3"/>
        <v>000</v>
      </c>
      <c r="H3" s="215">
        <f>SUMIF(KN!$E$2:$E$102,E3,KN!$H$2:$H$102)</f>
        <v>0</v>
      </c>
      <c r="I3" s="215">
        <f>SUMIF(KN!$E$2:$E$102,E3,KN!$I$2:$I$102)</f>
        <v>0</v>
      </c>
    </row>
    <row r="4" spans="1:9" ht="17.25" customHeight="1">
      <c r="A4" s="217" t="s">
        <v>2</v>
      </c>
      <c r="B4" s="212" t="str">
        <f t="shared" si="4"/>
        <v>001</v>
      </c>
      <c r="C4" s="212" t="str">
        <f t="shared" si="0"/>
        <v>00</v>
      </c>
      <c r="D4" s="212" t="str">
        <f t="shared" si="1"/>
        <v>0</v>
      </c>
      <c r="E4" s="213" t="str">
        <f t="shared" si="2"/>
        <v>001-Neuplaćeni upisani udeli</v>
      </c>
      <c r="F4" s="218" t="s">
        <v>418</v>
      </c>
      <c r="G4" s="221" t="str">
        <f t="shared" si="3"/>
        <v>001</v>
      </c>
      <c r="H4" s="215">
        <f>SUMIF(KN!$E$2:$E$102,E4,KN!$H$2:$H$102)</f>
        <v>0</v>
      </c>
      <c r="I4" s="215">
        <f>SUMIF(KN!$E$2:$E$102,E4,KN!$I$2:$I$102)</f>
        <v>0</v>
      </c>
    </row>
    <row r="5" spans="1:9" ht="17.25" customHeight="1">
      <c r="A5" s="217" t="s">
        <v>3</v>
      </c>
      <c r="B5" s="212" t="str">
        <f t="shared" si="4"/>
        <v>01</v>
      </c>
      <c r="C5" s="212" t="str">
        <f t="shared" si="0"/>
        <v>01</v>
      </c>
      <c r="D5" s="212" t="str">
        <f t="shared" si="1"/>
        <v>0</v>
      </c>
      <c r="E5" s="213" t="str">
        <f t="shared" si="2"/>
        <v>01-NEMATERIJALNA ULAGANJA</v>
      </c>
      <c r="F5" s="218" t="s">
        <v>419</v>
      </c>
      <c r="G5" s="221" t="str">
        <f t="shared" si="3"/>
        <v>01</v>
      </c>
      <c r="H5" s="215">
        <f>SUMIF(KN!$E$2:$E$102,E5,KN!$H$2:$H$102)</f>
        <v>0</v>
      </c>
      <c r="I5" s="215">
        <f>SUMIF(KN!$E$2:$E$102,E5,KN!$I$2:$I$102)</f>
        <v>0</v>
      </c>
    </row>
    <row r="6" spans="1:9" ht="17.25" customHeight="1">
      <c r="A6" s="217" t="s">
        <v>4</v>
      </c>
      <c r="B6" s="212" t="str">
        <f t="shared" si="4"/>
        <v>010</v>
      </c>
      <c r="C6" s="212" t="str">
        <f t="shared" si="0"/>
        <v>01</v>
      </c>
      <c r="D6" s="212" t="str">
        <f t="shared" si="1"/>
        <v>0</v>
      </c>
      <c r="E6" s="213" t="str">
        <f t="shared" si="2"/>
        <v>010-Ulaganja u razvoj</v>
      </c>
      <c r="F6" s="218" t="s">
        <v>420</v>
      </c>
      <c r="G6" s="221" t="str">
        <f t="shared" si="3"/>
        <v>010</v>
      </c>
      <c r="H6" s="215">
        <f>SUMIF(KN!$E$2:$E$102,E6,KN!$H$2:$H$102)</f>
        <v>0</v>
      </c>
      <c r="I6" s="215">
        <f>SUMIF(KN!$E$2:$E$102,E6,KN!$I$2:$I$102)</f>
        <v>0</v>
      </c>
    </row>
    <row r="7" spans="1:9" ht="17.25" customHeight="1">
      <c r="A7" s="217" t="s">
        <v>5</v>
      </c>
      <c r="B7" s="212" t="str">
        <f t="shared" si="4"/>
        <v>011</v>
      </c>
      <c r="C7" s="212" t="str">
        <f t="shared" si="0"/>
        <v>01</v>
      </c>
      <c r="D7" s="212" t="str">
        <f t="shared" si="1"/>
        <v>0</v>
      </c>
      <c r="E7" s="213" t="str">
        <f t="shared" si="2"/>
        <v>011-Koncesije, patenti, licence i slična prava</v>
      </c>
      <c r="F7" s="218" t="s">
        <v>421</v>
      </c>
      <c r="G7" s="221" t="str">
        <f t="shared" si="3"/>
        <v>011</v>
      </c>
      <c r="H7" s="215">
        <f>SUMIF(KN!$E$2:$E$102,E7,KN!$H$2:$H$102)</f>
        <v>0</v>
      </c>
      <c r="I7" s="215">
        <f>SUMIF(KN!$E$2:$E$102,E7,KN!$I$2:$I$102)</f>
        <v>0</v>
      </c>
    </row>
    <row r="8" spans="1:9" ht="17.25" customHeight="1">
      <c r="A8" s="217" t="s">
        <v>6</v>
      </c>
      <c r="B8" s="212" t="str">
        <f t="shared" si="4"/>
        <v>012</v>
      </c>
      <c r="C8" s="212" t="str">
        <f t="shared" si="0"/>
        <v>01</v>
      </c>
      <c r="D8" s="212" t="str">
        <f t="shared" si="1"/>
        <v>0</v>
      </c>
      <c r="E8" s="213" t="str">
        <f t="shared" si="2"/>
        <v>012-Goodwill</v>
      </c>
      <c r="F8" s="218" t="s">
        <v>422</v>
      </c>
      <c r="G8" s="221" t="str">
        <f t="shared" si="3"/>
        <v>012</v>
      </c>
      <c r="H8" s="215">
        <f>SUMIF(KN!$E$2:$E$102,E8,KN!$H$2:$H$102)</f>
        <v>0</v>
      </c>
      <c r="I8" s="215">
        <f>SUMIF(KN!$E$2:$E$102,E8,KN!$I$2:$I$102)</f>
        <v>0</v>
      </c>
    </row>
    <row r="9" spans="1:9" ht="17.25" customHeight="1">
      <c r="A9" s="217" t="s">
        <v>7</v>
      </c>
      <c r="B9" s="212" t="str">
        <f t="shared" si="4"/>
        <v>014</v>
      </c>
      <c r="C9" s="212" t="str">
        <f t="shared" si="0"/>
        <v>01</v>
      </c>
      <c r="D9" s="212" t="str">
        <f t="shared" si="1"/>
        <v>0</v>
      </c>
      <c r="E9" s="213" t="str">
        <f t="shared" si="2"/>
        <v>014-Ostala nematerijalna ulaganja</v>
      </c>
      <c r="F9" s="218" t="s">
        <v>423</v>
      </c>
      <c r="G9" s="221" t="str">
        <f t="shared" si="3"/>
        <v>014</v>
      </c>
      <c r="H9" s="215">
        <f>SUMIF(KN!$E$2:$E$102,E9,KN!$H$2:$H$102)</f>
        <v>0</v>
      </c>
      <c r="I9" s="215">
        <f>SUMIF(KN!$E$2:$E$102,E9,KN!$I$2:$I$102)</f>
        <v>0</v>
      </c>
    </row>
    <row r="10" spans="1:9" ht="17.25" customHeight="1">
      <c r="A10" s="217" t="s">
        <v>8</v>
      </c>
      <c r="B10" s="212" t="str">
        <f t="shared" si="4"/>
        <v>015</v>
      </c>
      <c r="C10" s="212" t="str">
        <f t="shared" si="0"/>
        <v>01</v>
      </c>
      <c r="D10" s="212" t="str">
        <f t="shared" si="1"/>
        <v>0</v>
      </c>
      <c r="E10" s="213" t="str">
        <f t="shared" si="2"/>
        <v>015-Nematerijalna ulaganja u pripremi</v>
      </c>
      <c r="F10" s="218" t="s">
        <v>424</v>
      </c>
      <c r="G10" s="221" t="str">
        <f t="shared" si="3"/>
        <v>015</v>
      </c>
      <c r="H10" s="215">
        <f>SUMIF(KN!$E$2:$E$102,E10,KN!$H$2:$H$102)</f>
        <v>0</v>
      </c>
      <c r="I10" s="215">
        <f>SUMIF(KN!$E$2:$E$102,E10,KN!$I$2:$I$102)</f>
        <v>0</v>
      </c>
    </row>
    <row r="11" spans="1:9" ht="17.25" customHeight="1">
      <c r="A11" s="217" t="s">
        <v>9</v>
      </c>
      <c r="B11" s="212" t="str">
        <f t="shared" si="4"/>
        <v>016</v>
      </c>
      <c r="C11" s="212" t="str">
        <f t="shared" si="0"/>
        <v>01</v>
      </c>
      <c r="D11" s="212" t="str">
        <f t="shared" si="1"/>
        <v>0</v>
      </c>
      <c r="E11" s="213" t="str">
        <f t="shared" si="2"/>
        <v>016-Avansi za nematerijalna ulaganja</v>
      </c>
      <c r="F11" s="218" t="s">
        <v>425</v>
      </c>
      <c r="G11" s="221" t="str">
        <f t="shared" si="3"/>
        <v>016</v>
      </c>
      <c r="H11" s="215">
        <f>SUMIF(KN!$E$2:$E$102,E11,KN!$H$2:$H$102)</f>
        <v>0</v>
      </c>
      <c r="I11" s="215">
        <f>SUMIF(KN!$E$2:$E$102,E11,KN!$I$2:$I$102)</f>
        <v>0</v>
      </c>
    </row>
    <row r="12" spans="1:9" ht="17.25" customHeight="1">
      <c r="A12" s="217" t="s">
        <v>843</v>
      </c>
      <c r="B12" s="212" t="str">
        <f t="shared" si="4"/>
        <v>017</v>
      </c>
      <c r="C12" s="212" t="str">
        <f t="shared" si="0"/>
        <v>01</v>
      </c>
      <c r="D12" s="212" t="str">
        <f t="shared" si="1"/>
        <v>0</v>
      </c>
      <c r="E12" s="213" t="str">
        <f t="shared" si="2"/>
        <v>017-</v>
      </c>
      <c r="F12" s="218"/>
      <c r="G12" s="221" t="str">
        <f t="shared" si="3"/>
        <v>017</v>
      </c>
      <c r="H12" s="215">
        <f>SUMIF(KN!$E$2:$E$102,E12,KN!$H$2:$H$102)</f>
        <v>0</v>
      </c>
      <c r="I12" s="215">
        <f>SUMIF(KN!$E$2:$E$102,E12,KN!$I$2:$I$102)</f>
        <v>0</v>
      </c>
    </row>
    <row r="13" spans="1:9" ht="17.25" customHeight="1">
      <c r="A13" s="217" t="s">
        <v>10</v>
      </c>
      <c r="B13" s="212" t="str">
        <f t="shared" si="4"/>
        <v>02</v>
      </c>
      <c r="C13" s="212" t="str">
        <f t="shared" si="0"/>
        <v>02</v>
      </c>
      <c r="D13" s="212" t="str">
        <f t="shared" si="1"/>
        <v>0</v>
      </c>
      <c r="E13" s="213" t="str">
        <f t="shared" si="2"/>
        <v>02-NEKRETNINE, POSTROJENJA, OPREMA I BIOLOŠKA SREDSTVA</v>
      </c>
      <c r="F13" s="218" t="s">
        <v>426</v>
      </c>
      <c r="G13" s="221" t="str">
        <f t="shared" si="3"/>
        <v>02</v>
      </c>
      <c r="H13" s="215">
        <f>SUMIF(KN!$E$2:$E$102,E13,KN!$H$2:$H$102)</f>
        <v>0</v>
      </c>
      <c r="I13" s="215">
        <f>SUMIF(KN!$E$2:$E$102,E13,KN!$I$2:$I$102)</f>
        <v>0</v>
      </c>
    </row>
    <row r="14" spans="1:9" ht="17.25" customHeight="1">
      <c r="A14" s="217" t="s">
        <v>11</v>
      </c>
      <c r="B14" s="212" t="str">
        <f t="shared" si="4"/>
        <v>020</v>
      </c>
      <c r="C14" s="212" t="str">
        <f t="shared" si="0"/>
        <v>02</v>
      </c>
      <c r="D14" s="212" t="str">
        <f t="shared" si="1"/>
        <v>0</v>
      </c>
      <c r="E14" s="213" t="str">
        <f t="shared" si="2"/>
        <v>020-Zemljišta</v>
      </c>
      <c r="F14" s="218" t="s">
        <v>427</v>
      </c>
      <c r="G14" s="221" t="str">
        <f t="shared" si="3"/>
        <v>020</v>
      </c>
      <c r="H14" s="215">
        <f>SUMIF(KN!$E$2:$E$102,E14,KN!$H$2:$H$102)</f>
        <v>0</v>
      </c>
      <c r="I14" s="215">
        <f>SUMIF(KN!$E$2:$E$102,E14,KN!$I$2:$I$102)</f>
        <v>0</v>
      </c>
    </row>
    <row r="15" spans="1:9" ht="17.25" customHeight="1">
      <c r="A15" s="217" t="s">
        <v>12</v>
      </c>
      <c r="B15" s="212" t="str">
        <f t="shared" si="4"/>
        <v>021</v>
      </c>
      <c r="C15" s="212" t="str">
        <f t="shared" si="0"/>
        <v>02</v>
      </c>
      <c r="D15" s="212" t="str">
        <f t="shared" si="1"/>
        <v>0</v>
      </c>
      <c r="E15" s="213" t="str">
        <f t="shared" si="2"/>
        <v>021-Šume i višegodišnji zasadi</v>
      </c>
      <c r="F15" s="218" t="s">
        <v>428</v>
      </c>
      <c r="G15" s="221" t="str">
        <f t="shared" si="3"/>
        <v>021</v>
      </c>
      <c r="H15" s="215">
        <f>SUMIF(KN!$E$2:$E$102,E15,KN!$H$2:$H$102)</f>
        <v>0</v>
      </c>
      <c r="I15" s="215">
        <f>SUMIF(KN!$E$2:$E$102,E15,KN!$I$2:$I$102)</f>
        <v>0</v>
      </c>
    </row>
    <row r="16" spans="1:9" ht="17.25" customHeight="1">
      <c r="A16" s="217" t="s">
        <v>13</v>
      </c>
      <c r="B16" s="212" t="str">
        <f t="shared" si="4"/>
        <v>022</v>
      </c>
      <c r="C16" s="212" t="str">
        <f t="shared" si="0"/>
        <v>02</v>
      </c>
      <c r="D16" s="212" t="str">
        <f t="shared" si="1"/>
        <v>0</v>
      </c>
      <c r="E16" s="213" t="str">
        <f t="shared" si="2"/>
        <v>022-Građevinski objekti</v>
      </c>
      <c r="F16" s="218" t="s">
        <v>429</v>
      </c>
      <c r="G16" s="221" t="str">
        <f t="shared" si="3"/>
        <v>022</v>
      </c>
      <c r="H16" s="215">
        <f>SUMIF(KN!$E$2:$E$102,E16,KN!$H$2:$H$102)</f>
        <v>0</v>
      </c>
      <c r="I16" s="215">
        <f>SUMIF(KN!$E$2:$E$102,E16,KN!$I$2:$I$102)</f>
        <v>0</v>
      </c>
    </row>
    <row r="17" spans="1:9" ht="17.25" customHeight="1">
      <c r="A17" s="217" t="s">
        <v>14</v>
      </c>
      <c r="B17" s="212" t="str">
        <f t="shared" si="4"/>
        <v>023</v>
      </c>
      <c r="C17" s="212" t="str">
        <f t="shared" si="0"/>
        <v>02</v>
      </c>
      <c r="D17" s="212" t="str">
        <f t="shared" si="1"/>
        <v>0</v>
      </c>
      <c r="E17" s="213" t="str">
        <f t="shared" si="2"/>
        <v>023-Postrojenja i oprema</v>
      </c>
      <c r="F17" s="218" t="s">
        <v>430</v>
      </c>
      <c r="G17" s="221" t="str">
        <f t="shared" si="3"/>
        <v>023</v>
      </c>
      <c r="H17" s="215">
        <f>SUMIF(KN!$E$2:$E$102,E17,KN!$H$2:$H$102)</f>
        <v>0</v>
      </c>
      <c r="I17" s="215">
        <f>SUMIF(KN!$E$2:$E$102,E17,KN!$I$2:$I$102)</f>
        <v>0</v>
      </c>
    </row>
    <row r="18" spans="1:9" ht="17.25" customHeight="1">
      <c r="A18" s="217" t="s">
        <v>15</v>
      </c>
      <c r="B18" s="212" t="str">
        <f t="shared" si="4"/>
        <v>024</v>
      </c>
      <c r="C18" s="212" t="str">
        <f t="shared" si="0"/>
        <v>02</v>
      </c>
      <c r="D18" s="212" t="str">
        <f t="shared" si="1"/>
        <v>0</v>
      </c>
      <c r="E18" s="213" t="str">
        <f t="shared" si="2"/>
        <v>024-Investicione nekretnine</v>
      </c>
      <c r="F18" s="218" t="s">
        <v>431</v>
      </c>
      <c r="G18" s="221" t="str">
        <f t="shared" si="3"/>
        <v>024</v>
      </c>
      <c r="H18" s="215">
        <f>SUMIF(KN!$E$2:$E$102,E18,KN!$H$2:$H$102)</f>
        <v>0</v>
      </c>
      <c r="I18" s="215">
        <f>SUMIF(KN!$E$2:$E$102,E18,KN!$I$2:$I$102)</f>
        <v>0</v>
      </c>
    </row>
    <row r="19" spans="1:9" ht="17.25" customHeight="1">
      <c r="A19" s="217" t="s">
        <v>16</v>
      </c>
      <c r="B19" s="212" t="str">
        <f t="shared" si="4"/>
        <v>025</v>
      </c>
      <c r="C19" s="212" t="str">
        <f t="shared" si="0"/>
        <v>02</v>
      </c>
      <c r="D19" s="212" t="str">
        <f t="shared" si="1"/>
        <v>0</v>
      </c>
      <c r="E19" s="213" t="str">
        <f t="shared" si="2"/>
        <v>025-Osnovno stado</v>
      </c>
      <c r="F19" s="218" t="s">
        <v>432</v>
      </c>
      <c r="G19" s="221" t="str">
        <f t="shared" si="3"/>
        <v>025</v>
      </c>
      <c r="H19" s="215">
        <f>SUMIF(KN!$E$2:$E$102,E19,KN!$H$2:$H$102)</f>
        <v>0</v>
      </c>
      <c r="I19" s="215">
        <f>SUMIF(KN!$E$2:$E$102,E19,KN!$I$2:$I$102)</f>
        <v>0</v>
      </c>
    </row>
    <row r="20" spans="1:9" ht="17.25" customHeight="1">
      <c r="A20" s="217" t="s">
        <v>17</v>
      </c>
      <c r="B20" s="212" t="str">
        <f t="shared" si="4"/>
        <v>026</v>
      </c>
      <c r="C20" s="212" t="str">
        <f t="shared" si="0"/>
        <v>02</v>
      </c>
      <c r="D20" s="212" t="str">
        <f t="shared" si="1"/>
        <v>0</v>
      </c>
      <c r="E20" s="213" t="str">
        <f t="shared" si="2"/>
        <v>026-Ostale nekretnine, postrojenja i oprema</v>
      </c>
      <c r="F20" s="218" t="s">
        <v>433</v>
      </c>
      <c r="G20" s="221" t="str">
        <f t="shared" si="3"/>
        <v>026</v>
      </c>
      <c r="H20" s="215">
        <f>SUMIF(KN!$E$2:$E$102,E20,KN!$H$2:$H$102)</f>
        <v>0</v>
      </c>
      <c r="I20" s="215">
        <f>SUMIF(KN!$E$2:$E$102,E20,KN!$I$2:$I$102)</f>
        <v>0</v>
      </c>
    </row>
    <row r="21" spans="1:9" ht="17.25" customHeight="1">
      <c r="A21" s="217" t="s">
        <v>18</v>
      </c>
      <c r="B21" s="212" t="str">
        <f t="shared" si="4"/>
        <v>027</v>
      </c>
      <c r="C21" s="212" t="str">
        <f t="shared" si="0"/>
        <v>02</v>
      </c>
      <c r="D21" s="212" t="str">
        <f t="shared" si="1"/>
        <v>0</v>
      </c>
      <c r="E21" s="213" t="str">
        <f t="shared" si="2"/>
        <v>027-Nekretnine, postrojenja, oprema i biološka sredstva u pripremi</v>
      </c>
      <c r="F21" s="218" t="s">
        <v>434</v>
      </c>
      <c r="G21" s="221" t="str">
        <f t="shared" si="3"/>
        <v>027</v>
      </c>
      <c r="H21" s="215">
        <f>SUMIF(KN!$E$2:$E$102,E21,KN!$H$2:$H$102)</f>
        <v>0</v>
      </c>
      <c r="I21" s="215">
        <f>SUMIF(KN!$E$2:$E$102,E21,KN!$I$2:$I$102)</f>
        <v>0</v>
      </c>
    </row>
    <row r="22" spans="1:9" ht="17.25" customHeight="1">
      <c r="A22" s="217" t="s">
        <v>19</v>
      </c>
      <c r="B22" s="212" t="str">
        <f t="shared" si="4"/>
        <v>028</v>
      </c>
      <c r="C22" s="212" t="str">
        <f t="shared" si="0"/>
        <v>02</v>
      </c>
      <c r="D22" s="212" t="str">
        <f t="shared" si="1"/>
        <v>0</v>
      </c>
      <c r="E22" s="213" t="str">
        <f t="shared" si="2"/>
        <v>028-Avansi za nekretnine, postrojenja, opremu i biološka sredstva</v>
      </c>
      <c r="F22" s="218" t="s">
        <v>435</v>
      </c>
      <c r="G22" s="221" t="str">
        <f t="shared" si="3"/>
        <v>028</v>
      </c>
      <c r="H22" s="215">
        <f>SUMIF(KN!$E$2:$E$102,E22,KN!$H$2:$H$102)</f>
        <v>0</v>
      </c>
      <c r="I22" s="215">
        <f>SUMIF(KN!$E$2:$E$102,E22,KN!$I$2:$I$102)</f>
        <v>0</v>
      </c>
    </row>
    <row r="23" spans="1:9" ht="17.25" customHeight="1">
      <c r="A23" s="217" t="s">
        <v>20</v>
      </c>
      <c r="B23" s="212" t="str">
        <f t="shared" si="4"/>
        <v>029</v>
      </c>
      <c r="C23" s="212" t="str">
        <f t="shared" si="0"/>
        <v>02</v>
      </c>
      <c r="D23" s="212" t="str">
        <f t="shared" si="1"/>
        <v>0</v>
      </c>
      <c r="E23" s="213" t="str">
        <f t="shared" si="2"/>
        <v>029-Ulaganja na tuđim nekretninama, postrojenjima i opremi</v>
      </c>
      <c r="F23" s="218" t="s">
        <v>436</v>
      </c>
      <c r="G23" s="221" t="str">
        <f t="shared" si="3"/>
        <v>029</v>
      </c>
      <c r="H23" s="215">
        <f>SUMIF(KN!$E$2:$E$102,E23,KN!$H$2:$H$102)</f>
        <v>0</v>
      </c>
      <c r="I23" s="215">
        <f>SUMIF(KN!$E$2:$E$102,E23,KN!$I$2:$I$102)</f>
        <v>0</v>
      </c>
    </row>
    <row r="24" spans="1:9" ht="17.25" customHeight="1">
      <c r="A24" s="217" t="s">
        <v>21</v>
      </c>
      <c r="B24" s="212" t="str">
        <f t="shared" si="4"/>
        <v>03</v>
      </c>
      <c r="C24" s="212" t="str">
        <f t="shared" si="0"/>
        <v>03</v>
      </c>
      <c r="D24" s="212" t="str">
        <f t="shared" si="1"/>
        <v>0</v>
      </c>
      <c r="E24" s="213" t="str">
        <f t="shared" si="2"/>
        <v>03-DUGOROČNI FINANSIJSKI PLASMANI</v>
      </c>
      <c r="F24" s="218" t="s">
        <v>437</v>
      </c>
      <c r="G24" s="221" t="str">
        <f t="shared" si="3"/>
        <v>03</v>
      </c>
      <c r="H24" s="215">
        <f>SUMIF(KN!$E$2:$E$102,E24,KN!$H$2:$H$102)</f>
        <v>0</v>
      </c>
      <c r="I24" s="215">
        <f>SUMIF(KN!$E$2:$E$102,E24,KN!$I$2:$I$102)</f>
        <v>0</v>
      </c>
    </row>
    <row r="25" spans="1:9" ht="17.25" customHeight="1">
      <c r="A25" s="217" t="s">
        <v>22</v>
      </c>
      <c r="B25" s="212" t="str">
        <f t="shared" si="4"/>
        <v>030</v>
      </c>
      <c r="C25" s="212" t="str">
        <f t="shared" si="0"/>
        <v>03</v>
      </c>
      <c r="D25" s="212" t="str">
        <f t="shared" si="1"/>
        <v>0</v>
      </c>
      <c r="E25" s="213" t="str">
        <f t="shared" si="2"/>
        <v>030-Učešća u kapitalu zavisnih pravnih lica</v>
      </c>
      <c r="F25" s="218" t="s">
        <v>438</v>
      </c>
      <c r="G25" s="221" t="str">
        <f t="shared" si="3"/>
        <v>030</v>
      </c>
      <c r="H25" s="215">
        <f>SUMIF(KN!$E$2:$E$102,E25,KN!$H$2:$H$102)</f>
        <v>0</v>
      </c>
      <c r="I25" s="215">
        <f>SUMIF(KN!$E$2:$E$102,E25,KN!$I$2:$I$102)</f>
        <v>0</v>
      </c>
    </row>
    <row r="26" spans="1:9" ht="17.25" customHeight="1">
      <c r="A26" s="217" t="s">
        <v>23</v>
      </c>
      <c r="B26" s="212" t="str">
        <f t="shared" si="4"/>
        <v>031</v>
      </c>
      <c r="C26" s="212" t="str">
        <f t="shared" si="0"/>
        <v>03</v>
      </c>
      <c r="D26" s="212" t="str">
        <f t="shared" si="1"/>
        <v>0</v>
      </c>
      <c r="E26" s="213" t="str">
        <f t="shared" si="2"/>
        <v>031-Učešća u kapitalu pridruženih pravnih lica</v>
      </c>
      <c r="F26" s="218" t="s">
        <v>439</v>
      </c>
      <c r="G26" s="221" t="str">
        <f t="shared" si="3"/>
        <v>031</v>
      </c>
      <c r="H26" s="215">
        <f>SUMIF(KN!$E$2:$E$102,E26,KN!$H$2:$H$102)</f>
        <v>0</v>
      </c>
      <c r="I26" s="215">
        <f>SUMIF(KN!$E$2:$E$102,E26,KN!$I$2:$I$102)</f>
        <v>0</v>
      </c>
    </row>
    <row r="27" spans="1:9" ht="17.25" customHeight="1">
      <c r="A27" s="217" t="s">
        <v>24</v>
      </c>
      <c r="B27" s="212" t="str">
        <f t="shared" si="4"/>
        <v>032</v>
      </c>
      <c r="C27" s="212" t="str">
        <f t="shared" si="0"/>
        <v>03</v>
      </c>
      <c r="D27" s="212" t="str">
        <f t="shared" si="1"/>
        <v>0</v>
      </c>
      <c r="E27" s="213" t="str">
        <f t="shared" si="2"/>
        <v>032-Učešća u kapitalu ostalih pravnih lica i druge hartije od vr. raspoložive za prodaju</v>
      </c>
      <c r="F27" s="218" t="s">
        <v>779</v>
      </c>
      <c r="G27" s="221" t="str">
        <f t="shared" si="3"/>
        <v>032</v>
      </c>
      <c r="H27" s="215">
        <f>SUMIF(KN!$E$2:$E$102,E27,KN!$H$2:$H$102)</f>
        <v>0</v>
      </c>
      <c r="I27" s="215">
        <f>SUMIF(KN!$E$2:$E$102,E27,KN!$I$2:$I$102)</f>
        <v>0</v>
      </c>
    </row>
    <row r="28" spans="1:9" ht="17.25" customHeight="1">
      <c r="A28" s="217" t="s">
        <v>25</v>
      </c>
      <c r="B28" s="212" t="str">
        <f t="shared" si="4"/>
        <v>033</v>
      </c>
      <c r="C28" s="212" t="str">
        <f t="shared" si="0"/>
        <v>03</v>
      </c>
      <c r="D28" s="212" t="str">
        <f t="shared" si="1"/>
        <v>0</v>
      </c>
      <c r="E28" s="213" t="str">
        <f t="shared" si="2"/>
        <v>033-Dugoročni krediti matičnim, zavisnim i ostalim povezanim pravnim licima</v>
      </c>
      <c r="F28" s="218" t="s">
        <v>714</v>
      </c>
      <c r="G28" s="221" t="str">
        <f t="shared" si="3"/>
        <v>033</v>
      </c>
      <c r="H28" s="215">
        <f>SUMIF(KN!$E$2:$E$102,E28,KN!$H$2:$H$102)</f>
        <v>0</v>
      </c>
      <c r="I28" s="215">
        <f>SUMIF(KN!$E$2:$E$102,E28,KN!$I$2:$I$102)</f>
        <v>0</v>
      </c>
    </row>
    <row r="29" spans="1:9" ht="17.25" customHeight="1">
      <c r="A29" s="217" t="s">
        <v>26</v>
      </c>
      <c r="B29" s="212" t="str">
        <f t="shared" si="4"/>
        <v>034</v>
      </c>
      <c r="C29" s="212" t="str">
        <f t="shared" si="0"/>
        <v>03</v>
      </c>
      <c r="D29" s="212" t="str">
        <f t="shared" si="1"/>
        <v>0</v>
      </c>
      <c r="E29" s="213" t="str">
        <f t="shared" si="2"/>
        <v>034-Dugoročni krediti u zemlji</v>
      </c>
      <c r="F29" s="218" t="s">
        <v>440</v>
      </c>
      <c r="G29" s="221" t="str">
        <f t="shared" si="3"/>
        <v>034</v>
      </c>
      <c r="H29" s="215">
        <f>SUMIF(KN!$E$2:$E$102,E29,KN!$H$2:$H$102)</f>
        <v>0</v>
      </c>
      <c r="I29" s="215">
        <f>SUMIF(KN!$E$2:$E$102,E29,KN!$I$2:$I$102)</f>
        <v>0</v>
      </c>
    </row>
    <row r="30" spans="1:9" ht="17.25" customHeight="1">
      <c r="A30" s="217" t="s">
        <v>27</v>
      </c>
      <c r="B30" s="212" t="str">
        <f t="shared" si="4"/>
        <v>035</v>
      </c>
      <c r="C30" s="212" t="str">
        <f t="shared" si="0"/>
        <v>03</v>
      </c>
      <c r="D30" s="212" t="str">
        <f t="shared" si="1"/>
        <v>0</v>
      </c>
      <c r="E30" s="213" t="str">
        <f t="shared" si="2"/>
        <v>035-Dugoročni krediti u inostranstvu</v>
      </c>
      <c r="F30" s="218" t="s">
        <v>441</v>
      </c>
      <c r="G30" s="221" t="str">
        <f t="shared" si="3"/>
        <v>035</v>
      </c>
      <c r="H30" s="215">
        <f>SUMIF(KN!$E$2:$E$102,E30,KN!$H$2:$H$102)</f>
        <v>0</v>
      </c>
      <c r="I30" s="215">
        <f>SUMIF(KN!$E$2:$E$102,E30,KN!$I$2:$I$102)</f>
        <v>0</v>
      </c>
    </row>
    <row r="31" spans="1:9" ht="17.25" customHeight="1">
      <c r="A31" s="217" t="s">
        <v>28</v>
      </c>
      <c r="B31" s="212" t="str">
        <f t="shared" si="4"/>
        <v>036</v>
      </c>
      <c r="C31" s="212" t="str">
        <f t="shared" si="0"/>
        <v>03</v>
      </c>
      <c r="D31" s="212" t="str">
        <f t="shared" si="1"/>
        <v>0</v>
      </c>
      <c r="E31" s="213" t="str">
        <f t="shared" si="2"/>
        <v>036-Hartije od vr. koje se drže do dospijeća</v>
      </c>
      <c r="F31" s="218" t="s">
        <v>780</v>
      </c>
      <c r="G31" s="221" t="str">
        <f t="shared" si="3"/>
        <v>036</v>
      </c>
      <c r="H31" s="215">
        <f>SUMIF(KN!$E$2:$E$102,E31,KN!$H$2:$H$102)</f>
        <v>0</v>
      </c>
      <c r="I31" s="215">
        <f>SUMIF(KN!$E$2:$E$102,E31,KN!$I$2:$I$102)</f>
        <v>0</v>
      </c>
    </row>
    <row r="32" spans="1:9" ht="17.25" customHeight="1">
      <c r="A32" s="217" t="s">
        <v>29</v>
      </c>
      <c r="B32" s="212" t="str">
        <f t="shared" si="4"/>
        <v>038</v>
      </c>
      <c r="C32" s="212" t="str">
        <f t="shared" si="0"/>
        <v>03</v>
      </c>
      <c r="D32" s="212" t="str">
        <f t="shared" si="1"/>
        <v>0</v>
      </c>
      <c r="E32" s="213" t="str">
        <f t="shared" si="2"/>
        <v>038-Ostali dugoročni finansijski plasmani</v>
      </c>
      <c r="F32" s="218" t="s">
        <v>442</v>
      </c>
      <c r="G32" s="221" t="str">
        <f t="shared" si="3"/>
        <v>038</v>
      </c>
      <c r="H32" s="215">
        <f>SUMIF(KN!$E$2:$E$102,E32,KN!$H$2:$H$102)</f>
        <v>0</v>
      </c>
      <c r="I32" s="215">
        <f>SUMIF(KN!$E$2:$E$102,E32,KN!$I$2:$I$102)</f>
        <v>0</v>
      </c>
    </row>
    <row r="33" spans="1:9" ht="17.25" customHeight="1">
      <c r="A33" s="217" t="s">
        <v>30</v>
      </c>
      <c r="B33" s="212" t="str">
        <f t="shared" si="4"/>
        <v>039</v>
      </c>
      <c r="C33" s="212" t="str">
        <f t="shared" si="0"/>
        <v>03</v>
      </c>
      <c r="D33" s="212" t="str">
        <f t="shared" si="1"/>
        <v>0</v>
      </c>
      <c r="E33" s="213" t="str">
        <f t="shared" si="2"/>
        <v>039-Ispravka vr. dugoročnih finansijskih plasmana</v>
      </c>
      <c r="F33" s="218" t="s">
        <v>781</v>
      </c>
      <c r="G33" s="221" t="str">
        <f t="shared" si="3"/>
        <v>039</v>
      </c>
      <c r="H33" s="215">
        <f>SUMIF(KN!$E$2:$E$102,E33,KN!$H$2:$H$102)</f>
        <v>0</v>
      </c>
      <c r="I33" s="215">
        <f>SUMIF(KN!$E$2:$E$102,E33,KN!$I$2:$I$102)</f>
        <v>0</v>
      </c>
    </row>
    <row r="34" spans="1:9" ht="17.25" customHeight="1">
      <c r="A34" s="217" t="s">
        <v>31</v>
      </c>
      <c r="B34" s="212" t="str">
        <f t="shared" si="4"/>
        <v>04</v>
      </c>
      <c r="C34" s="212" t="str">
        <f t="shared" si="0"/>
        <v>04</v>
      </c>
      <c r="D34" s="212" t="str">
        <f t="shared" si="1"/>
        <v>0</v>
      </c>
      <c r="E34" s="213" t="str">
        <f t="shared" si="2"/>
        <v>04-STALNA SREDSTVA NAMIJENJENA PRODAJI </v>
      </c>
      <c r="F34" s="218" t="s">
        <v>443</v>
      </c>
      <c r="G34" s="221" t="str">
        <f t="shared" si="3"/>
        <v>04</v>
      </c>
      <c r="H34" s="215">
        <f>SUMIF(KN!$E$2:$E$102,E34,KN!$H$2:$H$102)</f>
        <v>0</v>
      </c>
      <c r="I34" s="215">
        <f>SUMIF(KN!$E$2:$E$102,E34,KN!$I$2:$I$102)</f>
        <v>0</v>
      </c>
    </row>
    <row r="35" spans="1:9" ht="17.25" customHeight="1">
      <c r="A35" s="217" t="s">
        <v>32</v>
      </c>
      <c r="B35" s="212" t="str">
        <f t="shared" si="4"/>
        <v>040</v>
      </c>
      <c r="C35" s="212" t="str">
        <f t="shared" si="0"/>
        <v>04</v>
      </c>
      <c r="D35" s="212" t="str">
        <f t="shared" si="1"/>
        <v>0</v>
      </c>
      <c r="E35" s="213" t="str">
        <f t="shared" si="2"/>
        <v>040-Nematerijalna ulaganja namijenjena prodaji</v>
      </c>
      <c r="F35" s="218" t="s">
        <v>444</v>
      </c>
      <c r="G35" s="221" t="str">
        <f t="shared" si="3"/>
        <v>040</v>
      </c>
      <c r="H35" s="215">
        <f>SUMIF(KN!$E$2:$E$102,E35,KN!$H$2:$H$102)</f>
        <v>0</v>
      </c>
      <c r="I35" s="215">
        <f>SUMIF(KN!$E$2:$E$102,E35,KN!$I$2:$I$102)</f>
        <v>0</v>
      </c>
    </row>
    <row r="36" spans="1:9" ht="17.25" customHeight="1">
      <c r="A36" s="217" t="s">
        <v>33</v>
      </c>
      <c r="B36" s="212" t="str">
        <f t="shared" si="4"/>
        <v>041</v>
      </c>
      <c r="C36" s="212" t="str">
        <f t="shared" si="0"/>
        <v>04</v>
      </c>
      <c r="D36" s="212" t="str">
        <f t="shared" si="1"/>
        <v>0</v>
      </c>
      <c r="E36" s="213" t="str">
        <f t="shared" si="2"/>
        <v>041-Zemljišta namijenjena prodaji</v>
      </c>
      <c r="F36" s="218" t="s">
        <v>445</v>
      </c>
      <c r="G36" s="221" t="str">
        <f t="shared" si="3"/>
        <v>041</v>
      </c>
      <c r="H36" s="215">
        <f>SUMIF(KN!$E$2:$E$102,E36,KN!$H$2:$H$102)</f>
        <v>0</v>
      </c>
      <c r="I36" s="215">
        <f>SUMIF(KN!$E$2:$E$102,E36,KN!$I$2:$I$102)</f>
        <v>0</v>
      </c>
    </row>
    <row r="37" spans="1:9" ht="17.25" customHeight="1">
      <c r="A37" s="217" t="s">
        <v>34</v>
      </c>
      <c r="B37" s="212" t="str">
        <f t="shared" si="4"/>
        <v>042</v>
      </c>
      <c r="C37" s="212" t="str">
        <f t="shared" si="0"/>
        <v>04</v>
      </c>
      <c r="D37" s="212" t="str">
        <f t="shared" si="1"/>
        <v>0</v>
      </c>
      <c r="E37" s="213" t="str">
        <f t="shared" si="2"/>
        <v>042-Građevinski objekti namijenjeni prodaji</v>
      </c>
      <c r="F37" s="218" t="s">
        <v>446</v>
      </c>
      <c r="G37" s="221" t="str">
        <f t="shared" si="3"/>
        <v>042</v>
      </c>
      <c r="H37" s="215">
        <f>SUMIF(KN!$E$2:$E$102,E37,KN!$H$2:$H$102)</f>
        <v>0</v>
      </c>
      <c r="I37" s="215">
        <f>SUMIF(KN!$E$2:$E$102,E37,KN!$I$2:$I$102)</f>
        <v>0</v>
      </c>
    </row>
    <row r="38" spans="1:9" ht="17.25" customHeight="1">
      <c r="A38" s="217" t="s">
        <v>35</v>
      </c>
      <c r="B38" s="212" t="str">
        <f t="shared" si="4"/>
        <v>043</v>
      </c>
      <c r="C38" s="212" t="str">
        <f t="shared" si="0"/>
        <v>04</v>
      </c>
      <c r="D38" s="212" t="str">
        <f t="shared" si="1"/>
        <v>0</v>
      </c>
      <c r="E38" s="213" t="str">
        <f t="shared" si="2"/>
        <v>043-Investicione nekretnine namijenjene prodaji </v>
      </c>
      <c r="F38" s="218" t="s">
        <v>447</v>
      </c>
      <c r="G38" s="221" t="str">
        <f t="shared" si="3"/>
        <v>043</v>
      </c>
      <c r="H38" s="215">
        <f>SUMIF(KN!$E$2:$E$102,E38,KN!$H$2:$H$102)</f>
        <v>0</v>
      </c>
      <c r="I38" s="215">
        <f>SUMIF(KN!$E$2:$E$102,E38,KN!$I$2:$I$102)</f>
        <v>0</v>
      </c>
    </row>
    <row r="39" spans="1:9" ht="17.25" customHeight="1">
      <c r="A39" s="217" t="s">
        <v>36</v>
      </c>
      <c r="B39" s="212" t="str">
        <f t="shared" si="4"/>
        <v>044</v>
      </c>
      <c r="C39" s="212" t="str">
        <f t="shared" si="0"/>
        <v>04</v>
      </c>
      <c r="D39" s="212" t="str">
        <f t="shared" si="1"/>
        <v>0</v>
      </c>
      <c r="E39" s="213" t="str">
        <f t="shared" si="2"/>
        <v>044-Šume i višegodišnji zasadi namijenjeni prodaji</v>
      </c>
      <c r="F39" s="218" t="s">
        <v>744</v>
      </c>
      <c r="G39" s="221" t="str">
        <f t="shared" si="3"/>
        <v>044</v>
      </c>
      <c r="H39" s="215">
        <f>SUMIF(KN!$E$2:$E$102,E39,KN!$H$2:$H$102)</f>
        <v>0</v>
      </c>
      <c r="I39" s="215">
        <f>SUMIF(KN!$E$2:$E$102,E39,KN!$I$2:$I$102)</f>
        <v>0</v>
      </c>
    </row>
    <row r="40" spans="1:9" ht="17.25" customHeight="1">
      <c r="A40" s="217" t="s">
        <v>37</v>
      </c>
      <c r="B40" s="212" t="str">
        <f t="shared" si="4"/>
        <v>045</v>
      </c>
      <c r="C40" s="212" t="str">
        <f t="shared" si="0"/>
        <v>04</v>
      </c>
      <c r="D40" s="212" t="str">
        <f t="shared" si="1"/>
        <v>0</v>
      </c>
      <c r="E40" s="213" t="str">
        <f t="shared" si="2"/>
        <v>045-Postrojenja i oprema namijenjena prodaji</v>
      </c>
      <c r="F40" s="218" t="s">
        <v>448</v>
      </c>
      <c r="G40" s="221" t="str">
        <f t="shared" si="3"/>
        <v>045</v>
      </c>
      <c r="H40" s="215">
        <f>SUMIF(KN!$E$2:$E$102,E40,KN!$H$2:$H$102)</f>
        <v>0</v>
      </c>
      <c r="I40" s="215">
        <f>SUMIF(KN!$E$2:$E$102,E40,KN!$I$2:$I$102)</f>
        <v>0</v>
      </c>
    </row>
    <row r="41" spans="1:9" ht="17.25" customHeight="1">
      <c r="A41" s="217" t="s">
        <v>38</v>
      </c>
      <c r="B41" s="212" t="str">
        <f t="shared" si="4"/>
        <v>046</v>
      </c>
      <c r="C41" s="212" t="str">
        <f t="shared" si="0"/>
        <v>04</v>
      </c>
      <c r="D41" s="212" t="str">
        <f t="shared" si="1"/>
        <v>0</v>
      </c>
      <c r="E41" s="213" t="str">
        <f t="shared" si="2"/>
        <v>046-Biološka sredstva namijenjena prodaji </v>
      </c>
      <c r="F41" s="218" t="s">
        <v>449</v>
      </c>
      <c r="G41" s="221" t="str">
        <f t="shared" si="3"/>
        <v>046</v>
      </c>
      <c r="H41" s="215">
        <f>SUMIF(KN!$E$2:$E$102,E41,KN!$H$2:$H$102)</f>
        <v>0</v>
      </c>
      <c r="I41" s="215">
        <f>SUMIF(KN!$E$2:$E$102,E41,KN!$I$2:$I$102)</f>
        <v>0</v>
      </c>
    </row>
    <row r="42" spans="1:9" ht="17.25" customHeight="1">
      <c r="A42" s="217" t="s">
        <v>39</v>
      </c>
      <c r="B42" s="212" t="str">
        <f t="shared" si="4"/>
        <v>047</v>
      </c>
      <c r="C42" s="212" t="str">
        <f t="shared" si="0"/>
        <v>04</v>
      </c>
      <c r="D42" s="212" t="str">
        <f t="shared" si="1"/>
        <v>0</v>
      </c>
      <c r="E42" s="213" t="str">
        <f t="shared" si="2"/>
        <v>047-Sredstva poslovanja koje je obustavljeno</v>
      </c>
      <c r="F42" s="218" t="s">
        <v>450</v>
      </c>
      <c r="G42" s="221" t="str">
        <f t="shared" si="3"/>
        <v>047</v>
      </c>
      <c r="H42" s="215">
        <f>SUMIF(KN!$E$2:$E$102,E42,KN!$H$2:$H$102)</f>
        <v>0</v>
      </c>
      <c r="I42" s="215">
        <f>SUMIF(KN!$E$2:$E$102,E42,KN!$I$2:$I$102)</f>
        <v>0</v>
      </c>
    </row>
    <row r="43" spans="1:9" ht="17.25" customHeight="1">
      <c r="A43" s="217" t="s">
        <v>40</v>
      </c>
      <c r="B43" s="212" t="str">
        <f t="shared" si="4"/>
        <v>049</v>
      </c>
      <c r="C43" s="212" t="str">
        <f t="shared" si="0"/>
        <v>04</v>
      </c>
      <c r="D43" s="212" t="str">
        <f t="shared" si="1"/>
        <v>0</v>
      </c>
      <c r="E43" s="213" t="str">
        <f t="shared" si="2"/>
        <v>049-Ostala stalna sredstva namijenjena prodaji</v>
      </c>
      <c r="F43" s="218" t="s">
        <v>743</v>
      </c>
      <c r="G43" s="221" t="str">
        <f t="shared" si="3"/>
        <v>049</v>
      </c>
      <c r="H43" s="215">
        <f>SUMIF(KN!$E$2:$E$102,E43,KN!$H$2:$H$102)</f>
        <v>0</v>
      </c>
      <c r="I43" s="215">
        <f>SUMIF(KN!$E$2:$E$102,E43,KN!$I$2:$I$102)</f>
        <v>0</v>
      </c>
    </row>
    <row r="44" spans="1:9" ht="17.25" customHeight="1">
      <c r="A44" s="217" t="s">
        <v>1002</v>
      </c>
      <c r="B44" s="212" t="str">
        <f t="shared" si="4"/>
        <v>091</v>
      </c>
      <c r="C44" s="212" t="str">
        <f t="shared" si="0"/>
        <v>09</v>
      </c>
      <c r="D44" s="212" t="str">
        <f t="shared" si="1"/>
        <v>0</v>
      </c>
      <c r="E44" s="213" t="str">
        <f t="shared" si="2"/>
        <v>091-Ispravka vrijednsoti nematerijalnih ulaganja</v>
      </c>
      <c r="F44" s="218" t="s">
        <v>1013</v>
      </c>
      <c r="G44" s="221" t="str">
        <f t="shared" si="3"/>
        <v>091</v>
      </c>
      <c r="H44" s="215">
        <f>SUMIF(KN!$E$2:$E$102,E44,KN!$H$2:$H$102)</f>
        <v>0</v>
      </c>
      <c r="I44" s="215">
        <f>SUMIF(KN!$E$2:$E$102,E44,KN!$I$2:$I$102)</f>
        <v>0</v>
      </c>
    </row>
    <row r="45" spans="1:9" ht="17.25" customHeight="1">
      <c r="A45" s="217" t="s">
        <v>1003</v>
      </c>
      <c r="B45" s="212" t="str">
        <f t="shared" si="4"/>
        <v>092</v>
      </c>
      <c r="C45" s="212" t="str">
        <f t="shared" si="0"/>
        <v>09</v>
      </c>
      <c r="D45" s="212" t="str">
        <f t="shared" si="1"/>
        <v>0</v>
      </c>
      <c r="E45" s="213" t="str">
        <f t="shared" si="2"/>
        <v>092-Ispravka vrijednosti nekretnina, postrojenja, opreme I bioloskih sredstava</v>
      </c>
      <c r="F45" s="218" t="s">
        <v>1012</v>
      </c>
      <c r="G45" s="221" t="str">
        <f t="shared" si="3"/>
        <v>092</v>
      </c>
      <c r="H45" s="215">
        <f>SUMIF(KN!$E$2:$E$102,E45,KN!$H$2:$H$102)</f>
        <v>0</v>
      </c>
      <c r="I45" s="215">
        <f>SUMIF(KN!$E$2:$E$102,E45,KN!$I$2:$I$102)</f>
        <v>0</v>
      </c>
    </row>
    <row r="46" spans="1:9" ht="17.25" customHeight="1">
      <c r="A46" s="211" t="s">
        <v>747</v>
      </c>
      <c r="B46" s="212" t="str">
        <f t="shared" si="4"/>
        <v>1</v>
      </c>
      <c r="C46" s="212" t="str">
        <f t="shared" si="0"/>
        <v>1</v>
      </c>
      <c r="D46" s="212" t="str">
        <f t="shared" si="1"/>
        <v>1</v>
      </c>
      <c r="E46" s="213" t="str">
        <f t="shared" si="2"/>
        <v>1-ZALIHE</v>
      </c>
      <c r="F46" s="214" t="s">
        <v>748</v>
      </c>
      <c r="G46" s="221" t="str">
        <f t="shared" si="3"/>
        <v>1</v>
      </c>
      <c r="H46" s="215">
        <f>SUMIF(KN!$E$2:$E$102,E46,KN!$H$2:$H$102)</f>
        <v>0</v>
      </c>
      <c r="I46" s="215">
        <f>SUMIF(KN!$E$2:$E$102,E46,KN!$I$2:$I$102)</f>
        <v>0</v>
      </c>
    </row>
    <row r="47" spans="1:9" ht="17.25" customHeight="1">
      <c r="A47" s="217" t="s">
        <v>41</v>
      </c>
      <c r="B47" s="212" t="str">
        <f t="shared" si="4"/>
        <v>10</v>
      </c>
      <c r="C47" s="212" t="str">
        <f t="shared" si="0"/>
        <v>10</v>
      </c>
      <c r="D47" s="212" t="str">
        <f t="shared" si="1"/>
        <v>1</v>
      </c>
      <c r="E47" s="213" t="str">
        <f t="shared" si="2"/>
        <v>10-ZALIHE MATERIJALA</v>
      </c>
      <c r="F47" s="218" t="s">
        <v>451</v>
      </c>
      <c r="G47" s="221" t="str">
        <f t="shared" si="3"/>
        <v>10</v>
      </c>
      <c r="H47" s="215">
        <f>SUMIF(KN!$E$2:$E$102,E47,KN!$H$2:$H$102)</f>
        <v>0</v>
      </c>
      <c r="I47" s="215">
        <f>SUMIF(KN!$E$2:$E$102,E47,KN!$I$2:$I$102)</f>
        <v>0</v>
      </c>
    </row>
    <row r="48" spans="1:9" ht="17.25" customHeight="1">
      <c r="A48" s="217" t="s">
        <v>42</v>
      </c>
      <c r="B48" s="212" t="str">
        <f t="shared" si="4"/>
        <v>100</v>
      </c>
      <c r="C48" s="212" t="str">
        <f t="shared" si="0"/>
        <v>10</v>
      </c>
      <c r="D48" s="212" t="str">
        <f t="shared" si="1"/>
        <v>1</v>
      </c>
      <c r="E48" s="213" t="str">
        <f t="shared" si="2"/>
        <v>100-Obračun nabavke zaliha materijala, rezervnih djelova, alata i inventara</v>
      </c>
      <c r="F48" s="218" t="s">
        <v>452</v>
      </c>
      <c r="G48" s="221" t="str">
        <f t="shared" si="3"/>
        <v>100</v>
      </c>
      <c r="H48" s="215">
        <f>SUMIF(KN!$E$2:$E$102,E48,KN!$H$2:$H$102)</f>
        <v>0</v>
      </c>
      <c r="I48" s="215">
        <f>SUMIF(KN!$E$2:$E$102,E48,KN!$I$2:$I$102)</f>
        <v>0</v>
      </c>
    </row>
    <row r="49" spans="1:9" ht="17.25" customHeight="1">
      <c r="A49" s="217" t="s">
        <v>43</v>
      </c>
      <c r="B49" s="212" t="str">
        <f t="shared" si="4"/>
        <v>101</v>
      </c>
      <c r="C49" s="212" t="str">
        <f t="shared" si="0"/>
        <v>10</v>
      </c>
      <c r="D49" s="212" t="str">
        <f t="shared" si="1"/>
        <v>1</v>
      </c>
      <c r="E49" s="213" t="str">
        <f t="shared" si="2"/>
        <v>101-Materijal</v>
      </c>
      <c r="F49" s="218" t="s">
        <v>453</v>
      </c>
      <c r="G49" s="221" t="str">
        <f t="shared" si="3"/>
        <v>101</v>
      </c>
      <c r="H49" s="215">
        <f>SUMIF(KN!$E$2:$E$102,E49,KN!$H$2:$H$102)</f>
        <v>0</v>
      </c>
      <c r="I49" s="215">
        <f>SUMIF(KN!$E$2:$E$102,E49,KN!$I$2:$I$102)</f>
        <v>0</v>
      </c>
    </row>
    <row r="50" spans="1:9" ht="17.25" customHeight="1">
      <c r="A50" s="217" t="s">
        <v>44</v>
      </c>
      <c r="B50" s="212" t="str">
        <f t="shared" si="4"/>
        <v>102</v>
      </c>
      <c r="C50" s="212" t="str">
        <f t="shared" si="0"/>
        <v>10</v>
      </c>
      <c r="D50" s="212" t="str">
        <f t="shared" si="1"/>
        <v>1</v>
      </c>
      <c r="E50" s="213" t="str">
        <f t="shared" si="2"/>
        <v>102-Rezervni djelovi</v>
      </c>
      <c r="F50" s="218" t="s">
        <v>454</v>
      </c>
      <c r="G50" s="221" t="str">
        <f t="shared" si="3"/>
        <v>102</v>
      </c>
      <c r="H50" s="215">
        <f>SUMIF(KN!$E$2:$E$102,E50,KN!$H$2:$H$102)</f>
        <v>0</v>
      </c>
      <c r="I50" s="215">
        <f>SUMIF(KN!$E$2:$E$102,E50,KN!$I$2:$I$102)</f>
        <v>0</v>
      </c>
    </row>
    <row r="51" spans="1:9" ht="17.25" customHeight="1">
      <c r="A51" s="217" t="s">
        <v>45</v>
      </c>
      <c r="B51" s="212" t="str">
        <f t="shared" si="4"/>
        <v>103</v>
      </c>
      <c r="C51" s="212" t="str">
        <f t="shared" si="0"/>
        <v>10</v>
      </c>
      <c r="D51" s="212" t="str">
        <f t="shared" si="1"/>
        <v>1</v>
      </c>
      <c r="E51" s="213" t="str">
        <f t="shared" si="2"/>
        <v>103-Alat i inventar</v>
      </c>
      <c r="F51" s="218" t="s">
        <v>455</v>
      </c>
      <c r="G51" s="221" t="str">
        <f t="shared" si="3"/>
        <v>103</v>
      </c>
      <c r="H51" s="215">
        <f>SUMIF(KN!$E$2:$E$102,E51,KN!$H$2:$H$102)</f>
        <v>0</v>
      </c>
      <c r="I51" s="215">
        <f>SUMIF(KN!$E$2:$E$102,E51,KN!$I$2:$I$102)</f>
        <v>0</v>
      </c>
    </row>
    <row r="52" spans="1:9" ht="17.25" customHeight="1">
      <c r="A52" s="217" t="s">
        <v>46</v>
      </c>
      <c r="B52" s="212" t="str">
        <f t="shared" si="4"/>
        <v>109</v>
      </c>
      <c r="C52" s="212" t="str">
        <f t="shared" si="0"/>
        <v>10</v>
      </c>
      <c r="D52" s="212" t="str">
        <f t="shared" si="1"/>
        <v>1</v>
      </c>
      <c r="E52" s="213" t="str">
        <f t="shared" si="2"/>
        <v>109-Ispravka vr. zaliha materijala</v>
      </c>
      <c r="F52" s="218" t="s">
        <v>782</v>
      </c>
      <c r="G52" s="221" t="str">
        <f t="shared" si="3"/>
        <v>109</v>
      </c>
      <c r="H52" s="215">
        <f>SUMIF(KN!$E$2:$E$102,E52,KN!$H$2:$H$102)</f>
        <v>0</v>
      </c>
      <c r="I52" s="215">
        <f>SUMIF(KN!$E$2:$E$102,E52,KN!$I$2:$I$102)</f>
        <v>0</v>
      </c>
    </row>
    <row r="53" spans="1:9" ht="17.25" customHeight="1">
      <c r="A53" s="217" t="s">
        <v>47</v>
      </c>
      <c r="B53" s="212" t="str">
        <f t="shared" si="4"/>
        <v>11</v>
      </c>
      <c r="C53" s="212" t="str">
        <f t="shared" si="0"/>
        <v>11</v>
      </c>
      <c r="D53" s="212" t="str">
        <f t="shared" si="1"/>
        <v>1</v>
      </c>
      <c r="E53" s="213" t="str">
        <f t="shared" si="2"/>
        <v>11-NEDOVRŠENA PROIZVODNJA</v>
      </c>
      <c r="F53" s="218" t="s">
        <v>456</v>
      </c>
      <c r="G53" s="221" t="str">
        <f t="shared" si="3"/>
        <v>11</v>
      </c>
      <c r="H53" s="215">
        <f>SUMIF(KN!$E$2:$E$102,E53,KN!$H$2:$H$102)</f>
        <v>0</v>
      </c>
      <c r="I53" s="215">
        <f>SUMIF(KN!$E$2:$E$102,E53,KN!$I$2:$I$102)</f>
        <v>0</v>
      </c>
    </row>
    <row r="54" spans="1:9" ht="17.25" customHeight="1">
      <c r="A54" s="217" t="s">
        <v>48</v>
      </c>
      <c r="B54" s="212" t="str">
        <f t="shared" si="4"/>
        <v>110</v>
      </c>
      <c r="C54" s="212" t="str">
        <f t="shared" si="0"/>
        <v>11</v>
      </c>
      <c r="D54" s="212" t="str">
        <f t="shared" si="1"/>
        <v>1</v>
      </c>
      <c r="E54" s="213" t="str">
        <f t="shared" si="2"/>
        <v>110-Nedovršena proizvodnja</v>
      </c>
      <c r="F54" s="218" t="s">
        <v>457</v>
      </c>
      <c r="G54" s="221" t="str">
        <f t="shared" si="3"/>
        <v>110</v>
      </c>
      <c r="H54" s="215">
        <f>SUMIF(KN!$E$2:$E$102,E54,KN!$H$2:$H$102)</f>
        <v>0</v>
      </c>
      <c r="I54" s="215">
        <f>SUMIF(KN!$E$2:$E$102,E54,KN!$I$2:$I$102)</f>
        <v>0</v>
      </c>
    </row>
    <row r="55" spans="1:9" ht="17.25" customHeight="1">
      <c r="A55" s="217" t="s">
        <v>49</v>
      </c>
      <c r="B55" s="212" t="str">
        <f t="shared" si="4"/>
        <v>111</v>
      </c>
      <c r="C55" s="212" t="str">
        <f t="shared" si="0"/>
        <v>11</v>
      </c>
      <c r="D55" s="212" t="str">
        <f t="shared" si="1"/>
        <v>1</v>
      </c>
      <c r="E55" s="213" t="str">
        <f t="shared" si="2"/>
        <v>111-Nedovršene usluge</v>
      </c>
      <c r="F55" s="218" t="s">
        <v>458</v>
      </c>
      <c r="G55" s="221" t="str">
        <f t="shared" si="3"/>
        <v>111</v>
      </c>
      <c r="H55" s="215">
        <f>SUMIF(KN!$E$2:$E$102,E55,KN!$H$2:$H$102)</f>
        <v>0</v>
      </c>
      <c r="I55" s="215">
        <f>SUMIF(KN!$E$2:$E$102,E55,KN!$I$2:$I$102)</f>
        <v>0</v>
      </c>
    </row>
    <row r="56" spans="1:9" ht="17.25" customHeight="1">
      <c r="A56" s="217" t="s">
        <v>50</v>
      </c>
      <c r="B56" s="212" t="str">
        <f t="shared" si="4"/>
        <v>12</v>
      </c>
      <c r="C56" s="212" t="str">
        <f t="shared" si="0"/>
        <v>12</v>
      </c>
      <c r="D56" s="212" t="str">
        <f t="shared" si="1"/>
        <v>1</v>
      </c>
      <c r="E56" s="213" t="str">
        <f t="shared" si="2"/>
        <v>12-GOTOVI PROIZVODI </v>
      </c>
      <c r="F56" s="218" t="s">
        <v>459</v>
      </c>
      <c r="G56" s="221" t="str">
        <f t="shared" si="3"/>
        <v>12</v>
      </c>
      <c r="H56" s="215">
        <f>SUMIF(KN!$E$2:$E$102,E56,KN!$H$2:$H$102)</f>
        <v>0</v>
      </c>
      <c r="I56" s="215">
        <f>SUMIF(KN!$E$2:$E$102,E56,KN!$I$2:$I$102)</f>
        <v>0</v>
      </c>
    </row>
    <row r="57" spans="1:9" ht="17.25" customHeight="1">
      <c r="A57" s="217" t="s">
        <v>51</v>
      </c>
      <c r="B57" s="212" t="str">
        <f t="shared" si="4"/>
        <v>120</v>
      </c>
      <c r="C57" s="212" t="str">
        <f t="shared" si="0"/>
        <v>12</v>
      </c>
      <c r="D57" s="212" t="str">
        <f t="shared" si="1"/>
        <v>1</v>
      </c>
      <c r="E57" s="213" t="str">
        <f t="shared" si="2"/>
        <v>120-Gotovi proizvodi</v>
      </c>
      <c r="F57" s="218" t="s">
        <v>460</v>
      </c>
      <c r="G57" s="221" t="str">
        <f t="shared" si="3"/>
        <v>120</v>
      </c>
      <c r="H57" s="215">
        <f>SUMIF(KN!$E$2:$E$102,E57,KN!$H$2:$H$102)</f>
        <v>0</v>
      </c>
      <c r="I57" s="215">
        <f>SUMIF(KN!$E$2:$E$102,E57,KN!$I$2:$I$102)</f>
        <v>0</v>
      </c>
    </row>
    <row r="58" spans="1:9" ht="17.25" customHeight="1">
      <c r="A58" s="217" t="s">
        <v>52</v>
      </c>
      <c r="B58" s="212" t="str">
        <f t="shared" si="4"/>
        <v>13</v>
      </c>
      <c r="C58" s="212" t="str">
        <f t="shared" si="0"/>
        <v>13</v>
      </c>
      <c r="D58" s="212" t="str">
        <f t="shared" si="1"/>
        <v>1</v>
      </c>
      <c r="E58" s="213" t="str">
        <f t="shared" si="2"/>
        <v>13-ROBA</v>
      </c>
      <c r="F58" s="218" t="s">
        <v>461</v>
      </c>
      <c r="G58" s="221" t="str">
        <f t="shared" si="3"/>
        <v>13</v>
      </c>
      <c r="H58" s="215">
        <f>SUMIF(KN!$E$2:$E$102,E58,KN!$H$2:$H$102)</f>
        <v>0</v>
      </c>
      <c r="I58" s="215">
        <f>SUMIF(KN!$E$2:$E$102,E58,KN!$I$2:$I$102)</f>
        <v>0</v>
      </c>
    </row>
    <row r="59" spans="1:9" ht="17.25" customHeight="1">
      <c r="A59" s="217" t="s">
        <v>53</v>
      </c>
      <c r="B59" s="212" t="str">
        <f t="shared" si="4"/>
        <v>130</v>
      </c>
      <c r="C59" s="212" t="str">
        <f t="shared" si="0"/>
        <v>13</v>
      </c>
      <c r="D59" s="212" t="str">
        <f t="shared" si="1"/>
        <v>1</v>
      </c>
      <c r="E59" s="213" t="str">
        <f t="shared" si="2"/>
        <v>130-Obračun nabavke robe</v>
      </c>
      <c r="F59" s="218" t="s">
        <v>462</v>
      </c>
      <c r="G59" s="221" t="str">
        <f t="shared" si="3"/>
        <v>130</v>
      </c>
      <c r="H59" s="215">
        <f>SUMIF(KN!$E$2:$E$102,E59,KN!$H$2:$H$102)</f>
        <v>0</v>
      </c>
      <c r="I59" s="215">
        <f>SUMIF(KN!$E$2:$E$102,E59,KN!$I$2:$I$102)</f>
        <v>0</v>
      </c>
    </row>
    <row r="60" spans="1:9" ht="17.25" customHeight="1">
      <c r="A60" s="217" t="s">
        <v>54</v>
      </c>
      <c r="B60" s="212" t="str">
        <f t="shared" si="4"/>
        <v>131</v>
      </c>
      <c r="C60" s="212" t="str">
        <f t="shared" si="0"/>
        <v>13</v>
      </c>
      <c r="D60" s="212" t="str">
        <f t="shared" si="1"/>
        <v>1</v>
      </c>
      <c r="E60" s="213" t="str">
        <f t="shared" si="2"/>
        <v>131-Roba u magacinu</v>
      </c>
      <c r="F60" s="218" t="s">
        <v>463</v>
      </c>
      <c r="G60" s="221" t="str">
        <f t="shared" si="3"/>
        <v>131</v>
      </c>
      <c r="H60" s="215">
        <f>SUMIF(KN!$E$2:$E$102,E60,KN!$H$2:$H$102)</f>
        <v>0</v>
      </c>
      <c r="I60" s="215">
        <f>SUMIF(KN!$E$2:$E$102,E60,KN!$I$2:$I$102)</f>
        <v>0</v>
      </c>
    </row>
    <row r="61" spans="1:9" ht="17.25" customHeight="1">
      <c r="A61" s="217" t="s">
        <v>55</v>
      </c>
      <c r="B61" s="212" t="str">
        <f t="shared" si="4"/>
        <v>132</v>
      </c>
      <c r="C61" s="212" t="str">
        <f t="shared" si="0"/>
        <v>13</v>
      </c>
      <c r="D61" s="212" t="str">
        <f t="shared" si="1"/>
        <v>1</v>
      </c>
      <c r="E61" s="213" t="str">
        <f t="shared" si="2"/>
        <v>132-Roba u prometu na veliko</v>
      </c>
      <c r="F61" s="218" t="s">
        <v>464</v>
      </c>
      <c r="G61" s="221" t="str">
        <f t="shared" si="3"/>
        <v>132</v>
      </c>
      <c r="H61" s="215">
        <f>SUMIF(KN!$E$2:$E$102,E61,KN!$H$2:$H$102)</f>
        <v>0</v>
      </c>
      <c r="I61" s="215">
        <f>SUMIF(KN!$E$2:$E$102,E61,KN!$I$2:$I$102)</f>
        <v>0</v>
      </c>
    </row>
    <row r="62" spans="1:9" ht="17.25" customHeight="1">
      <c r="A62" s="217" t="s">
        <v>56</v>
      </c>
      <c r="B62" s="212" t="str">
        <f t="shared" si="4"/>
        <v>133</v>
      </c>
      <c r="C62" s="212" t="str">
        <f t="shared" si="0"/>
        <v>13</v>
      </c>
      <c r="D62" s="212" t="str">
        <f t="shared" si="1"/>
        <v>1</v>
      </c>
      <c r="E62" s="213" t="str">
        <f t="shared" si="2"/>
        <v>133-Roba u skladištu, stovarištu i prodavnicama kod drugih pravnih lica</v>
      </c>
      <c r="F62" s="218" t="s">
        <v>465</v>
      </c>
      <c r="G62" s="221" t="str">
        <f t="shared" si="3"/>
        <v>133</v>
      </c>
      <c r="H62" s="215">
        <f>SUMIF(KN!$E$2:$E$102,E62,KN!$H$2:$H$102)</f>
        <v>0</v>
      </c>
      <c r="I62" s="215">
        <f>SUMIF(KN!$E$2:$E$102,E62,KN!$I$2:$I$102)</f>
        <v>0</v>
      </c>
    </row>
    <row r="63" spans="1:9" ht="17.25" customHeight="1">
      <c r="A63" s="217" t="s">
        <v>57</v>
      </c>
      <c r="B63" s="212" t="str">
        <f t="shared" si="4"/>
        <v>134</v>
      </c>
      <c r="C63" s="212" t="str">
        <f t="shared" si="0"/>
        <v>13</v>
      </c>
      <c r="D63" s="212" t="str">
        <f t="shared" si="1"/>
        <v>1</v>
      </c>
      <c r="E63" s="213" t="str">
        <f t="shared" si="2"/>
        <v>134-Roba u prometu na malo</v>
      </c>
      <c r="F63" s="218" t="s">
        <v>466</v>
      </c>
      <c r="G63" s="221" t="str">
        <f t="shared" si="3"/>
        <v>134</v>
      </c>
      <c r="H63" s="215">
        <f>SUMIF(KN!$E$2:$E$102,E63,KN!$H$2:$H$102)</f>
        <v>0</v>
      </c>
      <c r="I63" s="215">
        <f>SUMIF(KN!$E$2:$E$102,E63,KN!$I$2:$I$102)</f>
        <v>0</v>
      </c>
    </row>
    <row r="64" spans="1:9" ht="17.25" customHeight="1">
      <c r="A64" s="217" t="s">
        <v>988</v>
      </c>
      <c r="B64" s="212" t="str">
        <f t="shared" si="4"/>
        <v>134</v>
      </c>
      <c r="C64" s="212" t="str">
        <f t="shared" si="0"/>
        <v>13</v>
      </c>
      <c r="D64" s="212" t="str">
        <f t="shared" si="1"/>
        <v>1</v>
      </c>
      <c r="E64" s="213" t="str">
        <f t="shared" si="2"/>
        <v>134101-Roba u prometu na malo - 1</v>
      </c>
      <c r="F64" s="218" t="s">
        <v>989</v>
      </c>
      <c r="G64" s="221" t="str">
        <f t="shared" si="3"/>
        <v>134101</v>
      </c>
      <c r="H64" s="215">
        <f>SUMIF(KN!$E$2:$E$102,E64,KN!$H$2:$H$102)</f>
        <v>0</v>
      </c>
      <c r="I64" s="215">
        <f>SUMIF(KN!$E$2:$E$102,E64,KN!$I$2:$I$102)</f>
        <v>0</v>
      </c>
    </row>
    <row r="65" spans="1:9" ht="17.25" customHeight="1">
      <c r="A65" s="217" t="s">
        <v>990</v>
      </c>
      <c r="B65" s="212" t="str">
        <f t="shared" si="4"/>
        <v>134</v>
      </c>
      <c r="C65" s="212" t="str">
        <f t="shared" si="0"/>
        <v>13</v>
      </c>
      <c r="D65" s="212" t="str">
        <f>LEFT(A65,1)</f>
        <v>1</v>
      </c>
      <c r="E65" s="213" t="str">
        <f>A65&amp;"-"&amp;F65</f>
        <v>134102-Roba u prometu na malo - 2</v>
      </c>
      <c r="F65" s="218" t="s">
        <v>993</v>
      </c>
      <c r="G65" s="221" t="str">
        <f t="shared" si="3"/>
        <v>134102</v>
      </c>
      <c r="H65" s="215">
        <f>SUMIF(KN!$E$2:$E$102,E65,KN!$H$2:$H$102)</f>
        <v>0</v>
      </c>
      <c r="I65" s="215">
        <f>SUMIF(KN!$E$2:$E$102,E65,KN!$I$2:$I$102)</f>
        <v>0</v>
      </c>
    </row>
    <row r="66" spans="1:9" ht="17.25" customHeight="1">
      <c r="A66" s="217" t="s">
        <v>991</v>
      </c>
      <c r="B66" s="212" t="str">
        <f t="shared" si="4"/>
        <v>134</v>
      </c>
      <c r="C66" s="212" t="str">
        <f t="shared" si="0"/>
        <v>13</v>
      </c>
      <c r="D66" s="212" t="str">
        <f>LEFT(A66,1)</f>
        <v>1</v>
      </c>
      <c r="E66" s="213" t="str">
        <f>A66&amp;"-"&amp;F66</f>
        <v>134103-Roba u prometu na malo - 3</v>
      </c>
      <c r="F66" s="218" t="s">
        <v>994</v>
      </c>
      <c r="G66" s="221" t="str">
        <f aca="true" t="shared" si="5" ref="G66:G129">A66</f>
        <v>134103</v>
      </c>
      <c r="H66" s="215">
        <f>SUMIF(KN!$E$2:$E$102,E66,KN!$H$2:$H$102)</f>
        <v>0</v>
      </c>
      <c r="I66" s="215">
        <f>SUMIF(KN!$E$2:$E$102,E66,KN!$I$2:$I$102)</f>
        <v>0</v>
      </c>
    </row>
    <row r="67" spans="1:9" ht="17.25" customHeight="1">
      <c r="A67" s="217" t="s">
        <v>992</v>
      </c>
      <c r="B67" s="212" t="str">
        <f t="shared" si="4"/>
        <v>134</v>
      </c>
      <c r="C67" s="212" t="str">
        <f t="shared" si="0"/>
        <v>13</v>
      </c>
      <c r="D67" s="212" t="str">
        <f>LEFT(A67,1)</f>
        <v>1</v>
      </c>
      <c r="E67" s="213" t="str">
        <f>A67&amp;"-"&amp;F67</f>
        <v>134201-Ukalkulisani PDV - Viša stopa (19%)</v>
      </c>
      <c r="F67" s="218" t="s">
        <v>1027</v>
      </c>
      <c r="G67" s="221" t="str">
        <f t="shared" si="5"/>
        <v>134201</v>
      </c>
      <c r="H67" s="215">
        <f>SUMIF(KN!$E$2:$E$102,E67,KN!$H$2:$H$102)</f>
        <v>0</v>
      </c>
      <c r="I67" s="215">
        <f>SUMIF(KN!$E$2:$E$102,E67,KN!$I$2:$I$102)</f>
        <v>0</v>
      </c>
    </row>
    <row r="68" spans="1:9" ht="17.25" customHeight="1">
      <c r="A68" s="217" t="s">
        <v>995</v>
      </c>
      <c r="B68" s="212" t="str">
        <f t="shared" si="4"/>
        <v>134</v>
      </c>
      <c r="C68" s="212" t="str">
        <f t="shared" si="0"/>
        <v>13</v>
      </c>
      <c r="D68" s="212" t="str">
        <f>LEFT(A68,1)</f>
        <v>1</v>
      </c>
      <c r="E68" s="213" t="str">
        <f>A68&amp;"-"&amp;F68</f>
        <v>134202-Ukalkulisani PDV - Niša stopa (7%)</v>
      </c>
      <c r="F68" s="218" t="s">
        <v>996</v>
      </c>
      <c r="G68" s="221" t="str">
        <f t="shared" si="5"/>
        <v>134202</v>
      </c>
      <c r="H68" s="215">
        <f>SUMIF(KN!$E$2:$E$102,E68,KN!$H$2:$H$102)</f>
        <v>0</v>
      </c>
      <c r="I68" s="215">
        <f>SUMIF(KN!$E$2:$E$102,E68,KN!$I$2:$I$102)</f>
        <v>0</v>
      </c>
    </row>
    <row r="69" spans="1:9" ht="17.25" customHeight="1">
      <c r="A69" s="217" t="s">
        <v>997</v>
      </c>
      <c r="B69" s="212" t="str">
        <f aca="true" t="shared" si="6" ref="B69:B133">LEFT(A69,3)</f>
        <v>134</v>
      </c>
      <c r="C69" s="212" t="str">
        <f t="shared" si="0"/>
        <v>13</v>
      </c>
      <c r="D69" s="212" t="str">
        <f>LEFT(A69,1)</f>
        <v>1</v>
      </c>
      <c r="E69" s="213" t="str">
        <f>A69&amp;"-"&amp;F69</f>
        <v>134301-Ukalkulisana RuC robe u prometu na malo</v>
      </c>
      <c r="F69" s="218" t="s">
        <v>998</v>
      </c>
      <c r="G69" s="221" t="str">
        <f t="shared" si="5"/>
        <v>134301</v>
      </c>
      <c r="H69" s="215">
        <f>SUMIF(KN!$E$2:$E$102,E69,KN!$H$2:$H$102)</f>
        <v>0</v>
      </c>
      <c r="I69" s="215">
        <f>SUMIF(KN!$E$2:$E$102,E69,KN!$I$2:$I$102)</f>
        <v>0</v>
      </c>
    </row>
    <row r="70" spans="1:9" ht="17.25" customHeight="1">
      <c r="A70" s="217" t="s">
        <v>58</v>
      </c>
      <c r="B70" s="212" t="str">
        <f t="shared" si="6"/>
        <v>135</v>
      </c>
      <c r="C70" s="212" t="str">
        <f t="shared" si="0"/>
        <v>13</v>
      </c>
      <c r="D70" s="212" t="str">
        <f t="shared" si="1"/>
        <v>1</v>
      </c>
      <c r="E70" s="213" t="str">
        <f t="shared" si="2"/>
        <v>135-Roba u obradi, doradi i manipulaciji</v>
      </c>
      <c r="F70" s="218" t="s">
        <v>467</v>
      </c>
      <c r="G70" s="221" t="str">
        <f t="shared" si="5"/>
        <v>135</v>
      </c>
      <c r="H70" s="215">
        <f>SUMIF(KN!$E$2:$E$102,E70,KN!$H$2:$H$102)</f>
        <v>0</v>
      </c>
      <c r="I70" s="215">
        <f>SUMIF(KN!$E$2:$E$102,E70,KN!$I$2:$I$102)</f>
        <v>0</v>
      </c>
    </row>
    <row r="71" spans="1:9" ht="17.25" customHeight="1">
      <c r="A71" s="217" t="s">
        <v>59</v>
      </c>
      <c r="B71" s="212" t="str">
        <f t="shared" si="6"/>
        <v>136</v>
      </c>
      <c r="C71" s="212" t="str">
        <f t="shared" si="0"/>
        <v>13</v>
      </c>
      <c r="D71" s="212" t="str">
        <f t="shared" si="1"/>
        <v>1</v>
      </c>
      <c r="E71" s="213" t="str">
        <f t="shared" si="2"/>
        <v>136-Roba u tranzitu</v>
      </c>
      <c r="F71" s="218" t="s">
        <v>468</v>
      </c>
      <c r="G71" s="221" t="str">
        <f t="shared" si="5"/>
        <v>136</v>
      </c>
      <c r="H71" s="215">
        <f>SUMIF(KN!$E$2:$E$102,E71,KN!$H$2:$H$102)</f>
        <v>0</v>
      </c>
      <c r="I71" s="215">
        <f>SUMIF(KN!$E$2:$E$102,E71,KN!$I$2:$I$102)</f>
        <v>0</v>
      </c>
    </row>
    <row r="72" spans="1:9" ht="17.25" customHeight="1">
      <c r="A72" s="217" t="s">
        <v>60</v>
      </c>
      <c r="B72" s="212" t="str">
        <f t="shared" si="6"/>
        <v>137</v>
      </c>
      <c r="C72" s="212" t="str">
        <f aca="true" t="shared" si="7" ref="C72:C136">LEFT(A72,2)</f>
        <v>13</v>
      </c>
      <c r="D72" s="212" t="str">
        <f aca="true" t="shared" si="8" ref="D72:D136">LEFT(A72,1)</f>
        <v>1</v>
      </c>
      <c r="E72" s="213" t="str">
        <f aca="true" t="shared" si="9" ref="E72:E136">A72&amp;"-"&amp;F72</f>
        <v>137-Roba na putu</v>
      </c>
      <c r="F72" s="218" t="s">
        <v>469</v>
      </c>
      <c r="G72" s="221" t="str">
        <f t="shared" si="5"/>
        <v>137</v>
      </c>
      <c r="H72" s="215">
        <f>SUMIF(KN!$E$2:$E$102,E72,KN!$H$2:$H$102)</f>
        <v>0</v>
      </c>
      <c r="I72" s="215">
        <f>SUMIF(KN!$E$2:$E$102,E72,KN!$I$2:$I$102)</f>
        <v>0</v>
      </c>
    </row>
    <row r="73" spans="1:9" ht="17.25" customHeight="1">
      <c r="A73" s="217" t="s">
        <v>61</v>
      </c>
      <c r="B73" s="212" t="str">
        <f t="shared" si="6"/>
        <v>139</v>
      </c>
      <c r="C73" s="212" t="str">
        <f t="shared" si="7"/>
        <v>13</v>
      </c>
      <c r="D73" s="212" t="str">
        <f t="shared" si="8"/>
        <v>1</v>
      </c>
      <c r="E73" s="213" t="str">
        <f t="shared" si="9"/>
        <v>139-Ispravka vr. robe</v>
      </c>
      <c r="F73" s="218" t="s">
        <v>783</v>
      </c>
      <c r="G73" s="221" t="str">
        <f t="shared" si="5"/>
        <v>139</v>
      </c>
      <c r="H73" s="215">
        <f>SUMIF(KN!$E$2:$E$102,E73,KN!$H$2:$H$102)</f>
        <v>0</v>
      </c>
      <c r="I73" s="215">
        <f>SUMIF(KN!$E$2:$E$102,E73,KN!$I$2:$I$102)</f>
        <v>0</v>
      </c>
    </row>
    <row r="74" spans="1:9" ht="17.25" customHeight="1">
      <c r="A74" s="217" t="s">
        <v>62</v>
      </c>
      <c r="B74" s="212" t="str">
        <f t="shared" si="6"/>
        <v>15</v>
      </c>
      <c r="C74" s="212" t="str">
        <f t="shared" si="7"/>
        <v>15</v>
      </c>
      <c r="D74" s="212" t="str">
        <f t="shared" si="8"/>
        <v>1</v>
      </c>
      <c r="E74" s="213" t="str">
        <f t="shared" si="9"/>
        <v>15-DATI AVANSI</v>
      </c>
      <c r="F74" s="218" t="s">
        <v>470</v>
      </c>
      <c r="G74" s="221" t="str">
        <f t="shared" si="5"/>
        <v>15</v>
      </c>
      <c r="H74" s="215">
        <f>SUMIF(KN!$E$2:$E$102,E74,KN!$H$2:$H$102)</f>
        <v>0</v>
      </c>
      <c r="I74" s="215">
        <f>SUMIF(KN!$E$2:$E$102,E74,KN!$I$2:$I$102)</f>
        <v>0</v>
      </c>
    </row>
    <row r="75" spans="1:9" ht="17.25" customHeight="1">
      <c r="A75" s="217" t="s">
        <v>63</v>
      </c>
      <c r="B75" s="212" t="str">
        <f t="shared" si="6"/>
        <v>150</v>
      </c>
      <c r="C75" s="212" t="str">
        <f t="shared" si="7"/>
        <v>15</v>
      </c>
      <c r="D75" s="212" t="str">
        <f t="shared" si="8"/>
        <v>1</v>
      </c>
      <c r="E75" s="213" t="str">
        <f t="shared" si="9"/>
        <v>150-Dati avansi za zalihe i usluge</v>
      </c>
      <c r="F75" s="218" t="s">
        <v>471</v>
      </c>
      <c r="G75" s="221" t="str">
        <f t="shared" si="5"/>
        <v>150</v>
      </c>
      <c r="H75" s="215">
        <f>SUMIF(KN!$E$2:$E$102,E75,KN!$H$2:$H$102)</f>
        <v>0</v>
      </c>
      <c r="I75" s="215">
        <f>SUMIF(KN!$E$2:$E$102,E75,KN!$I$2:$I$102)</f>
        <v>0</v>
      </c>
    </row>
    <row r="76" spans="1:9" ht="17.25" customHeight="1">
      <c r="A76" s="217" t="s">
        <v>64</v>
      </c>
      <c r="B76" s="212" t="str">
        <f t="shared" si="6"/>
        <v>159</v>
      </c>
      <c r="C76" s="212" t="str">
        <f t="shared" si="7"/>
        <v>15</v>
      </c>
      <c r="D76" s="212" t="str">
        <f t="shared" si="8"/>
        <v>1</v>
      </c>
      <c r="E76" s="213" t="str">
        <f t="shared" si="9"/>
        <v>159-Ispravka vr. datih avansa za zalihe i usluge</v>
      </c>
      <c r="F76" s="218" t="s">
        <v>784</v>
      </c>
      <c r="G76" s="221" t="str">
        <f t="shared" si="5"/>
        <v>159</v>
      </c>
      <c r="H76" s="215">
        <f>SUMIF(KN!$E$2:$E$102,E76,KN!$H$2:$H$102)</f>
        <v>0</v>
      </c>
      <c r="I76" s="215">
        <f>SUMIF(KN!$E$2:$E$102,E76,KN!$I$2:$I$102)</f>
        <v>0</v>
      </c>
    </row>
    <row r="77" spans="1:9" ht="17.25" customHeight="1">
      <c r="A77" s="211" t="s">
        <v>749</v>
      </c>
      <c r="B77" s="212" t="str">
        <f t="shared" si="6"/>
        <v>2</v>
      </c>
      <c r="C77" s="212" t="str">
        <f t="shared" si="7"/>
        <v>2</v>
      </c>
      <c r="D77" s="212" t="str">
        <f t="shared" si="8"/>
        <v>2</v>
      </c>
      <c r="E77" s="213" t="str">
        <f t="shared" si="9"/>
        <v>2-KRATKOROČNA POTRAŽIVANJA, PLASMANI I GOTOVINA</v>
      </c>
      <c r="F77" s="214" t="s">
        <v>750</v>
      </c>
      <c r="G77" s="221" t="str">
        <f t="shared" si="5"/>
        <v>2</v>
      </c>
      <c r="H77" s="215">
        <f>SUMIF(KN!$E$2:$E$102,E77,KN!$H$2:$H$102)</f>
        <v>0</v>
      </c>
      <c r="I77" s="215">
        <f>SUMIF(KN!$E$2:$E$102,E77,KN!$I$2:$I$102)</f>
        <v>0</v>
      </c>
    </row>
    <row r="78" spans="1:9" ht="17.25" customHeight="1">
      <c r="A78" s="217" t="s">
        <v>65</v>
      </c>
      <c r="B78" s="212" t="str">
        <f t="shared" si="6"/>
        <v>20</v>
      </c>
      <c r="C78" s="212" t="str">
        <f t="shared" si="7"/>
        <v>20</v>
      </c>
      <c r="D78" s="212" t="str">
        <f t="shared" si="8"/>
        <v>2</v>
      </c>
      <c r="E78" s="213" t="str">
        <f t="shared" si="9"/>
        <v>20-POTRAŽIVANJA PO OSNOVU PRODAJE</v>
      </c>
      <c r="F78" s="218" t="s">
        <v>472</v>
      </c>
      <c r="G78" s="221" t="str">
        <f t="shared" si="5"/>
        <v>20</v>
      </c>
      <c r="H78" s="215">
        <f>SUMIF(KN!$E$2:$E$102,E78,KN!$H$2:$H$102)</f>
        <v>0</v>
      </c>
      <c r="I78" s="215">
        <f>SUMIF(KN!$E$2:$E$102,E78,KN!$I$2:$I$102)</f>
        <v>0</v>
      </c>
    </row>
    <row r="79" spans="1:9" ht="17.25" customHeight="1">
      <c r="A79" s="217" t="s">
        <v>66</v>
      </c>
      <c r="B79" s="212" t="str">
        <f t="shared" si="6"/>
        <v>200</v>
      </c>
      <c r="C79" s="212" t="str">
        <f t="shared" si="7"/>
        <v>20</v>
      </c>
      <c r="D79" s="212" t="str">
        <f t="shared" si="8"/>
        <v>2</v>
      </c>
      <c r="E79" s="213" t="str">
        <f t="shared" si="9"/>
        <v>200-matična i zavisna pravna lica</v>
      </c>
      <c r="F79" s="218" t="s">
        <v>473</v>
      </c>
      <c r="G79" s="221" t="str">
        <f t="shared" si="5"/>
        <v>200</v>
      </c>
      <c r="H79" s="215">
        <f>SUMIF(KN!$E$2:$E$102,E79,KN!$H$2:$H$102)</f>
        <v>0</v>
      </c>
      <c r="I79" s="215">
        <f>SUMIF(KN!$E$2:$E$102,E79,KN!$I$2:$I$102)</f>
        <v>0</v>
      </c>
    </row>
    <row r="80" spans="1:9" ht="17.25" customHeight="1">
      <c r="A80" s="217" t="s">
        <v>67</v>
      </c>
      <c r="B80" s="212" t="str">
        <f t="shared" si="6"/>
        <v>201</v>
      </c>
      <c r="C80" s="212" t="str">
        <f t="shared" si="7"/>
        <v>20</v>
      </c>
      <c r="D80" s="212" t="str">
        <f t="shared" si="8"/>
        <v>2</v>
      </c>
      <c r="E80" s="213" t="str">
        <f t="shared" si="9"/>
        <v>201-ostala povezana pravna lica</v>
      </c>
      <c r="F80" s="218" t="s">
        <v>474</v>
      </c>
      <c r="G80" s="221" t="str">
        <f t="shared" si="5"/>
        <v>201</v>
      </c>
      <c r="H80" s="215">
        <f>SUMIF(KN!$E$2:$E$102,E80,KN!$H$2:$H$102)</f>
        <v>0</v>
      </c>
      <c r="I80" s="215">
        <f>SUMIF(KN!$E$2:$E$102,E80,KN!$I$2:$I$102)</f>
        <v>0</v>
      </c>
    </row>
    <row r="81" spans="1:9" ht="17.25" customHeight="1">
      <c r="A81" s="217" t="s">
        <v>68</v>
      </c>
      <c r="B81" s="212" t="str">
        <f t="shared" si="6"/>
        <v>202</v>
      </c>
      <c r="C81" s="212" t="str">
        <f t="shared" si="7"/>
        <v>20</v>
      </c>
      <c r="D81" s="212" t="str">
        <f t="shared" si="8"/>
        <v>2</v>
      </c>
      <c r="E81" s="213" t="str">
        <f t="shared" si="9"/>
        <v>202-Kupci u zemlji</v>
      </c>
      <c r="F81" s="218" t="s">
        <v>475</v>
      </c>
      <c r="G81" s="221" t="str">
        <f t="shared" si="5"/>
        <v>202</v>
      </c>
      <c r="H81" s="215">
        <f>SUMIF(KN!$E$2:$E$102,E81,KN!$H$2:$H$102)</f>
        <v>4812.369999999999</v>
      </c>
      <c r="I81" s="215">
        <f>SUMIF(KN!$E$2:$E$102,E81,KN!$I$2:$I$102)</f>
        <v>866.5</v>
      </c>
    </row>
    <row r="82" spans="1:9" ht="17.25" customHeight="1">
      <c r="A82" s="217" t="s">
        <v>69</v>
      </c>
      <c r="B82" s="212" t="str">
        <f t="shared" si="6"/>
        <v>203</v>
      </c>
      <c r="C82" s="212" t="str">
        <f t="shared" si="7"/>
        <v>20</v>
      </c>
      <c r="D82" s="212" t="str">
        <f t="shared" si="8"/>
        <v>2</v>
      </c>
      <c r="E82" s="213" t="str">
        <f t="shared" si="9"/>
        <v>203-Kupci u inostranstvu</v>
      </c>
      <c r="F82" s="218" t="s">
        <v>476</v>
      </c>
      <c r="G82" s="221" t="str">
        <f t="shared" si="5"/>
        <v>203</v>
      </c>
      <c r="H82" s="215">
        <f>SUMIF(KN!$E$2:$E$102,E82,KN!$H$2:$H$102)</f>
        <v>600</v>
      </c>
      <c r="I82" s="215">
        <f>SUMIF(KN!$E$2:$E$102,E82,KN!$I$2:$I$102)</f>
        <v>0</v>
      </c>
    </row>
    <row r="83" spans="1:9" ht="17.25" customHeight="1">
      <c r="A83" s="217" t="s">
        <v>70</v>
      </c>
      <c r="B83" s="212" t="str">
        <f t="shared" si="6"/>
        <v>209</v>
      </c>
      <c r="C83" s="212" t="str">
        <f t="shared" si="7"/>
        <v>20</v>
      </c>
      <c r="D83" s="212" t="str">
        <f t="shared" si="8"/>
        <v>2</v>
      </c>
      <c r="E83" s="213" t="str">
        <f t="shared" si="9"/>
        <v>209-Ispravka vr. potraživanja od kupaca</v>
      </c>
      <c r="F83" s="218" t="s">
        <v>785</v>
      </c>
      <c r="G83" s="221" t="str">
        <f t="shared" si="5"/>
        <v>209</v>
      </c>
      <c r="H83" s="215">
        <f>SUMIF(KN!$E$2:$E$102,E83,KN!$H$2:$H$102)</f>
        <v>0</v>
      </c>
      <c r="I83" s="215">
        <f>SUMIF(KN!$E$2:$E$102,E83,KN!$I$2:$I$102)</f>
        <v>0</v>
      </c>
    </row>
    <row r="84" spans="1:9" ht="17.25" customHeight="1">
      <c r="A84" s="217" t="s">
        <v>71</v>
      </c>
      <c r="B84" s="212" t="str">
        <f t="shared" si="6"/>
        <v>21</v>
      </c>
      <c r="C84" s="212" t="str">
        <f t="shared" si="7"/>
        <v>21</v>
      </c>
      <c r="D84" s="212" t="str">
        <f t="shared" si="8"/>
        <v>2</v>
      </c>
      <c r="E84" s="213" t="str">
        <f t="shared" si="9"/>
        <v>21-POTRAŽIVANJA IZ SPECIFIČNIH POSLOVA</v>
      </c>
      <c r="F84" s="218" t="s">
        <v>477</v>
      </c>
      <c r="G84" s="221" t="str">
        <f t="shared" si="5"/>
        <v>21</v>
      </c>
      <c r="H84" s="215">
        <f>SUMIF(KN!$E$2:$E$102,E84,KN!$H$2:$H$102)</f>
        <v>0</v>
      </c>
      <c r="I84" s="215">
        <f>SUMIF(KN!$E$2:$E$102,E84,KN!$I$2:$I$102)</f>
        <v>0</v>
      </c>
    </row>
    <row r="85" spans="1:9" ht="17.25" customHeight="1">
      <c r="A85" s="217" t="s">
        <v>72</v>
      </c>
      <c r="B85" s="212" t="str">
        <f t="shared" si="6"/>
        <v>210</v>
      </c>
      <c r="C85" s="212" t="str">
        <f t="shared" si="7"/>
        <v>21</v>
      </c>
      <c r="D85" s="212" t="str">
        <f t="shared" si="8"/>
        <v>2</v>
      </c>
      <c r="E85" s="213" t="str">
        <f t="shared" si="9"/>
        <v>210-Potraživanja od izvoznika</v>
      </c>
      <c r="F85" s="218" t="s">
        <v>478</v>
      </c>
      <c r="G85" s="221" t="str">
        <f t="shared" si="5"/>
        <v>210</v>
      </c>
      <c r="H85" s="215">
        <f>SUMIF(KN!$E$2:$E$102,E85,KN!$H$2:$H$102)</f>
        <v>0</v>
      </c>
      <c r="I85" s="215">
        <f>SUMIF(KN!$E$2:$E$102,E85,KN!$I$2:$I$102)</f>
        <v>0</v>
      </c>
    </row>
    <row r="86" spans="1:9" ht="17.25" customHeight="1">
      <c r="A86" s="217" t="s">
        <v>73</v>
      </c>
      <c r="B86" s="212" t="str">
        <f t="shared" si="6"/>
        <v>211</v>
      </c>
      <c r="C86" s="212" t="str">
        <f t="shared" si="7"/>
        <v>21</v>
      </c>
      <c r="D86" s="212" t="str">
        <f t="shared" si="8"/>
        <v>2</v>
      </c>
      <c r="E86" s="213" t="str">
        <f t="shared" si="9"/>
        <v>211-Potraživanja po osnovu uvoza za tuđ račun</v>
      </c>
      <c r="F86" s="218" t="s">
        <v>479</v>
      </c>
      <c r="G86" s="221" t="str">
        <f t="shared" si="5"/>
        <v>211</v>
      </c>
      <c r="H86" s="215">
        <f>SUMIF(KN!$E$2:$E$102,E86,KN!$H$2:$H$102)</f>
        <v>0</v>
      </c>
      <c r="I86" s="215">
        <f>SUMIF(KN!$E$2:$E$102,E86,KN!$I$2:$I$102)</f>
        <v>0</v>
      </c>
    </row>
    <row r="87" spans="1:9" ht="17.25" customHeight="1">
      <c r="A87" s="217" t="s">
        <v>74</v>
      </c>
      <c r="B87" s="212" t="str">
        <f t="shared" si="6"/>
        <v>212</v>
      </c>
      <c r="C87" s="212" t="str">
        <f t="shared" si="7"/>
        <v>21</v>
      </c>
      <c r="D87" s="212" t="str">
        <f t="shared" si="8"/>
        <v>2</v>
      </c>
      <c r="E87" s="213" t="str">
        <f t="shared" si="9"/>
        <v>212-Potraživanja iz komisione i konsignacione prodaje</v>
      </c>
      <c r="F87" s="218" t="s">
        <v>480</v>
      </c>
      <c r="G87" s="221" t="str">
        <f t="shared" si="5"/>
        <v>212</v>
      </c>
      <c r="H87" s="215">
        <f>SUMIF(KN!$E$2:$E$102,E87,KN!$H$2:$H$102)</f>
        <v>0</v>
      </c>
      <c r="I87" s="215">
        <f>SUMIF(KN!$E$2:$E$102,E87,KN!$I$2:$I$102)</f>
        <v>0</v>
      </c>
    </row>
    <row r="88" spans="1:9" ht="17.25" customHeight="1">
      <c r="A88" s="217" t="s">
        <v>75</v>
      </c>
      <c r="B88" s="212" t="str">
        <f t="shared" si="6"/>
        <v>218</v>
      </c>
      <c r="C88" s="212" t="str">
        <f t="shared" si="7"/>
        <v>21</v>
      </c>
      <c r="D88" s="212" t="str">
        <f t="shared" si="8"/>
        <v>2</v>
      </c>
      <c r="E88" s="213" t="str">
        <f t="shared" si="9"/>
        <v>218-Ostala potraživanja iz specifičnih poslova</v>
      </c>
      <c r="F88" s="218" t="s">
        <v>481</v>
      </c>
      <c r="G88" s="221" t="str">
        <f t="shared" si="5"/>
        <v>218</v>
      </c>
      <c r="H88" s="215">
        <f>SUMIF(KN!$E$2:$E$102,E88,KN!$H$2:$H$102)</f>
        <v>0</v>
      </c>
      <c r="I88" s="215">
        <f>SUMIF(KN!$E$2:$E$102,E88,KN!$I$2:$I$102)</f>
        <v>0</v>
      </c>
    </row>
    <row r="89" spans="1:9" ht="17.25" customHeight="1">
      <c r="A89" s="217" t="s">
        <v>76</v>
      </c>
      <c r="B89" s="212" t="str">
        <f t="shared" si="6"/>
        <v>219</v>
      </c>
      <c r="C89" s="212" t="str">
        <f t="shared" si="7"/>
        <v>21</v>
      </c>
      <c r="D89" s="212" t="str">
        <f t="shared" si="8"/>
        <v>2</v>
      </c>
      <c r="E89" s="213" t="str">
        <f t="shared" si="9"/>
        <v>219-Ispravka vr. potraživanja iz specifičnih poslova</v>
      </c>
      <c r="F89" s="218" t="s">
        <v>786</v>
      </c>
      <c r="G89" s="221" t="str">
        <f t="shared" si="5"/>
        <v>219</v>
      </c>
      <c r="H89" s="215">
        <f>SUMIF(KN!$E$2:$E$102,E89,KN!$H$2:$H$102)</f>
        <v>0</v>
      </c>
      <c r="I89" s="215">
        <f>SUMIF(KN!$E$2:$E$102,E89,KN!$I$2:$I$102)</f>
        <v>0</v>
      </c>
    </row>
    <row r="90" spans="1:9" ht="17.25" customHeight="1">
      <c r="A90" s="217" t="s">
        <v>77</v>
      </c>
      <c r="B90" s="212" t="str">
        <f t="shared" si="6"/>
        <v>22</v>
      </c>
      <c r="C90" s="212" t="str">
        <f t="shared" si="7"/>
        <v>22</v>
      </c>
      <c r="D90" s="212" t="str">
        <f t="shared" si="8"/>
        <v>2</v>
      </c>
      <c r="E90" s="213" t="str">
        <f t="shared" si="9"/>
        <v>22-DRUGA POTRAŽIVANJA</v>
      </c>
      <c r="F90" s="218" t="s">
        <v>482</v>
      </c>
      <c r="G90" s="221" t="str">
        <f t="shared" si="5"/>
        <v>22</v>
      </c>
      <c r="H90" s="215">
        <f>SUMIF(KN!$E$2:$E$102,E90,KN!$H$2:$H$102)</f>
        <v>0</v>
      </c>
      <c r="I90" s="215">
        <f>SUMIF(KN!$E$2:$E$102,E90,KN!$I$2:$I$102)</f>
        <v>0</v>
      </c>
    </row>
    <row r="91" spans="1:9" ht="17.25" customHeight="1">
      <c r="A91" s="217" t="s">
        <v>78</v>
      </c>
      <c r="B91" s="212" t="str">
        <f t="shared" si="6"/>
        <v>220</v>
      </c>
      <c r="C91" s="212" t="str">
        <f t="shared" si="7"/>
        <v>22</v>
      </c>
      <c r="D91" s="212" t="str">
        <f t="shared" si="8"/>
        <v>2</v>
      </c>
      <c r="E91" s="213" t="str">
        <f t="shared" si="9"/>
        <v>220-Potraživanja za kamatu i dividende</v>
      </c>
      <c r="F91" s="218" t="s">
        <v>483</v>
      </c>
      <c r="G91" s="221" t="str">
        <f t="shared" si="5"/>
        <v>220</v>
      </c>
      <c r="H91" s="215">
        <f>SUMIF(KN!$E$2:$E$102,E91,KN!$H$2:$H$102)</f>
        <v>0</v>
      </c>
      <c r="I91" s="215">
        <f>SUMIF(KN!$E$2:$E$102,E91,KN!$I$2:$I$102)</f>
        <v>0</v>
      </c>
    </row>
    <row r="92" spans="1:9" ht="17.25" customHeight="1">
      <c r="A92" s="217" t="s">
        <v>79</v>
      </c>
      <c r="B92" s="212" t="str">
        <f t="shared" si="6"/>
        <v>221</v>
      </c>
      <c r="C92" s="212" t="str">
        <f t="shared" si="7"/>
        <v>22</v>
      </c>
      <c r="D92" s="212" t="str">
        <f t="shared" si="8"/>
        <v>2</v>
      </c>
      <c r="E92" s="213" t="str">
        <f t="shared" si="9"/>
        <v>221-Potraživanja od zaposlenih</v>
      </c>
      <c r="F92" s="218" t="s">
        <v>484</v>
      </c>
      <c r="G92" s="221" t="str">
        <f t="shared" si="5"/>
        <v>221</v>
      </c>
      <c r="H92" s="215">
        <f>SUMIF(KN!$E$2:$E$102,E92,KN!$H$2:$H$102)</f>
        <v>0</v>
      </c>
      <c r="I92" s="215">
        <f>SUMIF(KN!$E$2:$E$102,E92,KN!$I$2:$I$102)</f>
        <v>0</v>
      </c>
    </row>
    <row r="93" spans="1:9" ht="17.25" customHeight="1">
      <c r="A93" s="217" t="s">
        <v>80</v>
      </c>
      <c r="B93" s="212" t="str">
        <f t="shared" si="6"/>
        <v>222</v>
      </c>
      <c r="C93" s="212" t="str">
        <f t="shared" si="7"/>
        <v>22</v>
      </c>
      <c r="D93" s="212" t="str">
        <f t="shared" si="8"/>
        <v>2</v>
      </c>
      <c r="E93" s="213" t="str">
        <f t="shared" si="9"/>
        <v>222-Potraživanja od državnih organa i organizacija</v>
      </c>
      <c r="F93" s="218" t="s">
        <v>485</v>
      </c>
      <c r="G93" s="221" t="str">
        <f t="shared" si="5"/>
        <v>222</v>
      </c>
      <c r="H93" s="215">
        <f>SUMIF(KN!$E$2:$E$102,E93,KN!$H$2:$H$102)</f>
        <v>0</v>
      </c>
      <c r="I93" s="215">
        <f>SUMIF(KN!$E$2:$E$102,E93,KN!$I$2:$I$102)</f>
        <v>0</v>
      </c>
    </row>
    <row r="94" spans="1:9" ht="17.25" customHeight="1">
      <c r="A94" s="217" t="s">
        <v>81</v>
      </c>
      <c r="B94" s="212" t="str">
        <f t="shared" si="6"/>
        <v>223</v>
      </c>
      <c r="C94" s="212" t="str">
        <f t="shared" si="7"/>
        <v>22</v>
      </c>
      <c r="D94" s="212" t="str">
        <f t="shared" si="8"/>
        <v>2</v>
      </c>
      <c r="E94" s="213" t="str">
        <f t="shared" si="9"/>
        <v>223-Potraživanja za više plaćen porez na dobitak</v>
      </c>
      <c r="F94" s="218" t="s">
        <v>486</v>
      </c>
      <c r="G94" s="221" t="str">
        <f t="shared" si="5"/>
        <v>223</v>
      </c>
      <c r="H94" s="215">
        <f>SUMIF(KN!$E$2:$E$102,E94,KN!$H$2:$H$102)</f>
        <v>0</v>
      </c>
      <c r="I94" s="215">
        <f>SUMIF(KN!$E$2:$E$102,E94,KN!$I$2:$I$102)</f>
        <v>0</v>
      </c>
    </row>
    <row r="95" spans="1:9" ht="17.25" customHeight="1">
      <c r="A95" s="217" t="s">
        <v>82</v>
      </c>
      <c r="B95" s="212" t="str">
        <f t="shared" si="6"/>
        <v>224</v>
      </c>
      <c r="C95" s="212" t="str">
        <f t="shared" si="7"/>
        <v>22</v>
      </c>
      <c r="D95" s="212" t="str">
        <f t="shared" si="8"/>
        <v>2</v>
      </c>
      <c r="E95" s="213" t="str">
        <f t="shared" si="9"/>
        <v>224-Potraživanja po osnovu pretplaćenih ostalih poreza i doprinosa</v>
      </c>
      <c r="F95" s="218" t="s">
        <v>487</v>
      </c>
      <c r="G95" s="221" t="str">
        <f t="shared" si="5"/>
        <v>224</v>
      </c>
      <c r="H95" s="215">
        <f>SUMIF(KN!$E$2:$E$102,E95,KN!$H$2:$H$102)</f>
        <v>0</v>
      </c>
      <c r="I95" s="215">
        <f>SUMIF(KN!$E$2:$E$102,E95,KN!$I$2:$I$102)</f>
        <v>0</v>
      </c>
    </row>
    <row r="96" spans="1:9" ht="17.25" customHeight="1">
      <c r="A96" s="217" t="s">
        <v>83</v>
      </c>
      <c r="B96" s="212" t="str">
        <f t="shared" si="6"/>
        <v>228</v>
      </c>
      <c r="C96" s="212" t="str">
        <f t="shared" si="7"/>
        <v>22</v>
      </c>
      <c r="D96" s="212" t="str">
        <f t="shared" si="8"/>
        <v>2</v>
      </c>
      <c r="E96" s="213" t="str">
        <f t="shared" si="9"/>
        <v>228-Ostala potraživanja</v>
      </c>
      <c r="F96" s="218" t="s">
        <v>488</v>
      </c>
      <c r="G96" s="221" t="str">
        <f t="shared" si="5"/>
        <v>228</v>
      </c>
      <c r="H96" s="215">
        <f>SUMIF(KN!$E$2:$E$102,E96,KN!$H$2:$H$102)</f>
        <v>0</v>
      </c>
      <c r="I96" s="215">
        <f>SUMIF(KN!$E$2:$E$102,E96,KN!$I$2:$I$102)</f>
        <v>0</v>
      </c>
    </row>
    <row r="97" spans="1:9" ht="17.25" customHeight="1">
      <c r="A97" s="217" t="s">
        <v>84</v>
      </c>
      <c r="B97" s="212" t="str">
        <f t="shared" si="6"/>
        <v>229</v>
      </c>
      <c r="C97" s="212" t="str">
        <f t="shared" si="7"/>
        <v>22</v>
      </c>
      <c r="D97" s="212" t="str">
        <f t="shared" si="8"/>
        <v>2</v>
      </c>
      <c r="E97" s="213" t="str">
        <f t="shared" si="9"/>
        <v>229-Ispravka vr. drugih potraživanja</v>
      </c>
      <c r="F97" s="218" t="s">
        <v>787</v>
      </c>
      <c r="G97" s="221" t="str">
        <f t="shared" si="5"/>
        <v>229</v>
      </c>
      <c r="H97" s="215">
        <f>SUMIF(KN!$E$2:$E$102,E97,KN!$H$2:$H$102)</f>
        <v>0</v>
      </c>
      <c r="I97" s="215">
        <f>SUMIF(KN!$E$2:$E$102,E97,KN!$I$2:$I$102)</f>
        <v>0</v>
      </c>
    </row>
    <row r="98" spans="1:9" ht="17.25" customHeight="1">
      <c r="A98" s="217" t="s">
        <v>85</v>
      </c>
      <c r="B98" s="212" t="str">
        <f t="shared" si="6"/>
        <v>23</v>
      </c>
      <c r="C98" s="212" t="str">
        <f t="shared" si="7"/>
        <v>23</v>
      </c>
      <c r="D98" s="212" t="str">
        <f t="shared" si="8"/>
        <v>2</v>
      </c>
      <c r="E98" s="213" t="str">
        <f t="shared" si="9"/>
        <v>23-KRATKOROČNI FINANSIJSKI PLASMANI</v>
      </c>
      <c r="F98" s="218" t="s">
        <v>489</v>
      </c>
      <c r="G98" s="221" t="str">
        <f t="shared" si="5"/>
        <v>23</v>
      </c>
      <c r="H98" s="215">
        <f>SUMIF(KN!$E$2:$E$102,E98,KN!$H$2:$H$102)</f>
        <v>0</v>
      </c>
      <c r="I98" s="215">
        <f>SUMIF(KN!$E$2:$E$102,E98,KN!$I$2:$I$102)</f>
        <v>0</v>
      </c>
    </row>
    <row r="99" spans="1:9" ht="17.25" customHeight="1">
      <c r="A99" s="217" t="s">
        <v>86</v>
      </c>
      <c r="B99" s="212" t="str">
        <f t="shared" si="6"/>
        <v>230</v>
      </c>
      <c r="C99" s="212" t="str">
        <f t="shared" si="7"/>
        <v>23</v>
      </c>
      <c r="D99" s="212" t="str">
        <f t="shared" si="8"/>
        <v>2</v>
      </c>
      <c r="E99" s="213" t="str">
        <f t="shared" si="9"/>
        <v>230-matična i zavisna pravna lica</v>
      </c>
      <c r="F99" s="218" t="s">
        <v>473</v>
      </c>
      <c r="G99" s="221" t="str">
        <f t="shared" si="5"/>
        <v>230</v>
      </c>
      <c r="H99" s="215">
        <f>SUMIF(KN!$E$2:$E$102,E99,KN!$H$2:$H$102)</f>
        <v>0</v>
      </c>
      <c r="I99" s="215">
        <f>SUMIF(KN!$E$2:$E$102,E99,KN!$I$2:$I$102)</f>
        <v>0</v>
      </c>
    </row>
    <row r="100" spans="1:9" ht="17.25" customHeight="1">
      <c r="A100" s="217" t="s">
        <v>87</v>
      </c>
      <c r="B100" s="212" t="str">
        <f t="shared" si="6"/>
        <v>231</v>
      </c>
      <c r="C100" s="212" t="str">
        <f t="shared" si="7"/>
        <v>23</v>
      </c>
      <c r="D100" s="212" t="str">
        <f t="shared" si="8"/>
        <v>2</v>
      </c>
      <c r="E100" s="213" t="str">
        <f t="shared" si="9"/>
        <v>231-ostala povezana pravna lica</v>
      </c>
      <c r="F100" s="218" t="s">
        <v>474</v>
      </c>
      <c r="G100" s="221" t="str">
        <f t="shared" si="5"/>
        <v>231</v>
      </c>
      <c r="H100" s="215">
        <f>SUMIF(KN!$E$2:$E$102,E100,KN!$H$2:$H$102)</f>
        <v>0</v>
      </c>
      <c r="I100" s="215">
        <f>SUMIF(KN!$E$2:$E$102,E100,KN!$I$2:$I$102)</f>
        <v>0</v>
      </c>
    </row>
    <row r="101" spans="1:9" ht="17.25" customHeight="1">
      <c r="A101" s="217" t="s">
        <v>88</v>
      </c>
      <c r="B101" s="212" t="str">
        <f t="shared" si="6"/>
        <v>232</v>
      </c>
      <c r="C101" s="212" t="str">
        <f t="shared" si="7"/>
        <v>23</v>
      </c>
      <c r="D101" s="212" t="str">
        <f t="shared" si="8"/>
        <v>2</v>
      </c>
      <c r="E101" s="213" t="str">
        <f t="shared" si="9"/>
        <v>232-Kratkoročni krediti u zemlji</v>
      </c>
      <c r="F101" s="218" t="s">
        <v>490</v>
      </c>
      <c r="G101" s="221" t="str">
        <f t="shared" si="5"/>
        <v>232</v>
      </c>
      <c r="H101" s="215">
        <f>SUMIF(KN!$E$2:$E$102,E101,KN!$H$2:$H$102)</f>
        <v>0</v>
      </c>
      <c r="I101" s="215">
        <f>SUMIF(KN!$E$2:$E$102,E101,KN!$I$2:$I$102)</f>
        <v>0</v>
      </c>
    </row>
    <row r="102" spans="1:9" ht="17.25" customHeight="1">
      <c r="A102" s="217" t="s">
        <v>89</v>
      </c>
      <c r="B102" s="212" t="str">
        <f t="shared" si="6"/>
        <v>233</v>
      </c>
      <c r="C102" s="212" t="str">
        <f t="shared" si="7"/>
        <v>23</v>
      </c>
      <c r="D102" s="212" t="str">
        <f t="shared" si="8"/>
        <v>2</v>
      </c>
      <c r="E102" s="213" t="str">
        <f t="shared" si="9"/>
        <v>233-Kratkoročni krediti u inostranstvu</v>
      </c>
      <c r="F102" s="218" t="s">
        <v>491</v>
      </c>
      <c r="G102" s="221" t="str">
        <f t="shared" si="5"/>
        <v>233</v>
      </c>
      <c r="H102" s="215">
        <f>SUMIF(KN!$E$2:$E$102,E102,KN!$H$2:$H$102)</f>
        <v>0</v>
      </c>
      <c r="I102" s="215">
        <f>SUMIF(KN!$E$2:$E$102,E102,KN!$I$2:$I$102)</f>
        <v>0</v>
      </c>
    </row>
    <row r="103" spans="1:9" ht="17.25" customHeight="1">
      <c r="A103" s="217" t="s">
        <v>90</v>
      </c>
      <c r="B103" s="212" t="str">
        <f t="shared" si="6"/>
        <v>234</v>
      </c>
      <c r="C103" s="212" t="str">
        <f t="shared" si="7"/>
        <v>23</v>
      </c>
      <c r="D103" s="212" t="str">
        <f t="shared" si="8"/>
        <v>2</v>
      </c>
      <c r="E103" s="213" t="str">
        <f t="shared" si="9"/>
        <v>234-Dio dugoročnih finansijskih plasmana koji dospijeva do jedne godine</v>
      </c>
      <c r="F103" s="218" t="s">
        <v>492</v>
      </c>
      <c r="G103" s="221" t="str">
        <f t="shared" si="5"/>
        <v>234</v>
      </c>
      <c r="H103" s="215">
        <f>SUMIF(KN!$E$2:$E$102,E103,KN!$H$2:$H$102)</f>
        <v>0</v>
      </c>
      <c r="I103" s="215">
        <f>SUMIF(KN!$E$2:$E$102,E103,KN!$I$2:$I$102)</f>
        <v>0</v>
      </c>
    </row>
    <row r="104" spans="1:9" ht="17.25" customHeight="1">
      <c r="A104" s="217" t="s">
        <v>91</v>
      </c>
      <c r="B104" s="212" t="str">
        <f t="shared" si="6"/>
        <v>235</v>
      </c>
      <c r="C104" s="212" t="str">
        <f t="shared" si="7"/>
        <v>23</v>
      </c>
      <c r="D104" s="212" t="str">
        <f t="shared" si="8"/>
        <v>2</v>
      </c>
      <c r="E104" s="213" t="str">
        <f t="shared" si="9"/>
        <v>235-dio koji dospijeva do jedne godine</v>
      </c>
      <c r="F104" s="218" t="s">
        <v>716</v>
      </c>
      <c r="G104" s="221" t="str">
        <f t="shared" si="5"/>
        <v>235</v>
      </c>
      <c r="H104" s="215">
        <f>SUMIF(KN!$E$2:$E$102,E104,KN!$H$2:$H$102)</f>
        <v>0</v>
      </c>
      <c r="I104" s="215">
        <f>SUMIF(KN!$E$2:$E$102,E104,KN!$I$2:$I$102)</f>
        <v>0</v>
      </c>
    </row>
    <row r="105" spans="1:9" ht="17.25" customHeight="1">
      <c r="A105" s="217" t="s">
        <v>92</v>
      </c>
      <c r="B105" s="212" t="str">
        <f t="shared" si="6"/>
        <v>236</v>
      </c>
      <c r="C105" s="212" t="str">
        <f t="shared" si="7"/>
        <v>23</v>
      </c>
      <c r="D105" s="212" t="str">
        <f t="shared" si="8"/>
        <v>2</v>
      </c>
      <c r="E105" s="213" t="str">
        <f t="shared" si="9"/>
        <v>236-Hartije od vr. kojima se trguje</v>
      </c>
      <c r="F105" s="218" t="s">
        <v>788</v>
      </c>
      <c r="G105" s="221" t="str">
        <f t="shared" si="5"/>
        <v>236</v>
      </c>
      <c r="H105" s="215">
        <f>SUMIF(KN!$E$2:$E$102,E105,KN!$H$2:$H$102)</f>
        <v>0</v>
      </c>
      <c r="I105" s="215">
        <f>SUMIF(KN!$E$2:$E$102,E105,KN!$I$2:$I$102)</f>
        <v>0</v>
      </c>
    </row>
    <row r="106" spans="1:9" ht="17.25" customHeight="1">
      <c r="A106" s="217" t="s">
        <v>93</v>
      </c>
      <c r="B106" s="212" t="str">
        <f t="shared" si="6"/>
        <v>237</v>
      </c>
      <c r="C106" s="212" t="str">
        <f t="shared" si="7"/>
        <v>23</v>
      </c>
      <c r="D106" s="212" t="str">
        <f t="shared" si="8"/>
        <v>2</v>
      </c>
      <c r="E106" s="213" t="str">
        <f t="shared" si="9"/>
        <v>237-Otkupljene sopstvene akcije i otkupljeni sopstveni udjeli namijenjeni prodaji ili poništavaju</v>
      </c>
      <c r="F106" s="218" t="s">
        <v>715</v>
      </c>
      <c r="G106" s="221" t="str">
        <f t="shared" si="5"/>
        <v>237</v>
      </c>
      <c r="H106" s="215">
        <f>SUMIF(KN!$E$2:$E$102,E106,KN!$H$2:$H$102)</f>
        <v>0</v>
      </c>
      <c r="I106" s="215">
        <f>SUMIF(KN!$E$2:$E$102,E106,KN!$I$2:$I$102)</f>
        <v>0</v>
      </c>
    </row>
    <row r="107" spans="1:9" ht="17.25" customHeight="1">
      <c r="A107" s="217" t="s">
        <v>94</v>
      </c>
      <c r="B107" s="212" t="str">
        <f t="shared" si="6"/>
        <v>238</v>
      </c>
      <c r="C107" s="212" t="str">
        <f t="shared" si="7"/>
        <v>23</v>
      </c>
      <c r="D107" s="212" t="str">
        <f t="shared" si="8"/>
        <v>2</v>
      </c>
      <c r="E107" s="213" t="str">
        <f t="shared" si="9"/>
        <v>238-Ostali kratkoročni finansijski plasmani</v>
      </c>
      <c r="F107" s="218" t="s">
        <v>493</v>
      </c>
      <c r="G107" s="221" t="str">
        <f t="shared" si="5"/>
        <v>238</v>
      </c>
      <c r="H107" s="215">
        <f>SUMIF(KN!$E$2:$E$102,E107,KN!$H$2:$H$102)</f>
        <v>0</v>
      </c>
      <c r="I107" s="215">
        <f>SUMIF(KN!$E$2:$E$102,E107,KN!$I$2:$I$102)</f>
        <v>0</v>
      </c>
    </row>
    <row r="108" spans="1:9" ht="17.25" customHeight="1">
      <c r="A108" s="217" t="s">
        <v>95</v>
      </c>
      <c r="B108" s="212" t="str">
        <f t="shared" si="6"/>
        <v>239</v>
      </c>
      <c r="C108" s="212" t="str">
        <f t="shared" si="7"/>
        <v>23</v>
      </c>
      <c r="D108" s="212" t="str">
        <f t="shared" si="8"/>
        <v>2</v>
      </c>
      <c r="E108" s="213" t="str">
        <f t="shared" si="9"/>
        <v>239-Ispravka vr. kratkoročnih finansijskih plasmana</v>
      </c>
      <c r="F108" s="218" t="s">
        <v>789</v>
      </c>
      <c r="G108" s="221" t="str">
        <f t="shared" si="5"/>
        <v>239</v>
      </c>
      <c r="H108" s="215">
        <f>SUMIF(KN!$E$2:$E$102,E108,KN!$H$2:$H$102)</f>
        <v>0</v>
      </c>
      <c r="I108" s="215">
        <f>SUMIF(KN!$E$2:$E$102,E108,KN!$I$2:$I$102)</f>
        <v>0</v>
      </c>
    </row>
    <row r="109" spans="1:9" ht="17.25" customHeight="1">
      <c r="A109" s="217" t="s">
        <v>96</v>
      </c>
      <c r="B109" s="212" t="str">
        <f t="shared" si="6"/>
        <v>24</v>
      </c>
      <c r="C109" s="212" t="str">
        <f t="shared" si="7"/>
        <v>24</v>
      </c>
      <c r="D109" s="212" t="str">
        <f t="shared" si="8"/>
        <v>2</v>
      </c>
      <c r="E109" s="213" t="str">
        <f t="shared" si="9"/>
        <v>24-GOTOVINA I GOTOVINSKI EKVIVALENTI</v>
      </c>
      <c r="F109" s="218" t="s">
        <v>742</v>
      </c>
      <c r="G109" s="221" t="str">
        <f t="shared" si="5"/>
        <v>24</v>
      </c>
      <c r="H109" s="215">
        <f>SUMIF(KN!$E$2:$E$102,E109,KN!$H$2:$H$102)</f>
        <v>0</v>
      </c>
      <c r="I109" s="215">
        <f>SUMIF(KN!$E$2:$E$102,E109,KN!$I$2:$I$102)</f>
        <v>0</v>
      </c>
    </row>
    <row r="110" spans="1:9" ht="17.25" customHeight="1">
      <c r="A110" s="217" t="s">
        <v>97</v>
      </c>
      <c r="B110" s="212" t="str">
        <f t="shared" si="6"/>
        <v>240</v>
      </c>
      <c r="C110" s="212" t="str">
        <f t="shared" si="7"/>
        <v>24</v>
      </c>
      <c r="D110" s="212" t="str">
        <f t="shared" si="8"/>
        <v>2</v>
      </c>
      <c r="E110" s="213" t="str">
        <f t="shared" si="9"/>
        <v>240-gotovinski ekvivalenti</v>
      </c>
      <c r="F110" s="218" t="s">
        <v>494</v>
      </c>
      <c r="G110" s="221" t="str">
        <f t="shared" si="5"/>
        <v>240</v>
      </c>
      <c r="H110" s="215">
        <f>SUMIF(KN!$E$2:$E$102,E110,KN!$H$2:$H$102)</f>
        <v>0</v>
      </c>
      <c r="I110" s="215">
        <f>SUMIF(KN!$E$2:$E$102,E110,KN!$I$2:$I$102)</f>
        <v>0</v>
      </c>
    </row>
    <row r="111" spans="1:9" ht="17.25" customHeight="1">
      <c r="A111" s="217" t="s">
        <v>98</v>
      </c>
      <c r="B111" s="212" t="str">
        <f t="shared" si="6"/>
        <v>241</v>
      </c>
      <c r="C111" s="212" t="str">
        <f t="shared" si="7"/>
        <v>24</v>
      </c>
      <c r="D111" s="212" t="str">
        <f t="shared" si="8"/>
        <v>2</v>
      </c>
      <c r="E111" s="213" t="str">
        <f t="shared" si="9"/>
        <v>241-Tekući (poslovni) računi</v>
      </c>
      <c r="F111" s="218" t="s">
        <v>495</v>
      </c>
      <c r="G111" s="221" t="str">
        <f t="shared" si="5"/>
        <v>241</v>
      </c>
      <c r="H111" s="215">
        <f>SUMIF(KN!$E$2:$E$102,E111,KN!$H$2:$H$102)</f>
        <v>1330.43</v>
      </c>
      <c r="I111" s="215">
        <f>SUMIF(KN!$E$2:$E$102,E111,KN!$I$2:$I$102)</f>
        <v>1081.1</v>
      </c>
    </row>
    <row r="112" spans="1:9" ht="17.25" customHeight="1">
      <c r="A112" s="217" t="s">
        <v>99</v>
      </c>
      <c r="B112" s="212" t="str">
        <f t="shared" si="6"/>
        <v>242</v>
      </c>
      <c r="C112" s="212" t="str">
        <f t="shared" si="7"/>
        <v>24</v>
      </c>
      <c r="D112" s="212" t="str">
        <f t="shared" si="8"/>
        <v>2</v>
      </c>
      <c r="E112" s="213" t="str">
        <f t="shared" si="9"/>
        <v>242-Izdvojena novčana sredstva i akreditivi</v>
      </c>
      <c r="F112" s="218" t="s">
        <v>496</v>
      </c>
      <c r="G112" s="221" t="str">
        <f t="shared" si="5"/>
        <v>242</v>
      </c>
      <c r="H112" s="215">
        <f>SUMIF(KN!$E$2:$E$102,E112,KN!$H$2:$H$102)</f>
        <v>0</v>
      </c>
      <c r="I112" s="215">
        <f>SUMIF(KN!$E$2:$E$102,E112,KN!$I$2:$I$102)</f>
        <v>0</v>
      </c>
    </row>
    <row r="113" spans="1:9" ht="17.25" customHeight="1">
      <c r="A113" s="217" t="s">
        <v>100</v>
      </c>
      <c r="B113" s="212" t="str">
        <f t="shared" si="6"/>
        <v>243</v>
      </c>
      <c r="C113" s="212" t="str">
        <f t="shared" si="7"/>
        <v>24</v>
      </c>
      <c r="D113" s="212" t="str">
        <f t="shared" si="8"/>
        <v>2</v>
      </c>
      <c r="E113" s="213" t="str">
        <f t="shared" si="9"/>
        <v>243-Blagajna</v>
      </c>
      <c r="F113" s="218" t="s">
        <v>497</v>
      </c>
      <c r="G113" s="221" t="str">
        <f t="shared" si="5"/>
        <v>243</v>
      </c>
      <c r="H113" s="215">
        <f>SUMIF(KN!$E$2:$E$102,E113,KN!$H$2:$H$102)</f>
        <v>0</v>
      </c>
      <c r="I113" s="215">
        <f>SUMIF(KN!$E$2:$E$102,E113,KN!$I$2:$I$102)</f>
        <v>0</v>
      </c>
    </row>
    <row r="114" spans="1:9" ht="17.25" customHeight="1">
      <c r="A114" s="217" t="s">
        <v>101</v>
      </c>
      <c r="B114" s="212" t="str">
        <f t="shared" si="6"/>
        <v>244</v>
      </c>
      <c r="C114" s="212" t="str">
        <f t="shared" si="7"/>
        <v>24</v>
      </c>
      <c r="D114" s="212" t="str">
        <f t="shared" si="8"/>
        <v>2</v>
      </c>
      <c r="E114" s="213" t="str">
        <f t="shared" si="9"/>
        <v>244-Devizni račun</v>
      </c>
      <c r="F114" s="218" t="s">
        <v>498</v>
      </c>
      <c r="G114" s="221" t="str">
        <f t="shared" si="5"/>
        <v>244</v>
      </c>
      <c r="H114" s="215">
        <f>SUMIF(KN!$E$2:$E$102,E114,KN!$H$2:$H$102)</f>
        <v>0</v>
      </c>
      <c r="I114" s="215">
        <f>SUMIF(KN!$E$2:$E$102,E114,KN!$I$2:$I$102)</f>
        <v>0</v>
      </c>
    </row>
    <row r="115" spans="1:9" ht="17.25" customHeight="1">
      <c r="A115" s="217" t="s">
        <v>102</v>
      </c>
      <c r="B115" s="212" t="str">
        <f t="shared" si="6"/>
        <v>245</v>
      </c>
      <c r="C115" s="212" t="str">
        <f t="shared" si="7"/>
        <v>24</v>
      </c>
      <c r="D115" s="212" t="str">
        <f t="shared" si="8"/>
        <v>2</v>
      </c>
      <c r="E115" s="213" t="str">
        <f t="shared" si="9"/>
        <v>245-Devizni akreditivi</v>
      </c>
      <c r="F115" s="218" t="s">
        <v>499</v>
      </c>
      <c r="G115" s="221" t="str">
        <f t="shared" si="5"/>
        <v>245</v>
      </c>
      <c r="H115" s="215">
        <f>SUMIF(KN!$E$2:$E$102,E115,KN!$H$2:$H$102)</f>
        <v>0</v>
      </c>
      <c r="I115" s="215">
        <f>SUMIF(KN!$E$2:$E$102,E115,KN!$I$2:$I$102)</f>
        <v>0</v>
      </c>
    </row>
    <row r="116" spans="1:9" ht="17.25" customHeight="1">
      <c r="A116" s="217" t="s">
        <v>103</v>
      </c>
      <c r="B116" s="212" t="str">
        <f t="shared" si="6"/>
        <v>246</v>
      </c>
      <c r="C116" s="212" t="str">
        <f t="shared" si="7"/>
        <v>24</v>
      </c>
      <c r="D116" s="212" t="str">
        <f t="shared" si="8"/>
        <v>2</v>
      </c>
      <c r="E116" s="213" t="str">
        <f t="shared" si="9"/>
        <v>246-Devizna blagajna</v>
      </c>
      <c r="F116" s="218" t="s">
        <v>500</v>
      </c>
      <c r="G116" s="221" t="str">
        <f t="shared" si="5"/>
        <v>246</v>
      </c>
      <c r="H116" s="215">
        <f>SUMIF(KN!$E$2:$E$102,E116,KN!$H$2:$H$102)</f>
        <v>0</v>
      </c>
      <c r="I116" s="215">
        <f>SUMIF(KN!$E$2:$E$102,E116,KN!$I$2:$I$102)</f>
        <v>0</v>
      </c>
    </row>
    <row r="117" spans="1:9" ht="17.25" customHeight="1">
      <c r="A117" s="217" t="s">
        <v>1004</v>
      </c>
      <c r="B117" s="212" t="str">
        <f>LEFT(A117,3)</f>
        <v>247</v>
      </c>
      <c r="C117" s="212" t="str">
        <f>LEFT(A117,2)</f>
        <v>24</v>
      </c>
      <c r="D117" s="212" t="str">
        <f>LEFT(A117,1)</f>
        <v>2</v>
      </c>
      <c r="E117" s="213" t="str">
        <f t="shared" si="9"/>
        <v>247-Prelazni račun blagajne</v>
      </c>
      <c r="F117" s="218" t="s">
        <v>1022</v>
      </c>
      <c r="G117" s="221" t="str">
        <f t="shared" si="5"/>
        <v>247</v>
      </c>
      <c r="H117" s="215">
        <f>SUMIF(KN!$E$2:$E$102,E117,KN!$H$2:$H$102)</f>
        <v>0</v>
      </c>
      <c r="I117" s="215">
        <f>SUMIF(KN!$E$2:$E$102,E117,KN!$I$2:$I$102)</f>
        <v>0</v>
      </c>
    </row>
    <row r="118" spans="1:9" ht="17.25" customHeight="1">
      <c r="A118" s="217" t="s">
        <v>104</v>
      </c>
      <c r="B118" s="212" t="str">
        <f t="shared" si="6"/>
        <v>248</v>
      </c>
      <c r="C118" s="212" t="str">
        <f t="shared" si="7"/>
        <v>24</v>
      </c>
      <c r="D118" s="212" t="str">
        <f t="shared" si="8"/>
        <v>2</v>
      </c>
      <c r="E118" s="213" t="str">
        <f t="shared" si="9"/>
        <v>248-Ostala novčana sredstva</v>
      </c>
      <c r="F118" s="218" t="s">
        <v>501</v>
      </c>
      <c r="G118" s="221" t="str">
        <f t="shared" si="5"/>
        <v>248</v>
      </c>
      <c r="H118" s="215">
        <f>SUMIF(KN!$E$2:$E$102,E118,KN!$H$2:$H$102)</f>
        <v>0</v>
      </c>
      <c r="I118" s="215">
        <f>SUMIF(KN!$E$2:$E$102,E118,KN!$I$2:$I$102)</f>
        <v>0</v>
      </c>
    </row>
    <row r="119" spans="1:9" ht="17.25" customHeight="1">
      <c r="A119" s="217" t="s">
        <v>105</v>
      </c>
      <c r="B119" s="212" t="str">
        <f t="shared" si="6"/>
        <v>249</v>
      </c>
      <c r="C119" s="212" t="str">
        <f t="shared" si="7"/>
        <v>24</v>
      </c>
      <c r="D119" s="212" t="str">
        <f t="shared" si="8"/>
        <v>2</v>
      </c>
      <c r="E119" s="213" t="str">
        <f t="shared" si="9"/>
        <v>249-Novčana sredstva čije je korišćenje ograničeno ili vr. umanjena</v>
      </c>
      <c r="F119" s="218" t="s">
        <v>815</v>
      </c>
      <c r="G119" s="221" t="str">
        <f t="shared" si="5"/>
        <v>249</v>
      </c>
      <c r="H119" s="215">
        <f>SUMIF(KN!$E$2:$E$102,E119,KN!$H$2:$H$102)</f>
        <v>0</v>
      </c>
      <c r="I119" s="215">
        <f>SUMIF(KN!$E$2:$E$102,E119,KN!$I$2:$I$102)</f>
        <v>0</v>
      </c>
    </row>
    <row r="120" spans="1:9" ht="17.25" customHeight="1">
      <c r="A120" s="217" t="s">
        <v>106</v>
      </c>
      <c r="B120" s="212" t="str">
        <f t="shared" si="6"/>
        <v>27</v>
      </c>
      <c r="C120" s="212" t="str">
        <f t="shared" si="7"/>
        <v>27</v>
      </c>
      <c r="D120" s="212" t="str">
        <f t="shared" si="8"/>
        <v>2</v>
      </c>
      <c r="E120" s="213" t="str">
        <f t="shared" si="9"/>
        <v>27-POREZ NA DODATU vr.</v>
      </c>
      <c r="F120" s="218" t="s">
        <v>816</v>
      </c>
      <c r="G120" s="221" t="str">
        <f t="shared" si="5"/>
        <v>27</v>
      </c>
      <c r="H120" s="215">
        <f>SUMIF(KN!$E$2:$E$102,E120,KN!$H$2:$H$102)</f>
        <v>0</v>
      </c>
      <c r="I120" s="215">
        <f>SUMIF(KN!$E$2:$E$102,E120,KN!$I$2:$I$102)</f>
        <v>0</v>
      </c>
    </row>
    <row r="121" spans="1:9" ht="17.25" customHeight="1">
      <c r="A121" s="217" t="s">
        <v>107</v>
      </c>
      <c r="B121" s="212" t="str">
        <f t="shared" si="6"/>
        <v>270</v>
      </c>
      <c r="C121" s="212" t="str">
        <f t="shared" si="7"/>
        <v>27</v>
      </c>
      <c r="D121" s="212" t="str">
        <f t="shared" si="8"/>
        <v>2</v>
      </c>
      <c r="E121" s="213" t="str">
        <f t="shared" si="9"/>
        <v>270-Porez na dodatu vr. u primljenim fakturama po opštoj stopi (osim plaćenih avansa)</v>
      </c>
      <c r="F121" s="218" t="s">
        <v>817</v>
      </c>
      <c r="G121" s="221" t="str">
        <f t="shared" si="5"/>
        <v>270</v>
      </c>
      <c r="H121" s="215">
        <f>SUMIF(KN!$E$2:$E$102,E121,KN!$H$2:$H$102)</f>
        <v>21.23</v>
      </c>
      <c r="I121" s="215">
        <f>SUMIF(KN!$E$2:$E$102,E121,KN!$I$2:$I$102)</f>
        <v>21.23</v>
      </c>
    </row>
    <row r="122" spans="1:9" ht="17.25" customHeight="1">
      <c r="A122" s="217" t="s">
        <v>108</v>
      </c>
      <c r="B122" s="212" t="str">
        <f t="shared" si="6"/>
        <v>272</v>
      </c>
      <c r="C122" s="212" t="str">
        <f t="shared" si="7"/>
        <v>27</v>
      </c>
      <c r="D122" s="212" t="str">
        <f t="shared" si="8"/>
        <v>2</v>
      </c>
      <c r="E122" s="213" t="str">
        <f t="shared" si="9"/>
        <v>272-Porez na dodatu vr. u datim avansima po opštoj stopi</v>
      </c>
      <c r="F122" s="218" t="s">
        <v>818</v>
      </c>
      <c r="G122" s="221" t="str">
        <f t="shared" si="5"/>
        <v>272</v>
      </c>
      <c r="H122" s="215">
        <f>SUMIF(KN!$E$2:$E$102,E122,KN!$H$2:$H$102)</f>
        <v>0</v>
      </c>
      <c r="I122" s="215">
        <f>SUMIF(KN!$E$2:$E$102,E122,KN!$I$2:$I$102)</f>
        <v>0</v>
      </c>
    </row>
    <row r="123" spans="1:9" ht="17.25" customHeight="1">
      <c r="A123" s="217" t="s">
        <v>109</v>
      </c>
      <c r="B123" s="212" t="str">
        <f t="shared" si="6"/>
        <v>273</v>
      </c>
      <c r="C123" s="212" t="str">
        <f t="shared" si="7"/>
        <v>27</v>
      </c>
      <c r="D123" s="212" t="str">
        <f t="shared" si="8"/>
        <v>2</v>
      </c>
      <c r="E123" s="213" t="str">
        <f t="shared" si="9"/>
        <v>273-Porez na dodatu vr. u datim avansima po sniženoj stopi</v>
      </c>
      <c r="F123" s="218" t="s">
        <v>819</v>
      </c>
      <c r="G123" s="221" t="str">
        <f t="shared" si="5"/>
        <v>273</v>
      </c>
      <c r="H123" s="215">
        <f>SUMIF(KN!$E$2:$E$102,E123,KN!$H$2:$H$102)</f>
        <v>0</v>
      </c>
      <c r="I123" s="215">
        <f>SUMIF(KN!$E$2:$E$102,E123,KN!$I$2:$I$102)</f>
        <v>0</v>
      </c>
    </row>
    <row r="124" spans="1:9" ht="17.25" customHeight="1">
      <c r="A124" s="217" t="s">
        <v>110</v>
      </c>
      <c r="B124" s="212" t="str">
        <f t="shared" si="6"/>
        <v>274</v>
      </c>
      <c r="C124" s="212" t="str">
        <f t="shared" si="7"/>
        <v>27</v>
      </c>
      <c r="D124" s="212" t="str">
        <f t="shared" si="8"/>
        <v>2</v>
      </c>
      <c r="E124" s="213" t="str">
        <f t="shared" si="9"/>
        <v>274-Porez na dodatu vr. plaćen pri uvozu po opštoj stopi</v>
      </c>
      <c r="F124" s="218" t="s">
        <v>1020</v>
      </c>
      <c r="G124" s="221" t="str">
        <f t="shared" si="5"/>
        <v>274</v>
      </c>
      <c r="H124" s="215">
        <f>SUMIF(KN!$E$2:$E$102,E124,KN!$H$2:$H$102)</f>
        <v>0</v>
      </c>
      <c r="I124" s="215">
        <f>SUMIF(KN!$E$2:$E$102,E124,KN!$I$2:$I$102)</f>
        <v>0</v>
      </c>
    </row>
    <row r="125" spans="1:9" ht="17.25" customHeight="1">
      <c r="A125" s="217" t="s">
        <v>111</v>
      </c>
      <c r="B125" s="212" t="str">
        <f t="shared" si="6"/>
        <v>275</v>
      </c>
      <c r="C125" s="212" t="str">
        <f t="shared" si="7"/>
        <v>27</v>
      </c>
      <c r="D125" s="212" t="str">
        <f t="shared" si="8"/>
        <v>2</v>
      </c>
      <c r="E125" s="213" t="str">
        <f t="shared" si="9"/>
        <v>275-Porez na dodatu vr. plaćen pri uvozu sredstava po sniženoj stopi</v>
      </c>
      <c r="F125" s="218" t="s">
        <v>820</v>
      </c>
      <c r="G125" s="221" t="str">
        <f t="shared" si="5"/>
        <v>275</v>
      </c>
      <c r="H125" s="215">
        <f>SUMIF(KN!$E$2:$E$102,E125,KN!$H$2:$H$102)</f>
        <v>0</v>
      </c>
      <c r="I125" s="215">
        <f>SUMIF(KN!$E$2:$E$102,E125,KN!$I$2:$I$102)</f>
        <v>0</v>
      </c>
    </row>
    <row r="126" spans="1:9" ht="17.25" customHeight="1">
      <c r="A126" s="217" t="s">
        <v>112</v>
      </c>
      <c r="B126" s="212" t="str">
        <f t="shared" si="6"/>
        <v>276</v>
      </c>
      <c r="C126" s="212" t="str">
        <f t="shared" si="7"/>
        <v>27</v>
      </c>
      <c r="D126" s="212" t="str">
        <f t="shared" si="8"/>
        <v>2</v>
      </c>
      <c r="E126" s="213" t="str">
        <f t="shared" si="9"/>
        <v>276-Porez na dodatu vr. obračunat na usluge inostranih lica</v>
      </c>
      <c r="F126" s="218" t="s">
        <v>821</v>
      </c>
      <c r="G126" s="221" t="str">
        <f t="shared" si="5"/>
        <v>276</v>
      </c>
      <c r="H126" s="215">
        <f>SUMIF(KN!$E$2:$E$102,E126,KN!$H$2:$H$102)</f>
        <v>0</v>
      </c>
      <c r="I126" s="215">
        <f>SUMIF(KN!$E$2:$E$102,E126,KN!$I$2:$I$102)</f>
        <v>0</v>
      </c>
    </row>
    <row r="127" spans="1:9" ht="17.25" customHeight="1">
      <c r="A127" s="217" t="s">
        <v>113</v>
      </c>
      <c r="B127" s="212" t="str">
        <f t="shared" si="6"/>
        <v>277</v>
      </c>
      <c r="C127" s="212" t="str">
        <f t="shared" si="7"/>
        <v>27</v>
      </c>
      <c r="D127" s="212" t="str">
        <f t="shared" si="8"/>
        <v>2</v>
      </c>
      <c r="E127" s="213" t="str">
        <f t="shared" si="9"/>
        <v>277-Naknadno vracen PDV kupcima- stranim državljanima</v>
      </c>
      <c r="F127" s="218" t="s">
        <v>1001</v>
      </c>
      <c r="G127" s="221" t="str">
        <f t="shared" si="5"/>
        <v>277</v>
      </c>
      <c r="H127" s="215">
        <f>SUMIF(KN!$E$2:$E$102,E127,KN!$H$2:$H$102)</f>
        <v>0</v>
      </c>
      <c r="I127" s="215">
        <f>SUMIF(KN!$E$2:$E$102,E127,KN!$I$2:$I$102)</f>
        <v>0</v>
      </c>
    </row>
    <row r="128" spans="1:9" ht="17.25" customHeight="1">
      <c r="A128" s="217" t="s">
        <v>114</v>
      </c>
      <c r="B128" s="212" t="str">
        <f t="shared" si="6"/>
        <v>279</v>
      </c>
      <c r="C128" s="212" t="str">
        <f t="shared" si="7"/>
        <v>27</v>
      </c>
      <c r="D128" s="212" t="str">
        <f t="shared" si="8"/>
        <v>2</v>
      </c>
      <c r="E128" s="213" t="str">
        <f t="shared" si="9"/>
        <v>279-Potraživanja za više plaćeni porez na dodatu vr.</v>
      </c>
      <c r="F128" s="218" t="s">
        <v>822</v>
      </c>
      <c r="G128" s="221" t="str">
        <f t="shared" si="5"/>
        <v>279</v>
      </c>
      <c r="H128" s="215">
        <f>SUMIF(KN!$E$2:$E$102,E128,KN!$H$2:$H$102)</f>
        <v>0</v>
      </c>
      <c r="I128" s="215">
        <f>SUMIF(KN!$E$2:$E$102,E128,KN!$I$2:$I$102)</f>
        <v>0</v>
      </c>
    </row>
    <row r="129" spans="1:9" ht="17.25" customHeight="1">
      <c r="A129" s="217" t="s">
        <v>115</v>
      </c>
      <c r="B129" s="212" t="str">
        <f t="shared" si="6"/>
        <v>28</v>
      </c>
      <c r="C129" s="212" t="str">
        <f t="shared" si="7"/>
        <v>28</v>
      </c>
      <c r="D129" s="212" t="str">
        <f t="shared" si="8"/>
        <v>2</v>
      </c>
      <c r="E129" s="213" t="str">
        <f t="shared" si="9"/>
        <v>28-AKTIVNA VREMENSKA RAZGRANIČENJA</v>
      </c>
      <c r="F129" s="218" t="s">
        <v>502</v>
      </c>
      <c r="G129" s="221" t="str">
        <f t="shared" si="5"/>
        <v>28</v>
      </c>
      <c r="H129" s="215">
        <f>SUMIF(KN!$E$2:$E$102,E129,KN!$H$2:$H$102)</f>
        <v>0</v>
      </c>
      <c r="I129" s="215">
        <f>SUMIF(KN!$E$2:$E$102,E129,KN!$I$2:$I$102)</f>
        <v>0</v>
      </c>
    </row>
    <row r="130" spans="1:9" ht="17.25" customHeight="1">
      <c r="A130" s="217" t="s">
        <v>116</v>
      </c>
      <c r="B130" s="212" t="str">
        <f t="shared" si="6"/>
        <v>280</v>
      </c>
      <c r="C130" s="212" t="str">
        <f t="shared" si="7"/>
        <v>28</v>
      </c>
      <c r="D130" s="212" t="str">
        <f t="shared" si="8"/>
        <v>2</v>
      </c>
      <c r="E130" s="213" t="str">
        <f t="shared" si="9"/>
        <v>280-Unaprijed plaćeni troškovi</v>
      </c>
      <c r="F130" s="218" t="s">
        <v>503</v>
      </c>
      <c r="G130" s="221" t="str">
        <f aca="true" t="shared" si="10" ref="G130:G193">A130</f>
        <v>280</v>
      </c>
      <c r="H130" s="215">
        <f>SUMIF(KN!$E$2:$E$102,E130,KN!$H$2:$H$102)</f>
        <v>0</v>
      </c>
      <c r="I130" s="215">
        <f>SUMIF(KN!$E$2:$E$102,E130,KN!$I$2:$I$102)</f>
        <v>0</v>
      </c>
    </row>
    <row r="131" spans="1:9" ht="17.25" customHeight="1">
      <c r="A131" s="217" t="s">
        <v>117</v>
      </c>
      <c r="B131" s="212" t="str">
        <f t="shared" si="6"/>
        <v>281</v>
      </c>
      <c r="C131" s="212" t="str">
        <f t="shared" si="7"/>
        <v>28</v>
      </c>
      <c r="D131" s="212" t="str">
        <f t="shared" si="8"/>
        <v>2</v>
      </c>
      <c r="E131" s="213" t="str">
        <f t="shared" si="9"/>
        <v>281-Potraživanja za nefakturisani prihod</v>
      </c>
      <c r="F131" s="218" t="s">
        <v>504</v>
      </c>
      <c r="G131" s="221" t="str">
        <f t="shared" si="10"/>
        <v>281</v>
      </c>
      <c r="H131" s="215">
        <f>SUMIF(KN!$E$2:$E$102,E131,KN!$H$2:$H$102)</f>
        <v>0</v>
      </c>
      <c r="I131" s="215">
        <f>SUMIF(KN!$E$2:$E$102,E131,KN!$I$2:$I$102)</f>
        <v>0</v>
      </c>
    </row>
    <row r="132" spans="1:9" ht="17.25" customHeight="1">
      <c r="A132" s="217" t="s">
        <v>118</v>
      </c>
      <c r="B132" s="212" t="str">
        <f t="shared" si="6"/>
        <v>282</v>
      </c>
      <c r="C132" s="212" t="str">
        <f t="shared" si="7"/>
        <v>28</v>
      </c>
      <c r="D132" s="212" t="str">
        <f t="shared" si="8"/>
        <v>2</v>
      </c>
      <c r="E132" s="213" t="str">
        <f t="shared" si="9"/>
        <v>282-Razgraničeni troškovi po osnovu obaveza</v>
      </c>
      <c r="F132" s="218" t="s">
        <v>505</v>
      </c>
      <c r="G132" s="221" t="str">
        <f t="shared" si="10"/>
        <v>282</v>
      </c>
      <c r="H132" s="215">
        <f>SUMIF(KN!$E$2:$E$102,E132,KN!$H$2:$H$102)</f>
        <v>0</v>
      </c>
      <c r="I132" s="215">
        <f>SUMIF(KN!$E$2:$E$102,E132,KN!$I$2:$I$102)</f>
        <v>0</v>
      </c>
    </row>
    <row r="133" spans="1:9" ht="17.25" customHeight="1">
      <c r="A133" s="217" t="s">
        <v>119</v>
      </c>
      <c r="B133" s="212" t="str">
        <f t="shared" si="6"/>
        <v>287</v>
      </c>
      <c r="C133" s="212" t="str">
        <f t="shared" si="7"/>
        <v>28</v>
      </c>
      <c r="D133" s="212" t="str">
        <f t="shared" si="8"/>
        <v>2</v>
      </c>
      <c r="E133" s="213" t="str">
        <f t="shared" si="9"/>
        <v>287-Razgraničeni porez na dodatu vr.</v>
      </c>
      <c r="F133" s="218" t="s">
        <v>823</v>
      </c>
      <c r="G133" s="221" t="str">
        <f t="shared" si="10"/>
        <v>287</v>
      </c>
      <c r="H133" s="215">
        <f>SUMIF(KN!$E$2:$E$102,E133,KN!$H$2:$H$102)</f>
        <v>0</v>
      </c>
      <c r="I133" s="215">
        <f>SUMIF(KN!$E$2:$E$102,E133,KN!$I$2:$I$102)</f>
        <v>0</v>
      </c>
    </row>
    <row r="134" spans="1:9" ht="17.25" customHeight="1">
      <c r="A134" s="217" t="s">
        <v>120</v>
      </c>
      <c r="B134" s="212" t="str">
        <f aca="true" t="shared" si="11" ref="B134:B198">LEFT(A134,3)</f>
        <v>288</v>
      </c>
      <c r="C134" s="212" t="str">
        <f t="shared" si="7"/>
        <v>28</v>
      </c>
      <c r="D134" s="212" t="str">
        <f t="shared" si="8"/>
        <v>2</v>
      </c>
      <c r="E134" s="213" t="str">
        <f t="shared" si="9"/>
        <v>288-Odložena poreska sredstva</v>
      </c>
      <c r="F134" s="218" t="s">
        <v>506</v>
      </c>
      <c r="G134" s="221" t="str">
        <f t="shared" si="10"/>
        <v>288</v>
      </c>
      <c r="H134" s="215">
        <f>SUMIF(KN!$E$2:$E$102,E134,KN!$H$2:$H$102)</f>
        <v>0</v>
      </c>
      <c r="I134" s="215">
        <f>SUMIF(KN!$E$2:$E$102,E134,KN!$I$2:$I$102)</f>
        <v>0</v>
      </c>
    </row>
    <row r="135" spans="1:9" ht="17.25" customHeight="1">
      <c r="A135" s="217" t="s">
        <v>121</v>
      </c>
      <c r="B135" s="212" t="str">
        <f t="shared" si="11"/>
        <v>289</v>
      </c>
      <c r="C135" s="212" t="str">
        <f t="shared" si="7"/>
        <v>28</v>
      </c>
      <c r="D135" s="212" t="str">
        <f t="shared" si="8"/>
        <v>2</v>
      </c>
      <c r="E135" s="213" t="str">
        <f t="shared" si="9"/>
        <v>289-Ostala aktivna vremenska razgraničenja</v>
      </c>
      <c r="F135" s="218" t="s">
        <v>507</v>
      </c>
      <c r="G135" s="221" t="str">
        <f t="shared" si="10"/>
        <v>289</v>
      </c>
      <c r="H135" s="215">
        <f>SUMIF(KN!$E$2:$E$102,E135,KN!$H$2:$H$102)</f>
        <v>0</v>
      </c>
      <c r="I135" s="215">
        <f>SUMIF(KN!$E$2:$E$102,E135,KN!$I$2:$I$102)</f>
        <v>0</v>
      </c>
    </row>
    <row r="136" spans="1:9" ht="17.25" customHeight="1">
      <c r="A136" s="211" t="s">
        <v>751</v>
      </c>
      <c r="B136" s="212" t="str">
        <f t="shared" si="11"/>
        <v>3</v>
      </c>
      <c r="C136" s="212" t="str">
        <f t="shared" si="7"/>
        <v>3</v>
      </c>
      <c r="D136" s="212" t="str">
        <f t="shared" si="8"/>
        <v>3</v>
      </c>
      <c r="E136" s="213" t="str">
        <f t="shared" si="9"/>
        <v>3-KAPITAL</v>
      </c>
      <c r="F136" s="214" t="s">
        <v>752</v>
      </c>
      <c r="G136" s="221" t="str">
        <f t="shared" si="10"/>
        <v>3</v>
      </c>
      <c r="H136" s="215">
        <f>SUMIF(KN!$E$2:$E$102,E136,KN!$H$2:$H$102)</f>
        <v>0</v>
      </c>
      <c r="I136" s="215">
        <f>SUMIF(KN!$E$2:$E$102,E136,KN!$I$2:$I$102)</f>
        <v>0</v>
      </c>
    </row>
    <row r="137" spans="1:9" ht="17.25" customHeight="1">
      <c r="A137" s="217" t="s">
        <v>122</v>
      </c>
      <c r="B137" s="212" t="str">
        <f t="shared" si="11"/>
        <v>30</v>
      </c>
      <c r="C137" s="212" t="str">
        <f aca="true" t="shared" si="12" ref="C137:C201">LEFT(A137,2)</f>
        <v>30</v>
      </c>
      <c r="D137" s="212" t="str">
        <f aca="true" t="shared" si="13" ref="D137:D201">LEFT(A137,1)</f>
        <v>3</v>
      </c>
      <c r="E137" s="213" t="str">
        <f aca="true" t="shared" si="14" ref="E137:E201">A137&amp;"-"&amp;F137</f>
        <v>30-OSNOVNI KAPITAL</v>
      </c>
      <c r="F137" s="218" t="s">
        <v>508</v>
      </c>
      <c r="G137" s="221" t="str">
        <f t="shared" si="10"/>
        <v>30</v>
      </c>
      <c r="H137" s="215">
        <f>SUMIF(KN!$E$2:$E$102,E137,KN!$H$2:$H$102)</f>
        <v>0</v>
      </c>
      <c r="I137" s="215">
        <f>SUMIF(KN!$E$2:$E$102,E137,KN!$I$2:$I$102)</f>
        <v>0</v>
      </c>
    </row>
    <row r="138" spans="1:9" ht="17.25" customHeight="1">
      <c r="A138" s="217" t="s">
        <v>123</v>
      </c>
      <c r="B138" s="212" t="str">
        <f t="shared" si="11"/>
        <v>300</v>
      </c>
      <c r="C138" s="212" t="str">
        <f t="shared" si="12"/>
        <v>30</v>
      </c>
      <c r="D138" s="212" t="str">
        <f t="shared" si="13"/>
        <v>3</v>
      </c>
      <c r="E138" s="213" t="str">
        <f t="shared" si="14"/>
        <v>300-Akcijski kapital</v>
      </c>
      <c r="F138" s="218" t="s">
        <v>509</v>
      </c>
      <c r="G138" s="221" t="str">
        <f t="shared" si="10"/>
        <v>300</v>
      </c>
      <c r="H138" s="215">
        <f>SUMIF(KN!$E$2:$E$102,E138,KN!$H$2:$H$102)</f>
        <v>0</v>
      </c>
      <c r="I138" s="215">
        <f>SUMIF(KN!$E$2:$E$102,E138,KN!$I$2:$I$102)</f>
        <v>0</v>
      </c>
    </row>
    <row r="139" spans="1:9" ht="17.25" customHeight="1">
      <c r="A139" s="217" t="s">
        <v>124</v>
      </c>
      <c r="B139" s="212" t="str">
        <f t="shared" si="11"/>
        <v>301</v>
      </c>
      <c r="C139" s="212" t="str">
        <f t="shared" si="12"/>
        <v>30</v>
      </c>
      <c r="D139" s="212" t="str">
        <f t="shared" si="13"/>
        <v>3</v>
      </c>
      <c r="E139" s="213" t="str">
        <f t="shared" si="14"/>
        <v>301-Udjeli društava sa ograničenom odgovornošću</v>
      </c>
      <c r="F139" s="218" t="s">
        <v>510</v>
      </c>
      <c r="G139" s="221" t="str">
        <f t="shared" si="10"/>
        <v>301</v>
      </c>
      <c r="H139" s="215">
        <f>SUMIF(KN!$E$2:$E$102,E139,KN!$H$2:$H$102)</f>
        <v>0</v>
      </c>
      <c r="I139" s="215">
        <f>SUMIF(KN!$E$2:$E$102,E139,KN!$I$2:$I$102)</f>
        <v>0</v>
      </c>
    </row>
    <row r="140" spans="1:9" ht="17.25" customHeight="1">
      <c r="A140" s="217" t="s">
        <v>125</v>
      </c>
      <c r="B140" s="212" t="str">
        <f t="shared" si="11"/>
        <v>302</v>
      </c>
      <c r="C140" s="212" t="str">
        <f t="shared" si="12"/>
        <v>30</v>
      </c>
      <c r="D140" s="212" t="str">
        <f t="shared" si="13"/>
        <v>3</v>
      </c>
      <c r="E140" s="213" t="str">
        <f t="shared" si="14"/>
        <v>302-Ulozi</v>
      </c>
      <c r="F140" s="218" t="s">
        <v>511</v>
      </c>
      <c r="G140" s="221" t="str">
        <f t="shared" si="10"/>
        <v>302</v>
      </c>
      <c r="H140" s="215">
        <f>SUMIF(KN!$E$2:$E$102,E140,KN!$H$2:$H$102)</f>
        <v>0</v>
      </c>
      <c r="I140" s="215">
        <f>SUMIF(KN!$E$2:$E$102,E140,KN!$I$2:$I$102)</f>
        <v>0</v>
      </c>
    </row>
    <row r="141" spans="1:9" ht="17.25" customHeight="1">
      <c r="A141" s="217" t="s">
        <v>126</v>
      </c>
      <c r="B141" s="212" t="str">
        <f t="shared" si="11"/>
        <v>303</v>
      </c>
      <c r="C141" s="212" t="str">
        <f t="shared" si="12"/>
        <v>30</v>
      </c>
      <c r="D141" s="212" t="str">
        <f t="shared" si="13"/>
        <v>3</v>
      </c>
      <c r="E141" s="213" t="str">
        <f t="shared" si="14"/>
        <v>303-Državni kapital</v>
      </c>
      <c r="F141" s="218" t="s">
        <v>512</v>
      </c>
      <c r="G141" s="221" t="str">
        <f t="shared" si="10"/>
        <v>303</v>
      </c>
      <c r="H141" s="215">
        <f>SUMIF(KN!$E$2:$E$102,E141,KN!$H$2:$H$102)</f>
        <v>0</v>
      </c>
      <c r="I141" s="215">
        <f>SUMIF(KN!$E$2:$E$102,E141,KN!$I$2:$I$102)</f>
        <v>0</v>
      </c>
    </row>
    <row r="142" spans="1:9" ht="17.25" customHeight="1">
      <c r="A142" s="217" t="s">
        <v>127</v>
      </c>
      <c r="B142" s="212" t="str">
        <f t="shared" si="11"/>
        <v>309</v>
      </c>
      <c r="C142" s="212" t="str">
        <f t="shared" si="12"/>
        <v>30</v>
      </c>
      <c r="D142" s="212" t="str">
        <f t="shared" si="13"/>
        <v>3</v>
      </c>
      <c r="E142" s="213" t="str">
        <f t="shared" si="14"/>
        <v>309-Ostali osnovni kapital</v>
      </c>
      <c r="F142" s="218" t="s">
        <v>513</v>
      </c>
      <c r="G142" s="221" t="str">
        <f t="shared" si="10"/>
        <v>309</v>
      </c>
      <c r="H142" s="215">
        <f>SUMIF(KN!$E$2:$E$102,E142,KN!$H$2:$H$102)</f>
        <v>0</v>
      </c>
      <c r="I142" s="215">
        <f>SUMIF(KN!$E$2:$E$102,E142,KN!$I$2:$I$102)</f>
        <v>0</v>
      </c>
    </row>
    <row r="143" spans="1:9" ht="17.25" customHeight="1">
      <c r="A143" s="217" t="s">
        <v>128</v>
      </c>
      <c r="B143" s="212" t="str">
        <f t="shared" si="11"/>
        <v>31</v>
      </c>
      <c r="C143" s="212" t="str">
        <f t="shared" si="12"/>
        <v>31</v>
      </c>
      <c r="D143" s="212" t="str">
        <f t="shared" si="13"/>
        <v>3</v>
      </c>
      <c r="E143" s="213" t="str">
        <f t="shared" si="14"/>
        <v>31-NEUPLAĆENI UPISANI KAPITAL</v>
      </c>
      <c r="F143" s="218" t="s">
        <v>416</v>
      </c>
      <c r="G143" s="221" t="str">
        <f t="shared" si="10"/>
        <v>31</v>
      </c>
      <c r="H143" s="215">
        <f>SUMIF(KN!$E$2:$E$102,E143,KN!$H$2:$H$102)</f>
        <v>0</v>
      </c>
      <c r="I143" s="215">
        <f>SUMIF(KN!$E$2:$E$102,E143,KN!$I$2:$I$102)</f>
        <v>0</v>
      </c>
    </row>
    <row r="144" spans="1:9" ht="17.25" customHeight="1">
      <c r="A144" s="217" t="s">
        <v>129</v>
      </c>
      <c r="B144" s="212" t="str">
        <f t="shared" si="11"/>
        <v>310</v>
      </c>
      <c r="C144" s="212" t="str">
        <f t="shared" si="12"/>
        <v>31</v>
      </c>
      <c r="D144" s="212" t="str">
        <f t="shared" si="13"/>
        <v>3</v>
      </c>
      <c r="E144" s="213" t="str">
        <f t="shared" si="14"/>
        <v>310-Neuplaćene upisane akcije</v>
      </c>
      <c r="F144" s="218" t="s">
        <v>417</v>
      </c>
      <c r="G144" s="221" t="str">
        <f t="shared" si="10"/>
        <v>310</v>
      </c>
      <c r="H144" s="215">
        <f>SUMIF(KN!$E$2:$E$102,E144,KN!$H$2:$H$102)</f>
        <v>0</v>
      </c>
      <c r="I144" s="215">
        <f>SUMIF(KN!$E$2:$E$102,E144,KN!$I$2:$I$102)</f>
        <v>0</v>
      </c>
    </row>
    <row r="145" spans="1:9" ht="17.25" customHeight="1">
      <c r="A145" s="217" t="s">
        <v>130</v>
      </c>
      <c r="B145" s="212" t="str">
        <f t="shared" si="11"/>
        <v>311</v>
      </c>
      <c r="C145" s="212" t="str">
        <f t="shared" si="12"/>
        <v>31</v>
      </c>
      <c r="D145" s="212" t="str">
        <f t="shared" si="13"/>
        <v>3</v>
      </c>
      <c r="E145" s="213" t="str">
        <f t="shared" si="14"/>
        <v>311-Neuplaćeni upisani udjeli</v>
      </c>
      <c r="F145" s="218" t="s">
        <v>514</v>
      </c>
      <c r="G145" s="221" t="str">
        <f t="shared" si="10"/>
        <v>311</v>
      </c>
      <c r="H145" s="215">
        <f>SUMIF(KN!$E$2:$E$102,E145,KN!$H$2:$H$102)</f>
        <v>0</v>
      </c>
      <c r="I145" s="215">
        <f>SUMIF(KN!$E$2:$E$102,E145,KN!$I$2:$I$102)</f>
        <v>0</v>
      </c>
    </row>
    <row r="146" spans="1:9" ht="17.25" customHeight="1">
      <c r="A146" s="217" t="s">
        <v>131</v>
      </c>
      <c r="B146" s="212" t="str">
        <f t="shared" si="11"/>
        <v>32</v>
      </c>
      <c r="C146" s="212" t="str">
        <f t="shared" si="12"/>
        <v>32</v>
      </c>
      <c r="D146" s="212" t="str">
        <f t="shared" si="13"/>
        <v>3</v>
      </c>
      <c r="E146" s="213" t="str">
        <f t="shared" si="14"/>
        <v>32-REZERVE</v>
      </c>
      <c r="F146" s="218" t="s">
        <v>515</v>
      </c>
      <c r="G146" s="221" t="str">
        <f t="shared" si="10"/>
        <v>32</v>
      </c>
      <c r="H146" s="215">
        <f>SUMIF(KN!$E$2:$E$102,E146,KN!$H$2:$H$102)</f>
        <v>0</v>
      </c>
      <c r="I146" s="215">
        <f>SUMIF(KN!$E$2:$E$102,E146,KN!$I$2:$I$102)</f>
        <v>0</v>
      </c>
    </row>
    <row r="147" spans="1:9" ht="17.25" customHeight="1">
      <c r="A147" s="217" t="s">
        <v>132</v>
      </c>
      <c r="B147" s="212" t="str">
        <f t="shared" si="11"/>
        <v>320</v>
      </c>
      <c r="C147" s="212" t="str">
        <f t="shared" si="12"/>
        <v>32</v>
      </c>
      <c r="D147" s="212" t="str">
        <f t="shared" si="13"/>
        <v>3</v>
      </c>
      <c r="E147" s="213" t="str">
        <f t="shared" si="14"/>
        <v>320-Emisiona premija</v>
      </c>
      <c r="F147" s="218" t="s">
        <v>516</v>
      </c>
      <c r="G147" s="221" t="str">
        <f t="shared" si="10"/>
        <v>320</v>
      </c>
      <c r="H147" s="215">
        <f>SUMIF(KN!$E$2:$E$102,E147,KN!$H$2:$H$102)</f>
        <v>0</v>
      </c>
      <c r="I147" s="215">
        <f>SUMIF(KN!$E$2:$E$102,E147,KN!$I$2:$I$102)</f>
        <v>0</v>
      </c>
    </row>
    <row r="148" spans="1:9" ht="17.25" customHeight="1">
      <c r="A148" s="217" t="s">
        <v>133</v>
      </c>
      <c r="B148" s="212" t="str">
        <f t="shared" si="11"/>
        <v>321</v>
      </c>
      <c r="C148" s="212" t="str">
        <f t="shared" si="12"/>
        <v>32</v>
      </c>
      <c r="D148" s="212" t="str">
        <f t="shared" si="13"/>
        <v>3</v>
      </c>
      <c r="E148" s="213" t="str">
        <f t="shared" si="14"/>
        <v>321-Zakonske rezerve</v>
      </c>
      <c r="F148" s="218" t="s">
        <v>517</v>
      </c>
      <c r="G148" s="221" t="str">
        <f t="shared" si="10"/>
        <v>321</v>
      </c>
      <c r="H148" s="215">
        <f>SUMIF(KN!$E$2:$E$102,E148,KN!$H$2:$H$102)</f>
        <v>0</v>
      </c>
      <c r="I148" s="215">
        <f>SUMIF(KN!$E$2:$E$102,E148,KN!$I$2:$I$102)</f>
        <v>0</v>
      </c>
    </row>
    <row r="149" spans="1:9" ht="17.25" customHeight="1">
      <c r="A149" s="217" t="s">
        <v>134</v>
      </c>
      <c r="B149" s="212" t="str">
        <f t="shared" si="11"/>
        <v>322</v>
      </c>
      <c r="C149" s="212" t="str">
        <f t="shared" si="12"/>
        <v>32</v>
      </c>
      <c r="D149" s="212" t="str">
        <f t="shared" si="13"/>
        <v>3</v>
      </c>
      <c r="E149" s="213" t="str">
        <f t="shared" si="14"/>
        <v>322-Statutarne i druge rezerve</v>
      </c>
      <c r="F149" s="218" t="s">
        <v>518</v>
      </c>
      <c r="G149" s="221" t="str">
        <f t="shared" si="10"/>
        <v>322</v>
      </c>
      <c r="H149" s="215">
        <f>SUMIF(KN!$E$2:$E$102,E149,KN!$H$2:$H$102)</f>
        <v>0</v>
      </c>
      <c r="I149" s="215">
        <f>SUMIF(KN!$E$2:$E$102,E149,KN!$I$2:$I$102)</f>
        <v>0</v>
      </c>
    </row>
    <row r="150" spans="1:9" ht="17.25" customHeight="1">
      <c r="A150" s="217" t="s">
        <v>135</v>
      </c>
      <c r="B150" s="212" t="str">
        <f t="shared" si="11"/>
        <v>33</v>
      </c>
      <c r="C150" s="212" t="str">
        <f t="shared" si="12"/>
        <v>33</v>
      </c>
      <c r="D150" s="212" t="str">
        <f t="shared" si="13"/>
        <v>3</v>
      </c>
      <c r="E150" s="213" t="str">
        <f t="shared" si="14"/>
        <v>33-REVALORIZACIONE REZERVE I NEREALIZOVANI DOBICI I GUBICI</v>
      </c>
      <c r="F150" s="218" t="s">
        <v>519</v>
      </c>
      <c r="G150" s="221" t="str">
        <f t="shared" si="10"/>
        <v>33</v>
      </c>
      <c r="H150" s="215">
        <f>SUMIF(KN!$E$2:$E$102,E150,KN!$H$2:$H$102)</f>
        <v>0</v>
      </c>
      <c r="I150" s="215">
        <f>SUMIF(KN!$E$2:$E$102,E150,KN!$I$2:$I$102)</f>
        <v>0</v>
      </c>
    </row>
    <row r="151" spans="1:9" ht="17.25" customHeight="1">
      <c r="A151" s="217" t="s">
        <v>136</v>
      </c>
      <c r="B151" s="212" t="str">
        <f t="shared" si="11"/>
        <v>330</v>
      </c>
      <c r="C151" s="212" t="str">
        <f t="shared" si="12"/>
        <v>33</v>
      </c>
      <c r="D151" s="212" t="str">
        <f t="shared" si="13"/>
        <v>3</v>
      </c>
      <c r="E151" s="213" t="str">
        <f t="shared" si="14"/>
        <v>330-Revalorizacione rezerve</v>
      </c>
      <c r="F151" s="218" t="s">
        <v>520</v>
      </c>
      <c r="G151" s="221" t="str">
        <f t="shared" si="10"/>
        <v>330</v>
      </c>
      <c r="H151" s="215">
        <f>SUMIF(KN!$E$2:$E$102,E151,KN!$H$2:$H$102)</f>
        <v>0</v>
      </c>
      <c r="I151" s="215">
        <f>SUMIF(KN!$E$2:$E$102,E151,KN!$I$2:$I$102)</f>
        <v>0</v>
      </c>
    </row>
    <row r="152" spans="1:24" ht="17.25" customHeight="1">
      <c r="A152" s="217" t="s">
        <v>137</v>
      </c>
      <c r="B152" s="212" t="str">
        <f t="shared" si="11"/>
        <v>331</v>
      </c>
      <c r="C152" s="212" t="str">
        <f t="shared" si="12"/>
        <v>33</v>
      </c>
      <c r="D152" s="212" t="str">
        <f t="shared" si="13"/>
        <v>3</v>
      </c>
      <c r="E152" s="213" t="str">
        <f t="shared" si="14"/>
        <v>331-Nerealizovani dobici po osnovu preračuna finansijskih izvještaja prikazanih u drugoj valuti prikazivanja</v>
      </c>
      <c r="F152" s="219" t="s">
        <v>717</v>
      </c>
      <c r="G152" s="221" t="str">
        <f t="shared" si="10"/>
        <v>331</v>
      </c>
      <c r="H152" s="215">
        <f>SUMIF(KN!$E$2:$E$102,E152,KN!$H$2:$H$102)</f>
        <v>0</v>
      </c>
      <c r="I152" s="215">
        <f>SUMIF(KN!$E$2:$E$102,E152,KN!$I$2:$I$102)</f>
        <v>0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</row>
    <row r="153" spans="1:9" ht="17.25" customHeight="1">
      <c r="A153" s="217" t="s">
        <v>138</v>
      </c>
      <c r="B153" s="212" t="str">
        <f t="shared" si="11"/>
        <v>332</v>
      </c>
      <c r="C153" s="212" t="str">
        <f t="shared" si="12"/>
        <v>33</v>
      </c>
      <c r="D153" s="212" t="str">
        <f t="shared" si="13"/>
        <v>3</v>
      </c>
      <c r="E153" s="213" t="str">
        <f t="shared" si="14"/>
        <v>332-Nerealizovani gubici po osnovu preračuna finansijskih izvještaja prikazanih u drugoj valuti prikazavanja</v>
      </c>
      <c r="F153" s="218" t="s">
        <v>718</v>
      </c>
      <c r="G153" s="221" t="str">
        <f t="shared" si="10"/>
        <v>332</v>
      </c>
      <c r="H153" s="215">
        <f>SUMIF(KN!$E$2:$E$102,E153,KN!$H$2:$H$102)</f>
        <v>0</v>
      </c>
      <c r="I153" s="215">
        <f>SUMIF(KN!$E$2:$E$102,E153,KN!$I$2:$I$102)</f>
        <v>0</v>
      </c>
    </row>
    <row r="154" spans="1:9" ht="17.25" customHeight="1">
      <c r="A154" s="217" t="s">
        <v>139</v>
      </c>
      <c r="B154" s="212" t="str">
        <f t="shared" si="11"/>
        <v>333</v>
      </c>
      <c r="C154" s="212" t="str">
        <f t="shared" si="12"/>
        <v>33</v>
      </c>
      <c r="D154" s="212" t="str">
        <f t="shared" si="13"/>
        <v>3</v>
      </c>
      <c r="E154" s="213" t="str">
        <f t="shared" si="14"/>
        <v>333-Nerealizovani dobici po osnovu hartija od vr. raspoloživih za prodaju</v>
      </c>
      <c r="F154" s="218" t="s">
        <v>790</v>
      </c>
      <c r="G154" s="221" t="str">
        <f t="shared" si="10"/>
        <v>333</v>
      </c>
      <c r="H154" s="215">
        <f>SUMIF(KN!$E$2:$E$102,E154,KN!$H$2:$H$102)</f>
        <v>0</v>
      </c>
      <c r="I154" s="215">
        <f>SUMIF(KN!$E$2:$E$102,E154,KN!$I$2:$I$102)</f>
        <v>0</v>
      </c>
    </row>
    <row r="155" spans="1:9" ht="17.25" customHeight="1">
      <c r="A155" s="217" t="s">
        <v>140</v>
      </c>
      <c r="B155" s="212" t="str">
        <f t="shared" si="11"/>
        <v>334</v>
      </c>
      <c r="C155" s="212" t="str">
        <f t="shared" si="12"/>
        <v>33</v>
      </c>
      <c r="D155" s="212" t="str">
        <f t="shared" si="13"/>
        <v>3</v>
      </c>
      <c r="E155" s="213" t="str">
        <f t="shared" si="14"/>
        <v>334-Nerealizovani gubici po osnovu hartija od vr. raspoloživih za prodaju</v>
      </c>
      <c r="F155" s="218" t="s">
        <v>791</v>
      </c>
      <c r="G155" s="221" t="str">
        <f t="shared" si="10"/>
        <v>334</v>
      </c>
      <c r="H155" s="215">
        <f>SUMIF(KN!$E$2:$E$102,E155,KN!$H$2:$H$102)</f>
        <v>0</v>
      </c>
      <c r="I155" s="215">
        <f>SUMIF(KN!$E$2:$E$102,E155,KN!$I$2:$I$102)</f>
        <v>0</v>
      </c>
    </row>
    <row r="156" spans="1:9" ht="17.25" customHeight="1">
      <c r="A156" s="217" t="s">
        <v>141</v>
      </c>
      <c r="B156" s="212" t="str">
        <f t="shared" si="11"/>
        <v>34</v>
      </c>
      <c r="C156" s="212" t="str">
        <f t="shared" si="12"/>
        <v>34</v>
      </c>
      <c r="D156" s="212" t="str">
        <f t="shared" si="13"/>
        <v>3</v>
      </c>
      <c r="E156" s="213" t="str">
        <f t="shared" si="14"/>
        <v>34-NERASPOREĐENI DOBITAK</v>
      </c>
      <c r="F156" s="218" t="s">
        <v>521</v>
      </c>
      <c r="G156" s="221" t="str">
        <f t="shared" si="10"/>
        <v>34</v>
      </c>
      <c r="H156" s="215">
        <f>SUMIF(KN!$E$2:$E$102,E156,KN!$H$2:$H$102)</f>
        <v>0</v>
      </c>
      <c r="I156" s="215">
        <f>SUMIF(KN!$E$2:$E$102,E156,KN!$I$2:$I$102)</f>
        <v>0</v>
      </c>
    </row>
    <row r="157" spans="1:9" ht="17.25" customHeight="1">
      <c r="A157" s="217" t="s">
        <v>142</v>
      </c>
      <c r="B157" s="212" t="str">
        <f t="shared" si="11"/>
        <v>340</v>
      </c>
      <c r="C157" s="212" t="str">
        <f t="shared" si="12"/>
        <v>34</v>
      </c>
      <c r="D157" s="212" t="str">
        <f t="shared" si="13"/>
        <v>3</v>
      </c>
      <c r="E157" s="213" t="str">
        <f t="shared" si="14"/>
        <v>340-Neraspoređeni dobitak ranijih godina</v>
      </c>
      <c r="F157" s="218" t="s">
        <v>522</v>
      </c>
      <c r="G157" s="221" t="str">
        <f t="shared" si="10"/>
        <v>340</v>
      </c>
      <c r="H157" s="215">
        <f>SUMIF(KN!$E$2:$E$102,E157,KN!$H$2:$H$102)</f>
        <v>0</v>
      </c>
      <c r="I157" s="215">
        <f>SUMIF(KN!$E$2:$E$102,E157,KN!$I$2:$I$102)</f>
        <v>133.86</v>
      </c>
    </row>
    <row r="158" spans="1:9" ht="17.25" customHeight="1">
      <c r="A158" s="217" t="s">
        <v>143</v>
      </c>
      <c r="B158" s="212" t="str">
        <f t="shared" si="11"/>
        <v>341</v>
      </c>
      <c r="C158" s="212" t="str">
        <f t="shared" si="12"/>
        <v>34</v>
      </c>
      <c r="D158" s="212" t="str">
        <f t="shared" si="13"/>
        <v>3</v>
      </c>
      <c r="E158" s="213" t="str">
        <f t="shared" si="14"/>
        <v>341-Neraspoređeni dobitak tekuće godine</v>
      </c>
      <c r="F158" s="218" t="s">
        <v>523</v>
      </c>
      <c r="G158" s="221" t="str">
        <f t="shared" si="10"/>
        <v>341</v>
      </c>
      <c r="H158" s="215">
        <f>SUMIF(KN!$E$2:$E$102,E158,KN!$H$2:$H$102)</f>
        <v>0</v>
      </c>
      <c r="I158" s="215">
        <f>SUMIF(KN!$E$2:$E$102,E158,KN!$I$2:$I$102)</f>
        <v>0</v>
      </c>
    </row>
    <row r="159" spans="1:9" ht="17.25" customHeight="1">
      <c r="A159" s="217" t="s">
        <v>144</v>
      </c>
      <c r="B159" s="212" t="str">
        <f t="shared" si="11"/>
        <v>35</v>
      </c>
      <c r="C159" s="212" t="str">
        <f t="shared" si="12"/>
        <v>35</v>
      </c>
      <c r="D159" s="212" t="str">
        <f t="shared" si="13"/>
        <v>3</v>
      </c>
      <c r="E159" s="213" t="str">
        <f t="shared" si="14"/>
        <v>35-GUBITAK</v>
      </c>
      <c r="F159" s="218" t="s">
        <v>524</v>
      </c>
      <c r="G159" s="221" t="str">
        <f t="shared" si="10"/>
        <v>35</v>
      </c>
      <c r="H159" s="215">
        <f>SUMIF(KN!$E$2:$E$102,E159,KN!$H$2:$H$102)</f>
        <v>0</v>
      </c>
      <c r="I159" s="215">
        <f>SUMIF(KN!$E$2:$E$102,E159,KN!$I$2:$I$102)</f>
        <v>0</v>
      </c>
    </row>
    <row r="160" spans="1:9" ht="17.25" customHeight="1">
      <c r="A160" s="217" t="s">
        <v>145</v>
      </c>
      <c r="B160" s="212" t="str">
        <f t="shared" si="11"/>
        <v>350</v>
      </c>
      <c r="C160" s="212" t="str">
        <f t="shared" si="12"/>
        <v>35</v>
      </c>
      <c r="D160" s="212" t="str">
        <f t="shared" si="13"/>
        <v>3</v>
      </c>
      <c r="E160" s="213" t="str">
        <f t="shared" si="14"/>
        <v>350-Gubitak ranijih godina</v>
      </c>
      <c r="F160" s="218" t="s">
        <v>525</v>
      </c>
      <c r="G160" s="221" t="str">
        <f t="shared" si="10"/>
        <v>350</v>
      </c>
      <c r="H160" s="215">
        <f>SUMIF(KN!$E$2:$E$102,E160,KN!$H$2:$H$102)</f>
        <v>0</v>
      </c>
      <c r="I160" s="215">
        <f>SUMIF(KN!$E$2:$E$102,E160,KN!$I$2:$I$102)</f>
        <v>0</v>
      </c>
    </row>
    <row r="161" spans="1:9" ht="17.25" customHeight="1">
      <c r="A161" s="217" t="s">
        <v>146</v>
      </c>
      <c r="B161" s="212" t="str">
        <f t="shared" si="11"/>
        <v>351</v>
      </c>
      <c r="C161" s="212" t="str">
        <f t="shared" si="12"/>
        <v>35</v>
      </c>
      <c r="D161" s="212" t="str">
        <f t="shared" si="13"/>
        <v>3</v>
      </c>
      <c r="E161" s="213" t="str">
        <f t="shared" si="14"/>
        <v>351-Gubitak tekuće godine</v>
      </c>
      <c r="F161" s="218" t="s">
        <v>526</v>
      </c>
      <c r="G161" s="221" t="str">
        <f t="shared" si="10"/>
        <v>351</v>
      </c>
      <c r="H161" s="215">
        <f>SUMIF(KN!$E$2:$E$102,E161,KN!$H$2:$H$102)</f>
        <v>0</v>
      </c>
      <c r="I161" s="215">
        <f>SUMIF(KN!$E$2:$E$102,E161,KN!$I$2:$I$102)</f>
        <v>0</v>
      </c>
    </row>
    <row r="162" spans="1:9" ht="17.25" customHeight="1">
      <c r="A162" s="211" t="s">
        <v>753</v>
      </c>
      <c r="B162" s="212" t="str">
        <f t="shared" si="11"/>
        <v>4</v>
      </c>
      <c r="C162" s="212" t="str">
        <f t="shared" si="12"/>
        <v>4</v>
      </c>
      <c r="D162" s="212" t="str">
        <f t="shared" si="13"/>
        <v>4</v>
      </c>
      <c r="E162" s="213" t="str">
        <f t="shared" si="14"/>
        <v>4-DUGOROČNA REZERVISANJA I OBAVEZE</v>
      </c>
      <c r="F162" s="214" t="s">
        <v>754</v>
      </c>
      <c r="G162" s="221" t="str">
        <f t="shared" si="10"/>
        <v>4</v>
      </c>
      <c r="H162" s="215">
        <f>SUMIF(KN!$E$2:$E$102,E162,KN!$H$2:$H$102)</f>
        <v>0</v>
      </c>
      <c r="I162" s="215">
        <f>SUMIF(KN!$E$2:$E$102,E162,KN!$I$2:$I$102)</f>
        <v>0</v>
      </c>
    </row>
    <row r="163" spans="1:9" ht="17.25" customHeight="1">
      <c r="A163" s="217" t="s">
        <v>147</v>
      </c>
      <c r="B163" s="212" t="str">
        <f t="shared" si="11"/>
        <v>40</v>
      </c>
      <c r="C163" s="212" t="str">
        <f t="shared" si="12"/>
        <v>40</v>
      </c>
      <c r="D163" s="212" t="str">
        <f t="shared" si="13"/>
        <v>4</v>
      </c>
      <c r="E163" s="213" t="str">
        <f t="shared" si="14"/>
        <v>40-DUGOROČNA REZERVISANJA</v>
      </c>
      <c r="F163" s="218" t="s">
        <v>527</v>
      </c>
      <c r="G163" s="221" t="str">
        <f t="shared" si="10"/>
        <v>40</v>
      </c>
      <c r="H163" s="215">
        <f>SUMIF(KN!$E$2:$E$102,E163,KN!$H$2:$H$102)</f>
        <v>0</v>
      </c>
      <c r="I163" s="215">
        <f>SUMIF(KN!$E$2:$E$102,E163,KN!$I$2:$I$102)</f>
        <v>0</v>
      </c>
    </row>
    <row r="164" spans="1:9" ht="17.25" customHeight="1">
      <c r="A164" s="217" t="s">
        <v>148</v>
      </c>
      <c r="B164" s="212" t="str">
        <f t="shared" si="11"/>
        <v>400</v>
      </c>
      <c r="C164" s="212" t="str">
        <f t="shared" si="12"/>
        <v>40</v>
      </c>
      <c r="D164" s="212" t="str">
        <f t="shared" si="13"/>
        <v>4</v>
      </c>
      <c r="E164" s="213" t="str">
        <f t="shared" si="14"/>
        <v>400-Rezervisanja za troškove u garantnom roku</v>
      </c>
      <c r="F164" s="218" t="s">
        <v>528</v>
      </c>
      <c r="G164" s="221" t="str">
        <f t="shared" si="10"/>
        <v>400</v>
      </c>
      <c r="H164" s="215">
        <f>SUMIF(KN!$E$2:$E$102,E164,KN!$H$2:$H$102)</f>
        <v>0</v>
      </c>
      <c r="I164" s="215">
        <f>SUMIF(KN!$E$2:$E$102,E164,KN!$I$2:$I$102)</f>
        <v>0</v>
      </c>
    </row>
    <row r="165" spans="1:9" ht="17.25" customHeight="1">
      <c r="A165" s="217" t="s">
        <v>149</v>
      </c>
      <c r="B165" s="212" t="str">
        <f t="shared" si="11"/>
        <v>401</v>
      </c>
      <c r="C165" s="212" t="str">
        <f t="shared" si="12"/>
        <v>40</v>
      </c>
      <c r="D165" s="212" t="str">
        <f t="shared" si="13"/>
        <v>4</v>
      </c>
      <c r="E165" s="213" t="str">
        <f t="shared" si="14"/>
        <v>401-Rezervisanja za troškove obnavljanja prirodnih bogatstava</v>
      </c>
      <c r="F165" s="218" t="s">
        <v>529</v>
      </c>
      <c r="G165" s="221" t="str">
        <f t="shared" si="10"/>
        <v>401</v>
      </c>
      <c r="H165" s="215">
        <f>SUMIF(KN!$E$2:$E$102,E165,KN!$H$2:$H$102)</f>
        <v>0</v>
      </c>
      <c r="I165" s="215">
        <f>SUMIF(KN!$E$2:$E$102,E165,KN!$I$2:$I$102)</f>
        <v>0</v>
      </c>
    </row>
    <row r="166" spans="1:9" ht="17.25" customHeight="1">
      <c r="A166" s="217" t="s">
        <v>150</v>
      </c>
      <c r="B166" s="212" t="str">
        <f t="shared" si="11"/>
        <v>402</v>
      </c>
      <c r="C166" s="212" t="str">
        <f t="shared" si="12"/>
        <v>40</v>
      </c>
      <c r="D166" s="212" t="str">
        <f t="shared" si="13"/>
        <v>4</v>
      </c>
      <c r="E166" s="213" t="str">
        <f t="shared" si="14"/>
        <v>402-Rezervisanja za zadržane kaucije i depozite</v>
      </c>
      <c r="F166" s="218" t="s">
        <v>530</v>
      </c>
      <c r="G166" s="221" t="str">
        <f t="shared" si="10"/>
        <v>402</v>
      </c>
      <c r="H166" s="215">
        <f>SUMIF(KN!$E$2:$E$102,E166,KN!$H$2:$H$102)</f>
        <v>0</v>
      </c>
      <c r="I166" s="215">
        <f>SUMIF(KN!$E$2:$E$102,E166,KN!$I$2:$I$102)</f>
        <v>0</v>
      </c>
    </row>
    <row r="167" spans="1:9" ht="17.25" customHeight="1">
      <c r="A167" s="217" t="s">
        <v>151</v>
      </c>
      <c r="B167" s="212" t="str">
        <f t="shared" si="11"/>
        <v>403</v>
      </c>
      <c r="C167" s="212" t="str">
        <f t="shared" si="12"/>
        <v>40</v>
      </c>
      <c r="D167" s="212" t="str">
        <f t="shared" si="13"/>
        <v>4</v>
      </c>
      <c r="E167" s="213" t="str">
        <f t="shared" si="14"/>
        <v>403-Rezervisanja za troškove restrukturiranja</v>
      </c>
      <c r="F167" s="218" t="s">
        <v>531</v>
      </c>
      <c r="G167" s="221" t="str">
        <f t="shared" si="10"/>
        <v>403</v>
      </c>
      <c r="H167" s="215">
        <f>SUMIF(KN!$E$2:$E$102,E167,KN!$H$2:$H$102)</f>
        <v>0</v>
      </c>
      <c r="I167" s="215">
        <f>SUMIF(KN!$E$2:$E$102,E167,KN!$I$2:$I$102)</f>
        <v>0</v>
      </c>
    </row>
    <row r="168" spans="1:9" ht="17.25" customHeight="1">
      <c r="A168" s="217" t="s">
        <v>152</v>
      </c>
      <c r="B168" s="212" t="str">
        <f t="shared" si="11"/>
        <v>404</v>
      </c>
      <c r="C168" s="212" t="str">
        <f t="shared" si="12"/>
        <v>40</v>
      </c>
      <c r="D168" s="212" t="str">
        <f t="shared" si="13"/>
        <v>4</v>
      </c>
      <c r="E168" s="213" t="str">
        <f t="shared" si="14"/>
        <v>404-Rezervisanja za naknade i druge beneficije zaposlenih</v>
      </c>
      <c r="F168" s="218" t="s">
        <v>532</v>
      </c>
      <c r="G168" s="221" t="str">
        <f t="shared" si="10"/>
        <v>404</v>
      </c>
      <c r="H168" s="215">
        <f>SUMIF(KN!$E$2:$E$102,E168,KN!$H$2:$H$102)</f>
        <v>0</v>
      </c>
      <c r="I168" s="215">
        <f>SUMIF(KN!$E$2:$E$102,E168,KN!$I$2:$I$102)</f>
        <v>0</v>
      </c>
    </row>
    <row r="169" spans="1:9" ht="17.25" customHeight="1">
      <c r="A169" s="217" t="s">
        <v>153</v>
      </c>
      <c r="B169" s="212" t="str">
        <f t="shared" si="11"/>
        <v>409</v>
      </c>
      <c r="C169" s="212" t="str">
        <f t="shared" si="12"/>
        <v>40</v>
      </c>
      <c r="D169" s="212" t="str">
        <f t="shared" si="13"/>
        <v>4</v>
      </c>
      <c r="E169" s="213" t="str">
        <f t="shared" si="14"/>
        <v>409-Ostala dugoročna rezervisanja</v>
      </c>
      <c r="F169" s="218" t="s">
        <v>533</v>
      </c>
      <c r="G169" s="221" t="str">
        <f t="shared" si="10"/>
        <v>409</v>
      </c>
      <c r="H169" s="215">
        <f>SUMIF(KN!$E$2:$E$102,E169,KN!$H$2:$H$102)</f>
        <v>0</v>
      </c>
      <c r="I169" s="215">
        <f>SUMIF(KN!$E$2:$E$102,E169,KN!$I$2:$I$102)</f>
        <v>0</v>
      </c>
    </row>
    <row r="170" spans="1:9" ht="17.25" customHeight="1">
      <c r="A170" s="217" t="s">
        <v>154</v>
      </c>
      <c r="B170" s="212" t="str">
        <f t="shared" si="11"/>
        <v>41</v>
      </c>
      <c r="C170" s="212" t="str">
        <f t="shared" si="12"/>
        <v>41</v>
      </c>
      <c r="D170" s="212" t="str">
        <f t="shared" si="13"/>
        <v>4</v>
      </c>
      <c r="E170" s="213" t="str">
        <f t="shared" si="14"/>
        <v>41-DUGOROČNE OBAVEZE</v>
      </c>
      <c r="F170" s="218" t="s">
        <v>534</v>
      </c>
      <c r="G170" s="221" t="str">
        <f t="shared" si="10"/>
        <v>41</v>
      </c>
      <c r="H170" s="215">
        <f>SUMIF(KN!$E$2:$E$102,E170,KN!$H$2:$H$102)</f>
        <v>0</v>
      </c>
      <c r="I170" s="215">
        <f>SUMIF(KN!$E$2:$E$102,E170,KN!$I$2:$I$102)</f>
        <v>0</v>
      </c>
    </row>
    <row r="171" spans="1:9" ht="17.25" customHeight="1">
      <c r="A171" s="217" t="s">
        <v>155</v>
      </c>
      <c r="B171" s="212" t="str">
        <f t="shared" si="11"/>
        <v>410</v>
      </c>
      <c r="C171" s="212" t="str">
        <f t="shared" si="12"/>
        <v>41</v>
      </c>
      <c r="D171" s="212" t="str">
        <f t="shared" si="13"/>
        <v>4</v>
      </c>
      <c r="E171" s="213" t="str">
        <f t="shared" si="14"/>
        <v>410-Obaveze koje se mogu konvertovati u kapital</v>
      </c>
      <c r="F171" s="218" t="s">
        <v>535</v>
      </c>
      <c r="G171" s="221" t="str">
        <f t="shared" si="10"/>
        <v>410</v>
      </c>
      <c r="H171" s="215">
        <f>SUMIF(KN!$E$2:$E$102,E171,KN!$H$2:$H$102)</f>
        <v>0</v>
      </c>
      <c r="I171" s="215">
        <f>SUMIF(KN!$E$2:$E$102,E171,KN!$I$2:$I$102)</f>
        <v>0</v>
      </c>
    </row>
    <row r="172" spans="1:9" ht="17.25" customHeight="1">
      <c r="A172" s="217" t="s">
        <v>156</v>
      </c>
      <c r="B172" s="212" t="str">
        <f t="shared" si="11"/>
        <v>411</v>
      </c>
      <c r="C172" s="212" t="str">
        <f t="shared" si="12"/>
        <v>41</v>
      </c>
      <c r="D172" s="212" t="str">
        <f t="shared" si="13"/>
        <v>4</v>
      </c>
      <c r="E172" s="213" t="str">
        <f t="shared" si="14"/>
        <v>411-Obaveze prema matičnim i zavisnim pravnim licima</v>
      </c>
      <c r="F172" s="218" t="s">
        <v>536</v>
      </c>
      <c r="G172" s="221" t="str">
        <f t="shared" si="10"/>
        <v>411</v>
      </c>
      <c r="H172" s="215">
        <f>SUMIF(KN!$E$2:$E$102,E172,KN!$H$2:$H$102)</f>
        <v>0</v>
      </c>
      <c r="I172" s="215">
        <f>SUMIF(KN!$E$2:$E$102,E172,KN!$I$2:$I$102)</f>
        <v>0</v>
      </c>
    </row>
    <row r="173" spans="1:9" ht="17.25" customHeight="1">
      <c r="A173" s="217" t="s">
        <v>157</v>
      </c>
      <c r="B173" s="212" t="str">
        <f t="shared" si="11"/>
        <v>412</v>
      </c>
      <c r="C173" s="212" t="str">
        <f t="shared" si="12"/>
        <v>41</v>
      </c>
      <c r="D173" s="212" t="str">
        <f t="shared" si="13"/>
        <v>4</v>
      </c>
      <c r="E173" s="213" t="str">
        <f t="shared" si="14"/>
        <v>412-Obaveze prema ostalim povezanim pravnim licima</v>
      </c>
      <c r="F173" s="218" t="s">
        <v>537</v>
      </c>
      <c r="G173" s="221" t="str">
        <f t="shared" si="10"/>
        <v>412</v>
      </c>
      <c r="H173" s="215">
        <f>SUMIF(KN!$E$2:$E$102,E173,KN!$H$2:$H$102)</f>
        <v>0</v>
      </c>
      <c r="I173" s="215">
        <f>SUMIF(KN!$E$2:$E$102,E173,KN!$I$2:$I$102)</f>
        <v>0</v>
      </c>
    </row>
    <row r="174" spans="1:9" ht="17.25" customHeight="1">
      <c r="A174" s="217" t="s">
        <v>158</v>
      </c>
      <c r="B174" s="212" t="str">
        <f t="shared" si="11"/>
        <v>413</v>
      </c>
      <c r="C174" s="212" t="str">
        <f t="shared" si="12"/>
        <v>41</v>
      </c>
      <c r="D174" s="212" t="str">
        <f t="shared" si="13"/>
        <v>4</v>
      </c>
      <c r="E174" s="213" t="str">
        <f t="shared" si="14"/>
        <v>413-Obaveze po emitovanim hartijama od vr. u periodu dužem od godinu dana</v>
      </c>
      <c r="F174" s="218" t="s">
        <v>792</v>
      </c>
      <c r="G174" s="221" t="str">
        <f t="shared" si="10"/>
        <v>413</v>
      </c>
      <c r="H174" s="215">
        <f>SUMIF(KN!$E$2:$E$102,E174,KN!$H$2:$H$102)</f>
        <v>0</v>
      </c>
      <c r="I174" s="215">
        <f>SUMIF(KN!$E$2:$E$102,E174,KN!$I$2:$I$102)</f>
        <v>0</v>
      </c>
    </row>
    <row r="175" spans="1:9" ht="17.25" customHeight="1">
      <c r="A175" s="217" t="s">
        <v>159</v>
      </c>
      <c r="B175" s="212" t="str">
        <f t="shared" si="11"/>
        <v>414</v>
      </c>
      <c r="C175" s="212" t="str">
        <f t="shared" si="12"/>
        <v>41</v>
      </c>
      <c r="D175" s="212" t="str">
        <f t="shared" si="13"/>
        <v>4</v>
      </c>
      <c r="E175" s="213" t="str">
        <f t="shared" si="14"/>
        <v>414-Dugoročni krediti u zemlji</v>
      </c>
      <c r="F175" s="218" t="s">
        <v>440</v>
      </c>
      <c r="G175" s="221" t="str">
        <f t="shared" si="10"/>
        <v>414</v>
      </c>
      <c r="H175" s="215">
        <f>SUMIF(KN!$E$2:$E$102,E175,KN!$H$2:$H$102)</f>
        <v>0</v>
      </c>
      <c r="I175" s="215">
        <f>SUMIF(KN!$E$2:$E$102,E175,KN!$I$2:$I$102)</f>
        <v>0</v>
      </c>
    </row>
    <row r="176" spans="1:9" ht="17.25" customHeight="1">
      <c r="A176" s="217" t="s">
        <v>160</v>
      </c>
      <c r="B176" s="212" t="str">
        <f t="shared" si="11"/>
        <v>415</v>
      </c>
      <c r="C176" s="212" t="str">
        <f t="shared" si="12"/>
        <v>41</v>
      </c>
      <c r="D176" s="212" t="str">
        <f t="shared" si="13"/>
        <v>4</v>
      </c>
      <c r="E176" s="213" t="str">
        <f t="shared" si="14"/>
        <v>415-Dugoročni krediti u inostranstvu</v>
      </c>
      <c r="F176" s="218" t="s">
        <v>441</v>
      </c>
      <c r="G176" s="221" t="str">
        <f t="shared" si="10"/>
        <v>415</v>
      </c>
      <c r="H176" s="215">
        <f>SUMIF(KN!$E$2:$E$102,E176,KN!$H$2:$H$102)</f>
        <v>0</v>
      </c>
      <c r="I176" s="215">
        <f>SUMIF(KN!$E$2:$E$102,E176,KN!$I$2:$I$102)</f>
        <v>0</v>
      </c>
    </row>
    <row r="177" spans="1:9" ht="17.25" customHeight="1">
      <c r="A177" s="217" t="s">
        <v>161</v>
      </c>
      <c r="B177" s="212" t="str">
        <f t="shared" si="11"/>
        <v>419</v>
      </c>
      <c r="C177" s="212" t="str">
        <f t="shared" si="12"/>
        <v>41</v>
      </c>
      <c r="D177" s="212" t="str">
        <f t="shared" si="13"/>
        <v>4</v>
      </c>
      <c r="E177" s="213" t="str">
        <f t="shared" si="14"/>
        <v>419-Ostale dugoročne obaveze</v>
      </c>
      <c r="F177" s="218" t="s">
        <v>538</v>
      </c>
      <c r="G177" s="221" t="str">
        <f t="shared" si="10"/>
        <v>419</v>
      </c>
      <c r="H177" s="215">
        <f>SUMIF(KN!$E$2:$E$102,E177,KN!$H$2:$H$102)</f>
        <v>0</v>
      </c>
      <c r="I177" s="215">
        <f>SUMIF(KN!$E$2:$E$102,E177,KN!$I$2:$I$102)</f>
        <v>0</v>
      </c>
    </row>
    <row r="178" spans="1:9" ht="17.25" customHeight="1">
      <c r="A178" s="217" t="s">
        <v>162</v>
      </c>
      <c r="B178" s="212" t="str">
        <f t="shared" si="11"/>
        <v>42</v>
      </c>
      <c r="C178" s="212" t="str">
        <f t="shared" si="12"/>
        <v>42</v>
      </c>
      <c r="D178" s="212" t="str">
        <f t="shared" si="13"/>
        <v>4</v>
      </c>
      <c r="E178" s="213" t="str">
        <f t="shared" si="14"/>
        <v>42-KRATKOROČNE FINANSIJSKE OBAVEZE</v>
      </c>
      <c r="F178" s="218" t="s">
        <v>539</v>
      </c>
      <c r="G178" s="221" t="str">
        <f t="shared" si="10"/>
        <v>42</v>
      </c>
      <c r="H178" s="215">
        <f>SUMIF(KN!$E$2:$E$102,E178,KN!$H$2:$H$102)</f>
        <v>0</v>
      </c>
      <c r="I178" s="215">
        <f>SUMIF(KN!$E$2:$E$102,E178,KN!$I$2:$I$102)</f>
        <v>0</v>
      </c>
    </row>
    <row r="179" spans="1:9" ht="17.25" customHeight="1">
      <c r="A179" s="217" t="s">
        <v>163</v>
      </c>
      <c r="B179" s="212" t="str">
        <f t="shared" si="11"/>
        <v>420</v>
      </c>
      <c r="C179" s="212" t="str">
        <f t="shared" si="12"/>
        <v>42</v>
      </c>
      <c r="D179" s="212" t="str">
        <f t="shared" si="13"/>
        <v>4</v>
      </c>
      <c r="E179" s="213" t="str">
        <f t="shared" si="14"/>
        <v>420-Kratkoročni krediti od matičnih i zavisnih pravnih lica</v>
      </c>
      <c r="F179" s="218" t="s">
        <v>540</v>
      </c>
      <c r="G179" s="221" t="str">
        <f t="shared" si="10"/>
        <v>420</v>
      </c>
      <c r="H179" s="215">
        <f>SUMIF(KN!$E$2:$E$102,E179,KN!$H$2:$H$102)</f>
        <v>0</v>
      </c>
      <c r="I179" s="215">
        <f>SUMIF(KN!$E$2:$E$102,E179,KN!$I$2:$I$102)</f>
        <v>0</v>
      </c>
    </row>
    <row r="180" spans="1:9" ht="17.25" customHeight="1">
      <c r="A180" s="217" t="s">
        <v>164</v>
      </c>
      <c r="B180" s="212" t="str">
        <f t="shared" si="11"/>
        <v>421</v>
      </c>
      <c r="C180" s="212" t="str">
        <f t="shared" si="12"/>
        <v>42</v>
      </c>
      <c r="D180" s="212" t="str">
        <f t="shared" si="13"/>
        <v>4</v>
      </c>
      <c r="E180" s="213" t="str">
        <f t="shared" si="14"/>
        <v>421-Kratkoročni krediti od ostalih povezanih pravnih lica</v>
      </c>
      <c r="F180" s="218" t="s">
        <v>541</v>
      </c>
      <c r="G180" s="221" t="str">
        <f t="shared" si="10"/>
        <v>421</v>
      </c>
      <c r="H180" s="215">
        <f>SUMIF(KN!$E$2:$E$102,E180,KN!$H$2:$H$102)</f>
        <v>0</v>
      </c>
      <c r="I180" s="215">
        <f>SUMIF(KN!$E$2:$E$102,E180,KN!$I$2:$I$102)</f>
        <v>0</v>
      </c>
    </row>
    <row r="181" spans="1:9" ht="17.25" customHeight="1">
      <c r="A181" s="217" t="s">
        <v>165</v>
      </c>
      <c r="B181" s="212" t="str">
        <f t="shared" si="11"/>
        <v>422</v>
      </c>
      <c r="C181" s="212" t="str">
        <f t="shared" si="12"/>
        <v>42</v>
      </c>
      <c r="D181" s="212" t="str">
        <f t="shared" si="13"/>
        <v>4</v>
      </c>
      <c r="E181" s="213" t="str">
        <f t="shared" si="14"/>
        <v>422-Kratkoročni krediti u zemlji</v>
      </c>
      <c r="F181" s="218" t="s">
        <v>490</v>
      </c>
      <c r="G181" s="221" t="str">
        <f t="shared" si="10"/>
        <v>422</v>
      </c>
      <c r="H181" s="215">
        <f>SUMIF(KN!$E$2:$E$102,E181,KN!$H$2:$H$102)</f>
        <v>0</v>
      </c>
      <c r="I181" s="215">
        <f>SUMIF(KN!$E$2:$E$102,E181,KN!$I$2:$I$102)</f>
        <v>0</v>
      </c>
    </row>
    <row r="182" spans="1:9" ht="17.25" customHeight="1">
      <c r="A182" s="217" t="s">
        <v>166</v>
      </c>
      <c r="B182" s="212" t="str">
        <f t="shared" si="11"/>
        <v>423</v>
      </c>
      <c r="C182" s="212" t="str">
        <f t="shared" si="12"/>
        <v>42</v>
      </c>
      <c r="D182" s="212" t="str">
        <f t="shared" si="13"/>
        <v>4</v>
      </c>
      <c r="E182" s="213" t="str">
        <f t="shared" si="14"/>
        <v>423-Kratkoročni krediti u inostranstvu</v>
      </c>
      <c r="F182" s="218" t="s">
        <v>491</v>
      </c>
      <c r="G182" s="221" t="str">
        <f t="shared" si="10"/>
        <v>423</v>
      </c>
      <c r="H182" s="215">
        <f>SUMIF(KN!$E$2:$E$102,E182,KN!$H$2:$H$102)</f>
        <v>0</v>
      </c>
      <c r="I182" s="215">
        <f>SUMIF(KN!$E$2:$E$102,E182,KN!$I$2:$I$102)</f>
        <v>0</v>
      </c>
    </row>
    <row r="183" spans="1:9" ht="17.25" customHeight="1">
      <c r="A183" s="217" t="s">
        <v>167</v>
      </c>
      <c r="B183" s="212" t="str">
        <f t="shared" si="11"/>
        <v>424</v>
      </c>
      <c r="C183" s="212" t="str">
        <f t="shared" si="12"/>
        <v>42</v>
      </c>
      <c r="D183" s="212" t="str">
        <f t="shared" si="13"/>
        <v>4</v>
      </c>
      <c r="E183" s="213" t="str">
        <f t="shared" si="14"/>
        <v>424-Dio dugoročnih kredita koji dospijeva do jedne godine</v>
      </c>
      <c r="F183" s="218" t="s">
        <v>542</v>
      </c>
      <c r="G183" s="221" t="str">
        <f t="shared" si="10"/>
        <v>424</v>
      </c>
      <c r="H183" s="215">
        <f>SUMIF(KN!$E$2:$E$102,E183,KN!$H$2:$H$102)</f>
        <v>0</v>
      </c>
      <c r="I183" s="215">
        <f>SUMIF(KN!$E$2:$E$102,E183,KN!$I$2:$I$102)</f>
        <v>0</v>
      </c>
    </row>
    <row r="184" spans="1:9" ht="17.25" customHeight="1">
      <c r="A184" s="217" t="s">
        <v>168</v>
      </c>
      <c r="B184" s="212" t="str">
        <f t="shared" si="11"/>
        <v>425</v>
      </c>
      <c r="C184" s="212" t="str">
        <f t="shared" si="12"/>
        <v>42</v>
      </c>
      <c r="D184" s="212" t="str">
        <f t="shared" si="13"/>
        <v>4</v>
      </c>
      <c r="E184" s="213" t="str">
        <f t="shared" si="14"/>
        <v>425-Dio ostalih dugoročnih obaveza koje dospijevaju do jedne godine</v>
      </c>
      <c r="F184" s="218" t="s">
        <v>543</v>
      </c>
      <c r="G184" s="221" t="str">
        <f t="shared" si="10"/>
        <v>425</v>
      </c>
      <c r="H184" s="215">
        <f>SUMIF(KN!$E$2:$E$102,E184,KN!$H$2:$H$102)</f>
        <v>0</v>
      </c>
      <c r="I184" s="215">
        <f>SUMIF(KN!$E$2:$E$102,E184,KN!$I$2:$I$102)</f>
        <v>0</v>
      </c>
    </row>
    <row r="185" spans="1:9" ht="17.25" customHeight="1">
      <c r="A185" s="217" t="s">
        <v>169</v>
      </c>
      <c r="B185" s="212" t="str">
        <f t="shared" si="11"/>
        <v>426</v>
      </c>
      <c r="C185" s="212" t="str">
        <f t="shared" si="12"/>
        <v>42</v>
      </c>
      <c r="D185" s="212" t="str">
        <f t="shared" si="13"/>
        <v>4</v>
      </c>
      <c r="E185" s="213" t="str">
        <f t="shared" si="14"/>
        <v>426-Obaveze po kratkoročnim hartijama od vr. </v>
      </c>
      <c r="F185" s="218" t="s">
        <v>793</v>
      </c>
      <c r="G185" s="221" t="str">
        <f t="shared" si="10"/>
        <v>426</v>
      </c>
      <c r="H185" s="215">
        <f>SUMIF(KN!$E$2:$E$102,E185,KN!$H$2:$H$102)</f>
        <v>0</v>
      </c>
      <c r="I185" s="215">
        <f>SUMIF(KN!$E$2:$E$102,E185,KN!$I$2:$I$102)</f>
        <v>0</v>
      </c>
    </row>
    <row r="186" spans="1:9" ht="17.25" customHeight="1">
      <c r="A186" s="217" t="s">
        <v>170</v>
      </c>
      <c r="B186" s="212" t="str">
        <f t="shared" si="11"/>
        <v>427</v>
      </c>
      <c r="C186" s="212" t="str">
        <f t="shared" si="12"/>
        <v>42</v>
      </c>
      <c r="D186" s="212" t="str">
        <f t="shared" si="13"/>
        <v>4</v>
      </c>
      <c r="E186" s="213" t="str">
        <f t="shared" si="14"/>
        <v>427-Obaveze po osnovu stalnih sredstava i sredstava obustavljenog poslovanja namijenjenih prodaji</v>
      </c>
      <c r="F186" s="218" t="s">
        <v>719</v>
      </c>
      <c r="G186" s="221" t="str">
        <f t="shared" si="10"/>
        <v>427</v>
      </c>
      <c r="H186" s="215">
        <f>SUMIF(KN!$E$2:$E$102,E186,KN!$H$2:$H$102)</f>
        <v>0</v>
      </c>
      <c r="I186" s="215">
        <f>SUMIF(KN!$E$2:$E$102,E186,KN!$I$2:$I$102)</f>
        <v>0</v>
      </c>
    </row>
    <row r="187" spans="1:9" ht="17.25" customHeight="1">
      <c r="A187" s="217" t="s">
        <v>1005</v>
      </c>
      <c r="B187" s="212" t="str">
        <f t="shared" si="11"/>
        <v>428</v>
      </c>
      <c r="C187" s="212" t="str">
        <f t="shared" si="12"/>
        <v>42</v>
      </c>
      <c r="D187" s="212" t="str">
        <f t="shared" si="13"/>
        <v>4</v>
      </c>
      <c r="E187" s="213" t="str">
        <f t="shared" si="14"/>
        <v>428-Obaveze za bankarske provizije</v>
      </c>
      <c r="F187" s="218" t="s">
        <v>1021</v>
      </c>
      <c r="G187" s="221" t="str">
        <f t="shared" si="10"/>
        <v>428</v>
      </c>
      <c r="H187" s="215">
        <f>SUMIF(KN!$E$2:$E$102,E187,KN!$H$2:$H$102)</f>
        <v>0</v>
      </c>
      <c r="I187" s="215">
        <f>SUMIF(KN!$E$2:$E$102,E187,KN!$I$2:$I$102)</f>
        <v>0</v>
      </c>
    </row>
    <row r="188" spans="1:9" ht="17.25" customHeight="1">
      <c r="A188" s="217" t="s">
        <v>171</v>
      </c>
      <c r="B188" s="212" t="str">
        <f t="shared" si="11"/>
        <v>429</v>
      </c>
      <c r="C188" s="212" t="str">
        <f t="shared" si="12"/>
        <v>42</v>
      </c>
      <c r="D188" s="212" t="str">
        <f t="shared" si="13"/>
        <v>4</v>
      </c>
      <c r="E188" s="213" t="str">
        <f t="shared" si="14"/>
        <v>429-Ostale kratkoročne finansijske obaveze</v>
      </c>
      <c r="F188" s="218" t="s">
        <v>544</v>
      </c>
      <c r="G188" s="221" t="str">
        <f t="shared" si="10"/>
        <v>429</v>
      </c>
      <c r="H188" s="215">
        <f>SUMIF(KN!$E$2:$E$102,E188,KN!$H$2:$H$102)</f>
        <v>0</v>
      </c>
      <c r="I188" s="215">
        <f>SUMIF(KN!$E$2:$E$102,E188,KN!$I$2:$I$102)</f>
        <v>1005</v>
      </c>
    </row>
    <row r="189" spans="1:9" ht="17.25" customHeight="1">
      <c r="A189" s="217" t="s">
        <v>172</v>
      </c>
      <c r="B189" s="212" t="str">
        <f t="shared" si="11"/>
        <v>43</v>
      </c>
      <c r="C189" s="212" t="str">
        <f t="shared" si="12"/>
        <v>43</v>
      </c>
      <c r="D189" s="212" t="str">
        <f t="shared" si="13"/>
        <v>4</v>
      </c>
      <c r="E189" s="213" t="str">
        <f t="shared" si="14"/>
        <v>43-OBAVEZE IZ POSLOVANJA</v>
      </c>
      <c r="F189" s="218" t="s">
        <v>545</v>
      </c>
      <c r="G189" s="221" t="str">
        <f t="shared" si="10"/>
        <v>43</v>
      </c>
      <c r="H189" s="215">
        <f>SUMIF(KN!$E$2:$E$102,E189,KN!$H$2:$H$102)</f>
        <v>0</v>
      </c>
      <c r="I189" s="215">
        <f>SUMIF(KN!$E$2:$E$102,E189,KN!$I$2:$I$102)</f>
        <v>0</v>
      </c>
    </row>
    <row r="190" spans="1:9" ht="17.25" customHeight="1">
      <c r="A190" s="217" t="s">
        <v>173</v>
      </c>
      <c r="B190" s="212" t="str">
        <f t="shared" si="11"/>
        <v>430</v>
      </c>
      <c r="C190" s="212" t="str">
        <f t="shared" si="12"/>
        <v>43</v>
      </c>
      <c r="D190" s="212" t="str">
        <f t="shared" si="13"/>
        <v>4</v>
      </c>
      <c r="E190" s="213" t="str">
        <f t="shared" si="14"/>
        <v>430-Primljeni avansi, depoziti i kaucije</v>
      </c>
      <c r="F190" s="218" t="s">
        <v>546</v>
      </c>
      <c r="G190" s="221" t="str">
        <f t="shared" si="10"/>
        <v>430</v>
      </c>
      <c r="H190" s="215">
        <f>SUMIF(KN!$E$2:$E$102,E190,KN!$H$2:$H$102)</f>
        <v>0</v>
      </c>
      <c r="I190" s="215">
        <f>SUMIF(KN!$E$2:$E$102,E190,KN!$I$2:$I$102)</f>
        <v>0</v>
      </c>
    </row>
    <row r="191" spans="1:9" ht="17.25" customHeight="1">
      <c r="A191" s="217" t="s">
        <v>174</v>
      </c>
      <c r="B191" s="212" t="str">
        <f t="shared" si="11"/>
        <v>431</v>
      </c>
      <c r="C191" s="212" t="str">
        <f t="shared" si="12"/>
        <v>43</v>
      </c>
      <c r="D191" s="212" t="str">
        <f t="shared" si="13"/>
        <v>4</v>
      </c>
      <c r="E191" s="213" t="str">
        <f t="shared" si="14"/>
        <v>431-matična i zavisna pravna lica</v>
      </c>
      <c r="F191" s="218" t="s">
        <v>473</v>
      </c>
      <c r="G191" s="221" t="str">
        <f t="shared" si="10"/>
        <v>431</v>
      </c>
      <c r="H191" s="215">
        <f>SUMIF(KN!$E$2:$E$102,E191,KN!$H$2:$H$102)</f>
        <v>0</v>
      </c>
      <c r="I191" s="215">
        <f>SUMIF(KN!$E$2:$E$102,E191,KN!$I$2:$I$102)</f>
        <v>0</v>
      </c>
    </row>
    <row r="192" spans="1:9" ht="17.25" customHeight="1">
      <c r="A192" s="217" t="s">
        <v>175</v>
      </c>
      <c r="B192" s="212" t="str">
        <f t="shared" si="11"/>
        <v>432</v>
      </c>
      <c r="C192" s="212" t="str">
        <f t="shared" si="12"/>
        <v>43</v>
      </c>
      <c r="D192" s="212" t="str">
        <f t="shared" si="13"/>
        <v>4</v>
      </c>
      <c r="E192" s="213" t="str">
        <f t="shared" si="14"/>
        <v>432-ostala povezana pravna lica</v>
      </c>
      <c r="F192" s="218" t="s">
        <v>474</v>
      </c>
      <c r="G192" s="221" t="str">
        <f t="shared" si="10"/>
        <v>432</v>
      </c>
      <c r="H192" s="215">
        <f>SUMIF(KN!$E$2:$E$102,E192,KN!$H$2:$H$102)</f>
        <v>0</v>
      </c>
      <c r="I192" s="215">
        <f>SUMIF(KN!$E$2:$E$102,E192,KN!$I$2:$I$102)</f>
        <v>0</v>
      </c>
    </row>
    <row r="193" spans="1:9" ht="17.25" customHeight="1">
      <c r="A193" s="217" t="s">
        <v>176</v>
      </c>
      <c r="B193" s="212" t="str">
        <f t="shared" si="11"/>
        <v>433</v>
      </c>
      <c r="C193" s="212" t="str">
        <f t="shared" si="12"/>
        <v>43</v>
      </c>
      <c r="D193" s="212" t="str">
        <f t="shared" si="13"/>
        <v>4</v>
      </c>
      <c r="E193" s="213" t="str">
        <f t="shared" si="14"/>
        <v>433-Dobavljači u zemlji</v>
      </c>
      <c r="F193" s="218" t="s">
        <v>547</v>
      </c>
      <c r="G193" s="221" t="str">
        <f t="shared" si="10"/>
        <v>433</v>
      </c>
      <c r="H193" s="215">
        <f>SUMIF(KN!$E$2:$E$102,E193,KN!$H$2:$H$102)</f>
        <v>142.44</v>
      </c>
      <c r="I193" s="215">
        <f>SUMIF(KN!$E$2:$E$102,E193,KN!$I$2:$I$102)</f>
        <v>577.6600000000001</v>
      </c>
    </row>
    <row r="194" spans="1:9" ht="17.25" customHeight="1">
      <c r="A194" s="217" t="s">
        <v>177</v>
      </c>
      <c r="B194" s="212" t="str">
        <f t="shared" si="11"/>
        <v>434</v>
      </c>
      <c r="C194" s="212" t="str">
        <f t="shared" si="12"/>
        <v>43</v>
      </c>
      <c r="D194" s="212" t="str">
        <f t="shared" si="13"/>
        <v>4</v>
      </c>
      <c r="E194" s="213" t="str">
        <f t="shared" si="14"/>
        <v>434-Dobavljači u inostranstvu</v>
      </c>
      <c r="F194" s="218" t="s">
        <v>548</v>
      </c>
      <c r="G194" s="221" t="str">
        <f aca="true" t="shared" si="15" ref="G194:G257">A194</f>
        <v>434</v>
      </c>
      <c r="H194" s="215">
        <f>SUMIF(KN!$E$2:$E$102,E194,KN!$H$2:$H$102)</f>
        <v>0</v>
      </c>
      <c r="I194" s="215">
        <f>SUMIF(KN!$E$2:$E$102,E194,KN!$I$2:$I$102)</f>
        <v>1792.5</v>
      </c>
    </row>
    <row r="195" spans="1:9" ht="17.25" customHeight="1">
      <c r="A195" s="217" t="s">
        <v>178</v>
      </c>
      <c r="B195" s="212" t="str">
        <f t="shared" si="11"/>
        <v>439</v>
      </c>
      <c r="C195" s="212" t="str">
        <f t="shared" si="12"/>
        <v>43</v>
      </c>
      <c r="D195" s="212" t="str">
        <f t="shared" si="13"/>
        <v>4</v>
      </c>
      <c r="E195" s="213" t="str">
        <f t="shared" si="14"/>
        <v>439-Ostale obaveze iz poslovanja</v>
      </c>
      <c r="F195" s="218" t="s">
        <v>549</v>
      </c>
      <c r="G195" s="221" t="str">
        <f t="shared" si="15"/>
        <v>439</v>
      </c>
      <c r="H195" s="215">
        <f>SUMIF(KN!$E$2:$E$102,E195,KN!$H$2:$H$102)</f>
        <v>0</v>
      </c>
      <c r="I195" s="215">
        <f>SUMIF(KN!$E$2:$E$102,E195,KN!$I$2:$I$102)</f>
        <v>0</v>
      </c>
    </row>
    <row r="196" spans="1:9" ht="17.25" customHeight="1">
      <c r="A196" s="217" t="s">
        <v>179</v>
      </c>
      <c r="B196" s="212" t="str">
        <f t="shared" si="11"/>
        <v>44</v>
      </c>
      <c r="C196" s="212" t="str">
        <f t="shared" si="12"/>
        <v>44</v>
      </c>
      <c r="D196" s="212" t="str">
        <f t="shared" si="13"/>
        <v>4</v>
      </c>
      <c r="E196" s="213" t="str">
        <f t="shared" si="14"/>
        <v>44-OBAVEZE IZ SPECIFIČNIH POSLOVA</v>
      </c>
      <c r="F196" s="218" t="s">
        <v>550</v>
      </c>
      <c r="G196" s="221" t="str">
        <f t="shared" si="15"/>
        <v>44</v>
      </c>
      <c r="H196" s="215">
        <f>SUMIF(KN!$E$2:$E$102,E196,KN!$H$2:$H$102)</f>
        <v>0</v>
      </c>
      <c r="I196" s="215">
        <f>SUMIF(KN!$E$2:$E$102,E196,KN!$I$2:$I$102)</f>
        <v>0</v>
      </c>
    </row>
    <row r="197" spans="1:9" ht="17.25" customHeight="1">
      <c r="A197" s="217" t="s">
        <v>180</v>
      </c>
      <c r="B197" s="212" t="str">
        <f t="shared" si="11"/>
        <v>440</v>
      </c>
      <c r="C197" s="212" t="str">
        <f t="shared" si="12"/>
        <v>44</v>
      </c>
      <c r="D197" s="212" t="str">
        <f t="shared" si="13"/>
        <v>4</v>
      </c>
      <c r="E197" s="213" t="str">
        <f t="shared" si="14"/>
        <v>440-Obaveze prema uvozniku</v>
      </c>
      <c r="F197" s="218" t="s">
        <v>551</v>
      </c>
      <c r="G197" s="221" t="str">
        <f t="shared" si="15"/>
        <v>440</v>
      </c>
      <c r="H197" s="215">
        <f>SUMIF(KN!$E$2:$E$102,E197,KN!$H$2:$H$102)</f>
        <v>0</v>
      </c>
      <c r="I197" s="215">
        <f>SUMIF(KN!$E$2:$E$102,E197,KN!$I$2:$I$102)</f>
        <v>0</v>
      </c>
    </row>
    <row r="198" spans="1:9" ht="17.25" customHeight="1">
      <c r="A198" s="217" t="s">
        <v>181</v>
      </c>
      <c r="B198" s="212" t="str">
        <f t="shared" si="11"/>
        <v>441</v>
      </c>
      <c r="C198" s="212" t="str">
        <f t="shared" si="12"/>
        <v>44</v>
      </c>
      <c r="D198" s="212" t="str">
        <f t="shared" si="13"/>
        <v>4</v>
      </c>
      <c r="E198" s="213" t="str">
        <f t="shared" si="14"/>
        <v>441-Obaveze po osnovu izvoza za tuđ račun</v>
      </c>
      <c r="F198" s="218" t="s">
        <v>552</v>
      </c>
      <c r="G198" s="221" t="str">
        <f t="shared" si="15"/>
        <v>441</v>
      </c>
      <c r="H198" s="215">
        <f>SUMIF(KN!$E$2:$E$102,E198,KN!$H$2:$H$102)</f>
        <v>0</v>
      </c>
      <c r="I198" s="215">
        <f>SUMIF(KN!$E$2:$E$102,E198,KN!$I$2:$I$102)</f>
        <v>0</v>
      </c>
    </row>
    <row r="199" spans="1:9" ht="17.25" customHeight="1">
      <c r="A199" s="217" t="s">
        <v>182</v>
      </c>
      <c r="B199" s="212" t="str">
        <f aca="true" t="shared" si="16" ref="B199:B264">LEFT(A199,3)</f>
        <v>442</v>
      </c>
      <c r="C199" s="212" t="str">
        <f t="shared" si="12"/>
        <v>44</v>
      </c>
      <c r="D199" s="212" t="str">
        <f t="shared" si="13"/>
        <v>4</v>
      </c>
      <c r="E199" s="213" t="str">
        <f t="shared" si="14"/>
        <v>442-Obaveze po osnovu komisione i konsignacione prodaje</v>
      </c>
      <c r="F199" s="218" t="s">
        <v>553</v>
      </c>
      <c r="G199" s="221" t="str">
        <f t="shared" si="15"/>
        <v>442</v>
      </c>
      <c r="H199" s="215">
        <f>SUMIF(KN!$E$2:$E$102,E199,KN!$H$2:$H$102)</f>
        <v>0</v>
      </c>
      <c r="I199" s="215">
        <f>SUMIF(KN!$E$2:$E$102,E199,KN!$I$2:$I$102)</f>
        <v>0</v>
      </c>
    </row>
    <row r="200" spans="1:9" ht="17.25" customHeight="1">
      <c r="A200" s="217" t="s">
        <v>183</v>
      </c>
      <c r="B200" s="212" t="str">
        <f t="shared" si="16"/>
        <v>449</v>
      </c>
      <c r="C200" s="212" t="str">
        <f t="shared" si="12"/>
        <v>44</v>
      </c>
      <c r="D200" s="212" t="str">
        <f t="shared" si="13"/>
        <v>4</v>
      </c>
      <c r="E200" s="213" t="str">
        <f t="shared" si="14"/>
        <v>449-Ostale obaveze iz specifičnih poslova</v>
      </c>
      <c r="F200" s="218" t="s">
        <v>554</v>
      </c>
      <c r="G200" s="221" t="str">
        <f t="shared" si="15"/>
        <v>449</v>
      </c>
      <c r="H200" s="215">
        <f>SUMIF(KN!$E$2:$E$102,E200,KN!$H$2:$H$102)</f>
        <v>0</v>
      </c>
      <c r="I200" s="215">
        <f>SUMIF(KN!$E$2:$E$102,E200,KN!$I$2:$I$102)</f>
        <v>0</v>
      </c>
    </row>
    <row r="201" spans="1:9" ht="17.25" customHeight="1">
      <c r="A201" s="217" t="s">
        <v>184</v>
      </c>
      <c r="B201" s="212" t="str">
        <f t="shared" si="16"/>
        <v>45</v>
      </c>
      <c r="C201" s="212" t="str">
        <f t="shared" si="12"/>
        <v>45</v>
      </c>
      <c r="D201" s="212" t="str">
        <f t="shared" si="13"/>
        <v>4</v>
      </c>
      <c r="E201" s="213" t="str">
        <f t="shared" si="14"/>
        <v>45-OBAVEZE PO OSNOVU ZARADA I NAKNADA ZARADA</v>
      </c>
      <c r="F201" s="218" t="s">
        <v>555</v>
      </c>
      <c r="G201" s="221" t="str">
        <f t="shared" si="15"/>
        <v>45</v>
      </c>
      <c r="H201" s="215">
        <f>SUMIF(KN!$E$2:$E$102,E201,KN!$H$2:$H$102)</f>
        <v>0</v>
      </c>
      <c r="I201" s="215">
        <f>SUMIF(KN!$E$2:$E$102,E201,KN!$I$2:$I$102)</f>
        <v>0</v>
      </c>
    </row>
    <row r="202" spans="1:9" ht="17.25" customHeight="1">
      <c r="A202" s="217" t="s">
        <v>185</v>
      </c>
      <c r="B202" s="212" t="str">
        <f t="shared" si="16"/>
        <v>450</v>
      </c>
      <c r="C202" s="212" t="str">
        <f aca="true" t="shared" si="17" ref="C202:C267">LEFT(A202,2)</f>
        <v>45</v>
      </c>
      <c r="D202" s="212" t="str">
        <f aca="true" t="shared" si="18" ref="D202:D267">LEFT(A202,1)</f>
        <v>4</v>
      </c>
      <c r="E202" s="213" t="str">
        <f aca="true" t="shared" si="19" ref="E202:E267">A202&amp;"-"&amp;F202</f>
        <v>450-Obaveze za neto zarade i naknade zarada, osim naknada zarada koje se refundiraju</v>
      </c>
      <c r="F202" s="218" t="s">
        <v>720</v>
      </c>
      <c r="G202" s="221" t="str">
        <f t="shared" si="15"/>
        <v>450</v>
      </c>
      <c r="H202" s="215">
        <f>SUMIF(KN!$E$2:$E$102,E202,KN!$H$2:$H$102)</f>
        <v>0</v>
      </c>
      <c r="I202" s="215">
        <f>SUMIF(KN!$E$2:$E$102,E202,KN!$I$2:$I$102)</f>
        <v>1143.76</v>
      </c>
    </row>
    <row r="203" spans="1:9" ht="17.25" customHeight="1">
      <c r="A203" s="217" t="s">
        <v>186</v>
      </c>
      <c r="B203" s="212" t="str">
        <f t="shared" si="16"/>
        <v>451</v>
      </c>
      <c r="C203" s="212" t="str">
        <f t="shared" si="17"/>
        <v>45</v>
      </c>
      <c r="D203" s="212" t="str">
        <f t="shared" si="18"/>
        <v>4</v>
      </c>
      <c r="E203" s="213" t="str">
        <f t="shared" si="19"/>
        <v>451-Obaveze za porez na zarade i naknade zarada na teret zaposlenog</v>
      </c>
      <c r="F203" s="218" t="s">
        <v>556</v>
      </c>
      <c r="G203" s="221" t="str">
        <f t="shared" si="15"/>
        <v>451</v>
      </c>
      <c r="H203" s="215">
        <f>SUMIF(KN!$E$2:$E$102,E203,KN!$H$2:$H$102)</f>
        <v>0</v>
      </c>
      <c r="I203" s="215">
        <f>SUMIF(KN!$E$2:$E$102,E203,KN!$I$2:$I$102)</f>
        <v>0</v>
      </c>
    </row>
    <row r="204" spans="1:9" ht="17.25" customHeight="1">
      <c r="A204" s="217" t="s">
        <v>187</v>
      </c>
      <c r="B204" s="212" t="str">
        <f t="shared" si="16"/>
        <v>452</v>
      </c>
      <c r="C204" s="212" t="str">
        <f t="shared" si="17"/>
        <v>45</v>
      </c>
      <c r="D204" s="212" t="str">
        <f t="shared" si="18"/>
        <v>4</v>
      </c>
      <c r="E204" s="213" t="str">
        <f t="shared" si="19"/>
        <v>452-Obaveze za doprinose na zarade i naknade zarada na teret zaposlenog</v>
      </c>
      <c r="F204" s="218" t="s">
        <v>557</v>
      </c>
      <c r="G204" s="221" t="str">
        <f t="shared" si="15"/>
        <v>452</v>
      </c>
      <c r="H204" s="215">
        <f>SUMIF(KN!$E$2:$E$102,E204,KN!$H$2:$H$102)</f>
        <v>0</v>
      </c>
      <c r="I204" s="215">
        <f>SUMIF(KN!$E$2:$E$102,E204,KN!$I$2:$I$102)</f>
        <v>0</v>
      </c>
    </row>
    <row r="205" spans="1:9" ht="17.25" customHeight="1">
      <c r="A205" s="217" t="s">
        <v>188</v>
      </c>
      <c r="B205" s="212" t="str">
        <f t="shared" si="16"/>
        <v>453</v>
      </c>
      <c r="C205" s="212" t="str">
        <f t="shared" si="17"/>
        <v>45</v>
      </c>
      <c r="D205" s="212" t="str">
        <f t="shared" si="18"/>
        <v>4</v>
      </c>
      <c r="E205" s="213" t="str">
        <f t="shared" si="19"/>
        <v>453-Obaveze za poreze i doprinose na zarade i naknade zarada na teret poslodavca</v>
      </c>
      <c r="F205" s="218" t="s">
        <v>558</v>
      </c>
      <c r="G205" s="221" t="str">
        <f t="shared" si="15"/>
        <v>453</v>
      </c>
      <c r="H205" s="215">
        <f>SUMIF(KN!$E$2:$E$102,E205,KN!$H$2:$H$102)</f>
        <v>0</v>
      </c>
      <c r="I205" s="215">
        <f>SUMIF(KN!$E$2:$E$102,E205,KN!$I$2:$I$102)</f>
        <v>0</v>
      </c>
    </row>
    <row r="206" spans="1:9" ht="17.25" customHeight="1">
      <c r="A206" s="217" t="s">
        <v>189</v>
      </c>
      <c r="B206" s="212" t="str">
        <f t="shared" si="16"/>
        <v>454</v>
      </c>
      <c r="C206" s="212" t="str">
        <f t="shared" si="17"/>
        <v>45</v>
      </c>
      <c r="D206" s="212" t="str">
        <f t="shared" si="18"/>
        <v>4</v>
      </c>
      <c r="E206" s="213" t="str">
        <f t="shared" si="19"/>
        <v>454-Obaveze za neto naknade zarada koje se refundiraju</v>
      </c>
      <c r="F206" s="218" t="s">
        <v>559</v>
      </c>
      <c r="G206" s="221" t="str">
        <f t="shared" si="15"/>
        <v>454</v>
      </c>
      <c r="H206" s="215">
        <f>SUMIF(KN!$E$2:$E$102,E206,KN!$H$2:$H$102)</f>
        <v>0</v>
      </c>
      <c r="I206" s="215">
        <f>SUMIF(KN!$E$2:$E$102,E206,KN!$I$2:$I$102)</f>
        <v>0</v>
      </c>
    </row>
    <row r="207" spans="1:9" ht="17.25" customHeight="1">
      <c r="A207" s="217" t="s">
        <v>190</v>
      </c>
      <c r="B207" s="212" t="str">
        <f t="shared" si="16"/>
        <v>455</v>
      </c>
      <c r="C207" s="212" t="str">
        <f t="shared" si="17"/>
        <v>45</v>
      </c>
      <c r="D207" s="212" t="str">
        <f t="shared" si="18"/>
        <v>4</v>
      </c>
      <c r="E207" s="213" t="str">
        <f t="shared" si="19"/>
        <v>455-Obaveze za poreze i doprinose na naknade zarada na teret zaposlenog koje se refundiraju</v>
      </c>
      <c r="F207" s="218" t="s">
        <v>721</v>
      </c>
      <c r="G207" s="221" t="str">
        <f t="shared" si="15"/>
        <v>455</v>
      </c>
      <c r="H207" s="215">
        <f>SUMIF(KN!$E$2:$E$102,E207,KN!$H$2:$H$102)</f>
        <v>0</v>
      </c>
      <c r="I207" s="215">
        <f>SUMIF(KN!$E$2:$E$102,E207,KN!$I$2:$I$102)</f>
        <v>0</v>
      </c>
    </row>
    <row r="208" spans="1:9" ht="17.25" customHeight="1">
      <c r="A208" s="217" t="s">
        <v>191</v>
      </c>
      <c r="B208" s="212" t="str">
        <f t="shared" si="16"/>
        <v>456</v>
      </c>
      <c r="C208" s="212" t="str">
        <f t="shared" si="17"/>
        <v>45</v>
      </c>
      <c r="D208" s="212" t="str">
        <f t="shared" si="18"/>
        <v>4</v>
      </c>
      <c r="E208" s="213" t="str">
        <f t="shared" si="19"/>
        <v>456-Obaveze za poreze i doprinose na naknade zarada na teret poslodavca koje se refundiraju</v>
      </c>
      <c r="F208" s="218" t="s">
        <v>722</v>
      </c>
      <c r="G208" s="221" t="str">
        <f t="shared" si="15"/>
        <v>456</v>
      </c>
      <c r="H208" s="215">
        <f>SUMIF(KN!$E$2:$E$102,E208,KN!$H$2:$H$102)</f>
        <v>0</v>
      </c>
      <c r="I208" s="215">
        <f>SUMIF(KN!$E$2:$E$102,E208,KN!$I$2:$I$102)</f>
        <v>0</v>
      </c>
    </row>
    <row r="209" spans="1:9" ht="17.25" customHeight="1">
      <c r="A209" s="217" t="s">
        <v>1006</v>
      </c>
      <c r="B209" s="212" t="str">
        <f t="shared" si="16"/>
        <v>457</v>
      </c>
      <c r="C209" s="212" t="str">
        <f t="shared" si="17"/>
        <v>45</v>
      </c>
      <c r="D209" s="212" t="str">
        <f t="shared" si="18"/>
        <v>4</v>
      </c>
      <c r="E209" s="213" t="str">
        <f t="shared" si="19"/>
        <v>457-Obaveze za prirez na porez</v>
      </c>
      <c r="F209" s="218" t="s">
        <v>1023</v>
      </c>
      <c r="G209" s="221" t="str">
        <f t="shared" si="15"/>
        <v>457</v>
      </c>
      <c r="H209" s="215">
        <f>SUMIF(KN!$E$2:$E$102,E209,KN!$H$2:$H$102)</f>
        <v>3.38</v>
      </c>
      <c r="I209" s="215">
        <f>SUMIF(KN!$E$2:$E$102,E209,KN!$I$2:$I$102)</f>
        <v>6.76</v>
      </c>
    </row>
    <row r="210" spans="1:9" ht="17.25" customHeight="1">
      <c r="A210" s="217" t="s">
        <v>1007</v>
      </c>
      <c r="B210" s="212" t="str">
        <f t="shared" si="16"/>
        <v>458</v>
      </c>
      <c r="C210" s="212" t="str">
        <f t="shared" si="17"/>
        <v>45</v>
      </c>
      <c r="D210" s="212" t="str">
        <f t="shared" si="18"/>
        <v>4</v>
      </c>
      <c r="E210" s="213" t="str">
        <f t="shared" si="19"/>
        <v>458-Jedinstveni račun poreza i doprinosa</v>
      </c>
      <c r="F210" s="218" t="s">
        <v>1024</v>
      </c>
      <c r="G210" s="221" t="str">
        <f t="shared" si="15"/>
        <v>458</v>
      </c>
      <c r="H210" s="215">
        <f>SUMIF(KN!$E$2:$E$102,E210,KN!$H$2:$H$102)</f>
        <v>124.23</v>
      </c>
      <c r="I210" s="215">
        <f>SUMIF(KN!$E$2:$E$102,E210,KN!$I$2:$I$102)</f>
        <v>248.46</v>
      </c>
    </row>
    <row r="211" spans="1:9" ht="17.25" customHeight="1">
      <c r="A211" s="217" t="s">
        <v>192</v>
      </c>
      <c r="B211" s="212" t="str">
        <f t="shared" si="16"/>
        <v>46</v>
      </c>
      <c r="C211" s="212" t="str">
        <f t="shared" si="17"/>
        <v>46</v>
      </c>
      <c r="D211" s="212" t="str">
        <f t="shared" si="18"/>
        <v>4</v>
      </c>
      <c r="E211" s="213" t="str">
        <f t="shared" si="19"/>
        <v>46-OSTALE OBAVEZE</v>
      </c>
      <c r="F211" s="218" t="s">
        <v>560</v>
      </c>
      <c r="G211" s="221" t="str">
        <f t="shared" si="15"/>
        <v>46</v>
      </c>
      <c r="H211" s="215">
        <f>SUMIF(KN!$E$2:$E$102,E211,KN!$H$2:$H$102)</f>
        <v>0</v>
      </c>
      <c r="I211" s="215">
        <f>SUMIF(KN!$E$2:$E$102,E211,KN!$I$2:$I$102)</f>
        <v>0</v>
      </c>
    </row>
    <row r="212" spans="1:9" ht="17.25" customHeight="1">
      <c r="A212" s="217" t="s">
        <v>193</v>
      </c>
      <c r="B212" s="212" t="str">
        <f t="shared" si="16"/>
        <v>460</v>
      </c>
      <c r="C212" s="212" t="str">
        <f t="shared" si="17"/>
        <v>46</v>
      </c>
      <c r="D212" s="212" t="str">
        <f t="shared" si="18"/>
        <v>4</v>
      </c>
      <c r="E212" s="213" t="str">
        <f t="shared" si="19"/>
        <v>460-Obaveze po osnovu kamata i troškova finansiranja</v>
      </c>
      <c r="F212" s="218" t="s">
        <v>561</v>
      </c>
      <c r="G212" s="221" t="str">
        <f t="shared" si="15"/>
        <v>460</v>
      </c>
      <c r="H212" s="215">
        <f>SUMIF(KN!$E$2:$E$102,E212,KN!$H$2:$H$102)</f>
        <v>0</v>
      </c>
      <c r="I212" s="215">
        <f>SUMIF(KN!$E$2:$E$102,E212,KN!$I$2:$I$102)</f>
        <v>0</v>
      </c>
    </row>
    <row r="213" spans="1:9" ht="17.25" customHeight="1">
      <c r="A213" s="217" t="s">
        <v>194</v>
      </c>
      <c r="B213" s="212" t="str">
        <f t="shared" si="16"/>
        <v>461</v>
      </c>
      <c r="C213" s="212" t="str">
        <f t="shared" si="17"/>
        <v>46</v>
      </c>
      <c r="D213" s="212" t="str">
        <f t="shared" si="18"/>
        <v>4</v>
      </c>
      <c r="E213" s="213" t="str">
        <f t="shared" si="19"/>
        <v>461-Obaveze za dividende</v>
      </c>
      <c r="F213" s="218" t="s">
        <v>562</v>
      </c>
      <c r="G213" s="221" t="str">
        <f t="shared" si="15"/>
        <v>461</v>
      </c>
      <c r="H213" s="215">
        <f>SUMIF(KN!$E$2:$E$102,E213,KN!$H$2:$H$102)</f>
        <v>0</v>
      </c>
      <c r="I213" s="215">
        <f>SUMIF(KN!$E$2:$E$102,E213,KN!$I$2:$I$102)</f>
        <v>0</v>
      </c>
    </row>
    <row r="214" spans="1:9" ht="17.25" customHeight="1">
      <c r="A214" s="217" t="s">
        <v>195</v>
      </c>
      <c r="B214" s="212" t="str">
        <f t="shared" si="16"/>
        <v>462</v>
      </c>
      <c r="C214" s="212" t="str">
        <f t="shared" si="17"/>
        <v>46</v>
      </c>
      <c r="D214" s="212" t="str">
        <f t="shared" si="18"/>
        <v>4</v>
      </c>
      <c r="E214" s="213" t="str">
        <f t="shared" si="19"/>
        <v>462-Obaveze za učešće u dobitku</v>
      </c>
      <c r="F214" s="218" t="s">
        <v>563</v>
      </c>
      <c r="G214" s="221" t="str">
        <f t="shared" si="15"/>
        <v>462</v>
      </c>
      <c r="H214" s="215">
        <f>SUMIF(KN!$E$2:$E$102,E214,KN!$H$2:$H$102)</f>
        <v>0</v>
      </c>
      <c r="I214" s="215">
        <f>SUMIF(KN!$E$2:$E$102,E214,KN!$I$2:$I$102)</f>
        <v>0</v>
      </c>
    </row>
    <row r="215" spans="1:9" ht="17.25" customHeight="1">
      <c r="A215" s="217" t="s">
        <v>196</v>
      </c>
      <c r="B215" s="212" t="str">
        <f t="shared" si="16"/>
        <v>463</v>
      </c>
      <c r="C215" s="212" t="str">
        <f t="shared" si="17"/>
        <v>46</v>
      </c>
      <c r="D215" s="212" t="str">
        <f t="shared" si="18"/>
        <v>4</v>
      </c>
      <c r="E215" s="213" t="str">
        <f t="shared" si="19"/>
        <v>463-Obaveze prema zaposlenima</v>
      </c>
      <c r="F215" s="218" t="s">
        <v>564</v>
      </c>
      <c r="G215" s="221" t="str">
        <f t="shared" si="15"/>
        <v>463</v>
      </c>
      <c r="H215" s="215">
        <f>SUMIF(KN!$E$2:$E$102,E215,KN!$H$2:$H$102)</f>
        <v>0</v>
      </c>
      <c r="I215" s="215">
        <f>SUMIF(KN!$E$2:$E$102,E215,KN!$I$2:$I$102)</f>
        <v>0</v>
      </c>
    </row>
    <row r="216" spans="1:9" ht="17.25" customHeight="1">
      <c r="A216" s="217" t="s">
        <v>197</v>
      </c>
      <c r="B216" s="212" t="str">
        <f t="shared" si="16"/>
        <v>464</v>
      </c>
      <c r="C216" s="212" t="str">
        <f t="shared" si="17"/>
        <v>46</v>
      </c>
      <c r="D216" s="212" t="str">
        <f t="shared" si="18"/>
        <v>4</v>
      </c>
      <c r="E216" s="213" t="str">
        <f t="shared" si="19"/>
        <v>464-Obaveze prema članovima upravnog i nadzornog odbora</v>
      </c>
      <c r="F216" s="218" t="s">
        <v>565</v>
      </c>
      <c r="G216" s="221" t="str">
        <f t="shared" si="15"/>
        <v>464</v>
      </c>
      <c r="H216" s="215">
        <f>SUMIF(KN!$E$2:$E$102,E216,KN!$H$2:$H$102)</f>
        <v>0</v>
      </c>
      <c r="I216" s="215">
        <f>SUMIF(KN!$E$2:$E$102,E216,KN!$I$2:$I$102)</f>
        <v>0</v>
      </c>
    </row>
    <row r="217" spans="1:9" ht="17.25" customHeight="1">
      <c r="A217" s="217" t="s">
        <v>198</v>
      </c>
      <c r="B217" s="212" t="str">
        <f t="shared" si="16"/>
        <v>465</v>
      </c>
      <c r="C217" s="212" t="str">
        <f t="shared" si="17"/>
        <v>46</v>
      </c>
      <c r="D217" s="212" t="str">
        <f t="shared" si="18"/>
        <v>4</v>
      </c>
      <c r="E217" s="213" t="str">
        <f t="shared" si="19"/>
        <v>465-Obaveze prema fizičkim licima za naknade po ugovorima</v>
      </c>
      <c r="F217" s="218" t="s">
        <v>566</v>
      </c>
      <c r="G217" s="221" t="str">
        <f t="shared" si="15"/>
        <v>465</v>
      </c>
      <c r="H217" s="215">
        <f>SUMIF(KN!$E$2:$E$102,E217,KN!$H$2:$H$102)</f>
        <v>0</v>
      </c>
      <c r="I217" s="215">
        <f>SUMIF(KN!$E$2:$E$102,E217,KN!$I$2:$I$102)</f>
        <v>0</v>
      </c>
    </row>
    <row r="218" spans="1:9" ht="17.25" customHeight="1">
      <c r="A218" s="217" t="s">
        <v>199</v>
      </c>
      <c r="B218" s="212" t="str">
        <f t="shared" si="16"/>
        <v>469</v>
      </c>
      <c r="C218" s="212" t="str">
        <f t="shared" si="17"/>
        <v>46</v>
      </c>
      <c r="D218" s="212" t="str">
        <f t="shared" si="18"/>
        <v>4</v>
      </c>
      <c r="E218" s="213" t="str">
        <f t="shared" si="19"/>
        <v>469-Ostale obaveze</v>
      </c>
      <c r="F218" s="218" t="s">
        <v>567</v>
      </c>
      <c r="G218" s="221" t="str">
        <f t="shared" si="15"/>
        <v>469</v>
      </c>
      <c r="H218" s="215">
        <f>SUMIF(KN!$E$2:$E$102,E218,KN!$H$2:$H$102)</f>
        <v>0</v>
      </c>
      <c r="I218" s="215">
        <f>SUMIF(KN!$E$2:$E$102,E218,KN!$I$2:$I$102)</f>
        <v>0</v>
      </c>
    </row>
    <row r="219" spans="1:9" ht="17.25" customHeight="1">
      <c r="A219" s="217" t="s">
        <v>200</v>
      </c>
      <c r="B219" s="212" t="str">
        <f t="shared" si="16"/>
        <v>47</v>
      </c>
      <c r="C219" s="212" t="str">
        <f t="shared" si="17"/>
        <v>47</v>
      </c>
      <c r="D219" s="212" t="str">
        <f t="shared" si="18"/>
        <v>4</v>
      </c>
      <c r="E219" s="213" t="str">
        <f t="shared" si="19"/>
        <v>47-OBAVEZE ZA POREZ NA DODATU vr.</v>
      </c>
      <c r="F219" s="218" t="s">
        <v>824</v>
      </c>
      <c r="G219" s="221" t="str">
        <f t="shared" si="15"/>
        <v>47</v>
      </c>
      <c r="H219" s="215">
        <f>SUMIF(KN!$E$2:$E$102,E219,KN!$H$2:$H$102)</f>
        <v>0</v>
      </c>
      <c r="I219" s="215">
        <f>SUMIF(KN!$E$2:$E$102,E219,KN!$I$2:$I$102)</f>
        <v>0</v>
      </c>
    </row>
    <row r="220" spans="1:9" ht="17.25" customHeight="1">
      <c r="A220" s="217" t="s">
        <v>201</v>
      </c>
      <c r="B220" s="212" t="str">
        <f t="shared" si="16"/>
        <v>470</v>
      </c>
      <c r="C220" s="212" t="str">
        <f t="shared" si="17"/>
        <v>47</v>
      </c>
      <c r="D220" s="212" t="str">
        <f t="shared" si="18"/>
        <v>4</v>
      </c>
      <c r="E220" s="213" t="str">
        <f t="shared" si="19"/>
        <v>470-Obaveze za porez na dodatu vr. po izdatim fakturama po opštoj stopi (osim primljenih avansa)</v>
      </c>
      <c r="F220" s="218" t="s">
        <v>825</v>
      </c>
      <c r="G220" s="221" t="str">
        <f t="shared" si="15"/>
        <v>470</v>
      </c>
      <c r="H220" s="215">
        <f>SUMIF(KN!$E$2:$E$102,E220,KN!$H$2:$H$102)</f>
        <v>103.64</v>
      </c>
      <c r="I220" s="215">
        <f>SUMIF(KN!$E$2:$E$102,E220,KN!$I$2:$I$102)</f>
        <v>103.63</v>
      </c>
    </row>
    <row r="221" spans="1:9" ht="17.25" customHeight="1">
      <c r="A221" s="217" t="s">
        <v>202</v>
      </c>
      <c r="B221" s="212" t="str">
        <f t="shared" si="16"/>
        <v>471</v>
      </c>
      <c r="C221" s="212" t="str">
        <f t="shared" si="17"/>
        <v>47</v>
      </c>
      <c r="D221" s="212" t="str">
        <f t="shared" si="18"/>
        <v>4</v>
      </c>
      <c r="E221" s="213" t="str">
        <f t="shared" si="19"/>
        <v>471-Obaveze za porez na dodatu vr. po izdatim fakturama po sniženoj stopi (osim primljenih avansa)</v>
      </c>
      <c r="F221" s="218" t="s">
        <v>826</v>
      </c>
      <c r="G221" s="221" t="str">
        <f t="shared" si="15"/>
        <v>471</v>
      </c>
      <c r="H221" s="215">
        <f>SUMIF(KN!$E$2:$E$102,E221,KN!$H$2:$H$102)</f>
        <v>0</v>
      </c>
      <c r="I221" s="215">
        <f>SUMIF(KN!$E$2:$E$102,E221,KN!$I$2:$I$102)</f>
        <v>0</v>
      </c>
    </row>
    <row r="222" spans="1:9" ht="17.25" customHeight="1">
      <c r="A222" s="217" t="s">
        <v>203</v>
      </c>
      <c r="B222" s="212" t="str">
        <f t="shared" si="16"/>
        <v>472</v>
      </c>
      <c r="C222" s="212" t="str">
        <f t="shared" si="17"/>
        <v>47</v>
      </c>
      <c r="D222" s="212" t="str">
        <f t="shared" si="18"/>
        <v>4</v>
      </c>
      <c r="E222" s="213" t="str">
        <f t="shared" si="19"/>
        <v>472-Obaveze za porez na dodatu vr. po primljenim avansima po opštoj stopi</v>
      </c>
      <c r="F222" s="218" t="s">
        <v>827</v>
      </c>
      <c r="G222" s="221" t="str">
        <f t="shared" si="15"/>
        <v>472</v>
      </c>
      <c r="H222" s="215">
        <f>SUMIF(KN!$E$2:$E$102,E222,KN!$H$2:$H$102)</f>
        <v>0</v>
      </c>
      <c r="I222" s="215">
        <f>SUMIF(KN!$E$2:$E$102,E222,KN!$I$2:$I$102)</f>
        <v>0</v>
      </c>
    </row>
    <row r="223" spans="1:9" ht="17.25" customHeight="1">
      <c r="A223" s="217" t="s">
        <v>204</v>
      </c>
      <c r="B223" s="212" t="str">
        <f t="shared" si="16"/>
        <v>473</v>
      </c>
      <c r="C223" s="212" t="str">
        <f t="shared" si="17"/>
        <v>47</v>
      </c>
      <c r="D223" s="212" t="str">
        <f t="shared" si="18"/>
        <v>4</v>
      </c>
      <c r="E223" s="213" t="str">
        <f t="shared" si="19"/>
        <v>473-Obaveze za porez na dodatu vr. po primljenim avansima po sniženoj stopi</v>
      </c>
      <c r="F223" s="218" t="s">
        <v>828</v>
      </c>
      <c r="G223" s="221" t="str">
        <f t="shared" si="15"/>
        <v>473</v>
      </c>
      <c r="H223" s="215">
        <f>SUMIF(KN!$E$2:$E$102,E223,KN!$H$2:$H$102)</f>
        <v>0</v>
      </c>
      <c r="I223" s="215">
        <f>SUMIF(KN!$E$2:$E$102,E223,KN!$I$2:$I$102)</f>
        <v>0</v>
      </c>
    </row>
    <row r="224" spans="1:9" ht="17.25" customHeight="1">
      <c r="A224" s="217" t="s">
        <v>205</v>
      </c>
      <c r="B224" s="212" t="str">
        <f t="shared" si="16"/>
        <v>474</v>
      </c>
      <c r="C224" s="212" t="str">
        <f t="shared" si="17"/>
        <v>47</v>
      </c>
      <c r="D224" s="212" t="str">
        <f t="shared" si="18"/>
        <v>4</v>
      </c>
      <c r="E224" s="213" t="str">
        <f t="shared" si="19"/>
        <v>474-Obaveze za porez na dodatu vr. po osnovu sopstvene potrošnje po opštoj stopi</v>
      </c>
      <c r="F224" s="218" t="s">
        <v>829</v>
      </c>
      <c r="G224" s="221" t="str">
        <f t="shared" si="15"/>
        <v>474</v>
      </c>
      <c r="H224" s="215">
        <f>SUMIF(KN!$E$2:$E$102,E224,KN!$H$2:$H$102)</f>
        <v>0</v>
      </c>
      <c r="I224" s="215">
        <f>SUMIF(KN!$E$2:$E$102,E224,KN!$I$2:$I$102)</f>
        <v>0</v>
      </c>
    </row>
    <row r="225" spans="1:9" ht="17.25" customHeight="1">
      <c r="A225" s="217" t="s">
        <v>206</v>
      </c>
      <c r="B225" s="212" t="str">
        <f t="shared" si="16"/>
        <v>475</v>
      </c>
      <c r="C225" s="212" t="str">
        <f t="shared" si="17"/>
        <v>47</v>
      </c>
      <c r="D225" s="212" t="str">
        <f t="shared" si="18"/>
        <v>4</v>
      </c>
      <c r="E225" s="213" t="str">
        <f t="shared" si="19"/>
        <v>475-Obaveze za porez na dodatu vr. po osnovu sopstvene potrošnje po sniženoj stopi</v>
      </c>
      <c r="F225" s="218" t="s">
        <v>830</v>
      </c>
      <c r="G225" s="221" t="str">
        <f t="shared" si="15"/>
        <v>475</v>
      </c>
      <c r="H225" s="215">
        <f>SUMIF(KN!$E$2:$E$102,E225,KN!$H$2:$H$102)</f>
        <v>0</v>
      </c>
      <c r="I225" s="215">
        <f>SUMIF(KN!$E$2:$E$102,E225,KN!$I$2:$I$102)</f>
        <v>0</v>
      </c>
    </row>
    <row r="226" spans="1:9" ht="17.25" customHeight="1">
      <c r="A226" s="217" t="s">
        <v>207</v>
      </c>
      <c r="B226" s="212" t="str">
        <f t="shared" si="16"/>
        <v>476</v>
      </c>
      <c r="C226" s="212" t="str">
        <f t="shared" si="17"/>
        <v>47</v>
      </c>
      <c r="D226" s="212" t="str">
        <f t="shared" si="18"/>
        <v>4</v>
      </c>
      <c r="E226" s="213" t="str">
        <f t="shared" si="19"/>
        <v>476-Obaveze za porez na dodatu vr. po osnovu prodaje za gotovinu</v>
      </c>
      <c r="F226" s="218" t="s">
        <v>831</v>
      </c>
      <c r="G226" s="221" t="str">
        <f t="shared" si="15"/>
        <v>476</v>
      </c>
      <c r="H226" s="215">
        <f>SUMIF(KN!$E$2:$E$102,E226,KN!$H$2:$H$102)</f>
        <v>0</v>
      </c>
      <c r="I226" s="215">
        <f>SUMIF(KN!$E$2:$E$102,E226,KN!$I$2:$I$102)</f>
        <v>0</v>
      </c>
    </row>
    <row r="227" spans="1:9" ht="17.25" customHeight="1">
      <c r="A227" s="217" t="s">
        <v>208</v>
      </c>
      <c r="B227" s="212" t="str">
        <f t="shared" si="16"/>
        <v>479</v>
      </c>
      <c r="C227" s="212" t="str">
        <f t="shared" si="17"/>
        <v>47</v>
      </c>
      <c r="D227" s="212" t="str">
        <f t="shared" si="18"/>
        <v>4</v>
      </c>
      <c r="E227" s="213" t="str">
        <f t="shared" si="19"/>
        <v>479-Obaveze za porez na dodatu vr. po osnovu razlike obračunatog poreza na dodatu vr. i prethodnog poreza</v>
      </c>
      <c r="F227" s="218" t="s">
        <v>832</v>
      </c>
      <c r="G227" s="221" t="str">
        <f t="shared" si="15"/>
        <v>479</v>
      </c>
      <c r="H227" s="215">
        <f>SUMIF(KN!$E$2:$E$102,E227,KN!$H$2:$H$102)</f>
        <v>117.55</v>
      </c>
      <c r="I227" s="215">
        <f>SUMIF(KN!$E$2:$E$102,E227,KN!$I$2:$I$102)</f>
        <v>161.95999999999998</v>
      </c>
    </row>
    <row r="228" spans="1:9" ht="17.25" customHeight="1">
      <c r="A228" s="217" t="s">
        <v>209</v>
      </c>
      <c r="B228" s="212" t="str">
        <f t="shared" si="16"/>
        <v>48</v>
      </c>
      <c r="C228" s="212" t="str">
        <f t="shared" si="17"/>
        <v>48</v>
      </c>
      <c r="D228" s="212" t="str">
        <f t="shared" si="18"/>
        <v>4</v>
      </c>
      <c r="E228" s="213" t="str">
        <f t="shared" si="19"/>
        <v>48-OBAVEZE ZA OSTALE POREZE, DOPRINOSE I DRUGE DAŽBINE</v>
      </c>
      <c r="F228" s="218" t="s">
        <v>568</v>
      </c>
      <c r="G228" s="221" t="str">
        <f t="shared" si="15"/>
        <v>48</v>
      </c>
      <c r="H228" s="215">
        <f>SUMIF(KN!$E$2:$E$102,E228,KN!$H$2:$H$102)</f>
        <v>0</v>
      </c>
      <c r="I228" s="215">
        <f>SUMIF(KN!$E$2:$E$102,E228,KN!$I$2:$I$102)</f>
        <v>0</v>
      </c>
    </row>
    <row r="229" spans="1:9" ht="17.25" customHeight="1">
      <c r="A229" s="217" t="s">
        <v>210</v>
      </c>
      <c r="B229" s="212" t="str">
        <f t="shared" si="16"/>
        <v>480</v>
      </c>
      <c r="C229" s="212" t="str">
        <f t="shared" si="17"/>
        <v>48</v>
      </c>
      <c r="D229" s="212" t="str">
        <f t="shared" si="18"/>
        <v>4</v>
      </c>
      <c r="E229" s="213" t="str">
        <f t="shared" si="19"/>
        <v>480-Obaveze za akcize</v>
      </c>
      <c r="F229" s="218" t="s">
        <v>569</v>
      </c>
      <c r="G229" s="221" t="str">
        <f t="shared" si="15"/>
        <v>480</v>
      </c>
      <c r="H229" s="215">
        <f>SUMIF(KN!$E$2:$E$102,E229,KN!$H$2:$H$102)</f>
        <v>0</v>
      </c>
      <c r="I229" s="215">
        <f>SUMIF(KN!$E$2:$E$102,E229,KN!$I$2:$I$102)</f>
        <v>0</v>
      </c>
    </row>
    <row r="230" spans="1:9" ht="17.25" customHeight="1">
      <c r="A230" s="217" t="s">
        <v>211</v>
      </c>
      <c r="B230" s="212" t="str">
        <f t="shared" si="16"/>
        <v>481</v>
      </c>
      <c r="C230" s="212" t="str">
        <f t="shared" si="17"/>
        <v>48</v>
      </c>
      <c r="D230" s="212" t="str">
        <f t="shared" si="18"/>
        <v>4</v>
      </c>
      <c r="E230" s="213" t="str">
        <f t="shared" si="19"/>
        <v>481-Obaveze za porez iz rezultata</v>
      </c>
      <c r="F230" s="218" t="s">
        <v>570</v>
      </c>
      <c r="G230" s="221" t="str">
        <f t="shared" si="15"/>
        <v>481</v>
      </c>
      <c r="H230" s="215">
        <f>SUMIF(KN!$E$2:$E$102,E230,KN!$H$2:$H$102)</f>
        <v>0</v>
      </c>
      <c r="I230" s="215">
        <f>SUMIF(KN!$E$2:$E$102,E230,KN!$I$2:$I$102)</f>
        <v>13.23</v>
      </c>
    </row>
    <row r="231" spans="1:9" ht="17.25" customHeight="1">
      <c r="A231" s="217" t="s">
        <v>212</v>
      </c>
      <c r="B231" s="212" t="str">
        <f t="shared" si="16"/>
        <v>482</v>
      </c>
      <c r="C231" s="212" t="str">
        <f t="shared" si="17"/>
        <v>48</v>
      </c>
      <c r="D231" s="212" t="str">
        <f t="shared" si="18"/>
        <v>4</v>
      </c>
      <c r="E231" s="213" t="str">
        <f t="shared" si="19"/>
        <v>482-Obaveze za poreze, carine i druge dažbine iz nabavke ili na teret troškova</v>
      </c>
      <c r="F231" s="218" t="s">
        <v>571</v>
      </c>
      <c r="G231" s="221" t="str">
        <f t="shared" si="15"/>
        <v>482</v>
      </c>
      <c r="H231" s="215">
        <f>SUMIF(KN!$E$2:$E$102,E231,KN!$H$2:$H$102)</f>
        <v>0</v>
      </c>
      <c r="I231" s="215">
        <f>SUMIF(KN!$E$2:$E$102,E231,KN!$I$2:$I$102)</f>
        <v>0</v>
      </c>
    </row>
    <row r="232" spans="1:9" ht="17.25" customHeight="1">
      <c r="A232" s="217" t="s">
        <v>213</v>
      </c>
      <c r="B232" s="212" t="str">
        <f t="shared" si="16"/>
        <v>483</v>
      </c>
      <c r="C232" s="212" t="str">
        <f t="shared" si="17"/>
        <v>48</v>
      </c>
      <c r="D232" s="212" t="str">
        <f t="shared" si="18"/>
        <v>4</v>
      </c>
      <c r="E232" s="213" t="str">
        <f t="shared" si="19"/>
        <v>483-Obaveze za doprinose koji terete troškove</v>
      </c>
      <c r="F232" s="218" t="s">
        <v>572</v>
      </c>
      <c r="G232" s="221" t="str">
        <f t="shared" si="15"/>
        <v>483</v>
      </c>
      <c r="H232" s="215">
        <f>SUMIF(KN!$E$2:$E$102,E232,KN!$H$2:$H$102)</f>
        <v>0</v>
      </c>
      <c r="I232" s="215">
        <f>SUMIF(KN!$E$2:$E$102,E232,KN!$I$2:$I$102)</f>
        <v>0</v>
      </c>
    </row>
    <row r="233" spans="1:9" ht="17.25" customHeight="1">
      <c r="A233" s="217" t="s">
        <v>214</v>
      </c>
      <c r="B233" s="212" t="str">
        <f t="shared" si="16"/>
        <v>489</v>
      </c>
      <c r="C233" s="212" t="str">
        <f t="shared" si="17"/>
        <v>48</v>
      </c>
      <c r="D233" s="212" t="str">
        <f t="shared" si="18"/>
        <v>4</v>
      </c>
      <c r="E233" s="213" t="str">
        <f t="shared" si="19"/>
        <v>489-Ostale obaveze za poreze, doprinose i druge dažbine</v>
      </c>
      <c r="F233" s="218" t="s">
        <v>573</v>
      </c>
      <c r="G233" s="221" t="str">
        <f t="shared" si="15"/>
        <v>489</v>
      </c>
      <c r="H233" s="215">
        <f>SUMIF(KN!$E$2:$E$102,E233,KN!$H$2:$H$102)</f>
        <v>0</v>
      </c>
      <c r="I233" s="215">
        <f>SUMIF(KN!$E$2:$E$102,E233,KN!$I$2:$I$102)</f>
        <v>0</v>
      </c>
    </row>
    <row r="234" spans="1:9" ht="17.25" customHeight="1">
      <c r="A234" s="217" t="s">
        <v>215</v>
      </c>
      <c r="B234" s="212" t="str">
        <f t="shared" si="16"/>
        <v>49</v>
      </c>
      <c r="C234" s="212" t="str">
        <f t="shared" si="17"/>
        <v>49</v>
      </c>
      <c r="D234" s="212" t="str">
        <f t="shared" si="18"/>
        <v>4</v>
      </c>
      <c r="E234" s="213" t="str">
        <f t="shared" si="19"/>
        <v>49-PASIVNA VREMENSKA RAZGRANIČENJA</v>
      </c>
      <c r="F234" s="218" t="s">
        <v>574</v>
      </c>
      <c r="G234" s="221" t="str">
        <f t="shared" si="15"/>
        <v>49</v>
      </c>
      <c r="H234" s="215">
        <f>SUMIF(KN!$E$2:$E$102,E234,KN!$H$2:$H$102)</f>
        <v>0</v>
      </c>
      <c r="I234" s="215">
        <f>SUMIF(KN!$E$2:$E$102,E234,KN!$I$2:$I$102)</f>
        <v>0</v>
      </c>
    </row>
    <row r="235" spans="1:9" ht="17.25" customHeight="1">
      <c r="A235" s="217" t="s">
        <v>216</v>
      </c>
      <c r="B235" s="212" t="str">
        <f t="shared" si="16"/>
        <v>490</v>
      </c>
      <c r="C235" s="212" t="str">
        <f t="shared" si="17"/>
        <v>49</v>
      </c>
      <c r="D235" s="212" t="str">
        <f t="shared" si="18"/>
        <v>4</v>
      </c>
      <c r="E235" s="213" t="str">
        <f t="shared" si="19"/>
        <v>490-Unaprijed obračunati troškovi</v>
      </c>
      <c r="F235" s="218" t="s">
        <v>575</v>
      </c>
      <c r="G235" s="221" t="str">
        <f t="shared" si="15"/>
        <v>490</v>
      </c>
      <c r="H235" s="215">
        <f>SUMIF(KN!$E$2:$E$102,E235,KN!$H$2:$H$102)</f>
        <v>0</v>
      </c>
      <c r="I235" s="215">
        <f>SUMIF(KN!$E$2:$E$102,E235,KN!$I$2:$I$102)</f>
        <v>0</v>
      </c>
    </row>
    <row r="236" spans="1:9" ht="17.25" customHeight="1">
      <c r="A236" s="217" t="s">
        <v>217</v>
      </c>
      <c r="B236" s="212" t="str">
        <f t="shared" si="16"/>
        <v>491</v>
      </c>
      <c r="C236" s="212" t="str">
        <f t="shared" si="17"/>
        <v>49</v>
      </c>
      <c r="D236" s="212" t="str">
        <f t="shared" si="18"/>
        <v>4</v>
      </c>
      <c r="E236" s="213" t="str">
        <f t="shared" si="19"/>
        <v>491-Obračunati prihodi budućeg perioda</v>
      </c>
      <c r="F236" s="218" t="s">
        <v>576</v>
      </c>
      <c r="G236" s="221" t="str">
        <f t="shared" si="15"/>
        <v>491</v>
      </c>
      <c r="H236" s="215">
        <f>SUMIF(KN!$E$2:$E$102,E236,KN!$H$2:$H$102)</f>
        <v>0</v>
      </c>
      <c r="I236" s="215">
        <f>SUMIF(KN!$E$2:$E$102,E236,KN!$I$2:$I$102)</f>
        <v>0</v>
      </c>
    </row>
    <row r="237" spans="1:9" ht="17.25" customHeight="1">
      <c r="A237" s="217" t="s">
        <v>218</v>
      </c>
      <c r="B237" s="212" t="str">
        <f t="shared" si="16"/>
        <v>494</v>
      </c>
      <c r="C237" s="212" t="str">
        <f t="shared" si="17"/>
        <v>49</v>
      </c>
      <c r="D237" s="212" t="str">
        <f t="shared" si="18"/>
        <v>4</v>
      </c>
      <c r="E237" s="213" t="str">
        <f t="shared" si="19"/>
        <v>494-Razgraničeni zavisni troškovi nabavke</v>
      </c>
      <c r="F237" s="218" t="s">
        <v>577</v>
      </c>
      <c r="G237" s="221" t="str">
        <f t="shared" si="15"/>
        <v>494</v>
      </c>
      <c r="H237" s="215">
        <f>SUMIF(KN!$E$2:$E$102,E237,KN!$H$2:$H$102)</f>
        <v>0</v>
      </c>
      <c r="I237" s="215">
        <f>SUMIF(KN!$E$2:$E$102,E237,KN!$I$2:$I$102)</f>
        <v>0</v>
      </c>
    </row>
    <row r="238" spans="1:9" ht="17.25" customHeight="1">
      <c r="A238" s="217" t="s">
        <v>219</v>
      </c>
      <c r="B238" s="212" t="str">
        <f t="shared" si="16"/>
        <v>495</v>
      </c>
      <c r="C238" s="212" t="str">
        <f t="shared" si="17"/>
        <v>49</v>
      </c>
      <c r="D238" s="212" t="str">
        <f t="shared" si="18"/>
        <v>4</v>
      </c>
      <c r="E238" s="213" t="str">
        <f t="shared" si="19"/>
        <v>495-Odloženi prihodi i primljene donacije</v>
      </c>
      <c r="F238" s="218" t="s">
        <v>578</v>
      </c>
      <c r="G238" s="221" t="str">
        <f t="shared" si="15"/>
        <v>495</v>
      </c>
      <c r="H238" s="215">
        <f>SUMIF(KN!$E$2:$E$102,E238,KN!$H$2:$H$102)</f>
        <v>0</v>
      </c>
      <c r="I238" s="215">
        <f>SUMIF(KN!$E$2:$E$102,E238,KN!$I$2:$I$102)</f>
        <v>0</v>
      </c>
    </row>
    <row r="239" spans="1:9" ht="17.25" customHeight="1">
      <c r="A239" s="217" t="s">
        <v>220</v>
      </c>
      <c r="B239" s="212" t="str">
        <f t="shared" si="16"/>
        <v>496</v>
      </c>
      <c r="C239" s="212" t="str">
        <f t="shared" si="17"/>
        <v>49</v>
      </c>
      <c r="D239" s="212" t="str">
        <f t="shared" si="18"/>
        <v>4</v>
      </c>
      <c r="E239" s="213" t="str">
        <f t="shared" si="19"/>
        <v>496-Razgraničeni prihodi po osnovu potraživanja</v>
      </c>
      <c r="F239" s="218" t="s">
        <v>579</v>
      </c>
      <c r="G239" s="221" t="str">
        <f t="shared" si="15"/>
        <v>496</v>
      </c>
      <c r="H239" s="215">
        <f>SUMIF(KN!$E$2:$E$102,E239,KN!$H$2:$H$102)</f>
        <v>0</v>
      </c>
      <c r="I239" s="215">
        <f>SUMIF(KN!$E$2:$E$102,E239,KN!$I$2:$I$102)</f>
        <v>0</v>
      </c>
    </row>
    <row r="240" spans="1:9" ht="17.25" customHeight="1">
      <c r="A240" s="217" t="s">
        <v>221</v>
      </c>
      <c r="B240" s="212" t="str">
        <f t="shared" si="16"/>
        <v>497</v>
      </c>
      <c r="C240" s="212" t="str">
        <f t="shared" si="17"/>
        <v>49</v>
      </c>
      <c r="D240" s="212" t="str">
        <f t="shared" si="18"/>
        <v>4</v>
      </c>
      <c r="E240" s="213" t="str">
        <f t="shared" si="19"/>
        <v>497-Razgraničene obaveze za porez na dodatu vr.</v>
      </c>
      <c r="F240" s="218" t="s">
        <v>833</v>
      </c>
      <c r="G240" s="221" t="str">
        <f t="shared" si="15"/>
        <v>497</v>
      </c>
      <c r="H240" s="215">
        <f>SUMIF(KN!$E$2:$E$102,E240,KN!$H$2:$H$102)</f>
        <v>0</v>
      </c>
      <c r="I240" s="215">
        <f>SUMIF(KN!$E$2:$E$102,E240,KN!$I$2:$I$102)</f>
        <v>0</v>
      </c>
    </row>
    <row r="241" spans="1:9" ht="17.25" customHeight="1">
      <c r="A241" s="217" t="s">
        <v>222</v>
      </c>
      <c r="B241" s="212" t="str">
        <f t="shared" si="16"/>
        <v>498</v>
      </c>
      <c r="C241" s="212" t="str">
        <f t="shared" si="17"/>
        <v>49</v>
      </c>
      <c r="D241" s="212" t="str">
        <f t="shared" si="18"/>
        <v>4</v>
      </c>
      <c r="E241" s="213" t="str">
        <f t="shared" si="19"/>
        <v>498-Odložene poreske obaveze</v>
      </c>
      <c r="F241" s="218" t="s">
        <v>580</v>
      </c>
      <c r="G241" s="221" t="str">
        <f t="shared" si="15"/>
        <v>498</v>
      </c>
      <c r="H241" s="215">
        <f>SUMIF(KN!$E$2:$E$102,E241,KN!$H$2:$H$102)</f>
        <v>0</v>
      </c>
      <c r="I241" s="215">
        <f>SUMIF(KN!$E$2:$E$102,E241,KN!$I$2:$I$102)</f>
        <v>0</v>
      </c>
    </row>
    <row r="242" spans="1:9" ht="17.25" customHeight="1">
      <c r="A242" s="217" t="s">
        <v>223</v>
      </c>
      <c r="B242" s="212" t="str">
        <f t="shared" si="16"/>
        <v>499</v>
      </c>
      <c r="C242" s="212" t="str">
        <f t="shared" si="17"/>
        <v>49</v>
      </c>
      <c r="D242" s="212" t="str">
        <f t="shared" si="18"/>
        <v>4</v>
      </c>
      <c r="E242" s="213" t="str">
        <f t="shared" si="19"/>
        <v>499-Ostala pasivna vremenska razgraničenja</v>
      </c>
      <c r="F242" s="218" t="s">
        <v>581</v>
      </c>
      <c r="G242" s="221" t="str">
        <f t="shared" si="15"/>
        <v>499</v>
      </c>
      <c r="H242" s="215">
        <f>SUMIF(KN!$E$2:$E$102,E242,KN!$H$2:$H$102)</f>
        <v>0</v>
      </c>
      <c r="I242" s="215">
        <f>SUMIF(KN!$E$2:$E$102,E242,KN!$I$2:$I$102)</f>
        <v>0</v>
      </c>
    </row>
    <row r="243" spans="1:9" ht="17.25" customHeight="1">
      <c r="A243" s="211" t="s">
        <v>755</v>
      </c>
      <c r="B243" s="212" t="str">
        <f t="shared" si="16"/>
        <v>5</v>
      </c>
      <c r="C243" s="212" t="str">
        <f t="shared" si="17"/>
        <v>5</v>
      </c>
      <c r="D243" s="212" t="str">
        <f t="shared" si="18"/>
        <v>5</v>
      </c>
      <c r="E243" s="213" t="str">
        <f t="shared" si="19"/>
        <v>5-RASHODI</v>
      </c>
      <c r="F243" s="214" t="s">
        <v>756</v>
      </c>
      <c r="G243" s="221" t="str">
        <f t="shared" si="15"/>
        <v>5</v>
      </c>
      <c r="H243" s="215">
        <f>SUMIF(KN!$E$2:$E$102,E243,KN!$H$2:$H$102)</f>
        <v>0</v>
      </c>
      <c r="I243" s="215">
        <f>SUMIF(KN!$E$2:$E$102,E243,KN!$I$2:$I$102)</f>
        <v>0</v>
      </c>
    </row>
    <row r="244" spans="1:9" ht="17.25" customHeight="1">
      <c r="A244" s="217" t="s">
        <v>224</v>
      </c>
      <c r="B244" s="212" t="str">
        <f t="shared" si="16"/>
        <v>50</v>
      </c>
      <c r="C244" s="212" t="str">
        <f t="shared" si="17"/>
        <v>50</v>
      </c>
      <c r="D244" s="212" t="str">
        <f t="shared" si="18"/>
        <v>5</v>
      </c>
      <c r="E244" s="213" t="str">
        <f t="shared" si="19"/>
        <v>50-NABAVNA vr. PRODATE ROBE</v>
      </c>
      <c r="F244" s="218" t="s">
        <v>834</v>
      </c>
      <c r="G244" s="221" t="str">
        <f t="shared" si="15"/>
        <v>50</v>
      </c>
      <c r="H244" s="215">
        <f>SUMIF(KN!$E$2:$E$102,E244,KN!$H$2:$H$102)</f>
        <v>0</v>
      </c>
      <c r="I244" s="215">
        <f>SUMIF(KN!$E$2:$E$102,E244,KN!$I$2:$I$102)</f>
        <v>0</v>
      </c>
    </row>
    <row r="245" spans="1:9" ht="17.25" customHeight="1">
      <c r="A245" s="217" t="s">
        <v>225</v>
      </c>
      <c r="B245" s="212" t="str">
        <f t="shared" si="16"/>
        <v>500</v>
      </c>
      <c r="C245" s="212" t="str">
        <f t="shared" si="17"/>
        <v>50</v>
      </c>
      <c r="D245" s="212" t="str">
        <f t="shared" si="18"/>
        <v>5</v>
      </c>
      <c r="E245" s="213" t="str">
        <f t="shared" si="19"/>
        <v>500-Nabavka robe</v>
      </c>
      <c r="F245" s="218" t="s">
        <v>582</v>
      </c>
      <c r="G245" s="221" t="str">
        <f t="shared" si="15"/>
        <v>500</v>
      </c>
      <c r="H245" s="215">
        <f>SUMIF(KN!$E$2:$E$102,E245,KN!$H$2:$H$102)</f>
        <v>0</v>
      </c>
      <c r="I245" s="215">
        <f>SUMIF(KN!$E$2:$E$102,E245,KN!$I$2:$I$102)</f>
        <v>0</v>
      </c>
    </row>
    <row r="246" spans="1:9" ht="17.25" customHeight="1">
      <c r="A246" s="217" t="s">
        <v>226</v>
      </c>
      <c r="B246" s="212" t="str">
        <f t="shared" si="16"/>
        <v>501</v>
      </c>
      <c r="C246" s="212" t="str">
        <f t="shared" si="17"/>
        <v>50</v>
      </c>
      <c r="D246" s="212" t="str">
        <f t="shared" si="18"/>
        <v>5</v>
      </c>
      <c r="E246" s="213" t="str">
        <f t="shared" si="19"/>
        <v>501-Nabavna vr. prodate robe</v>
      </c>
      <c r="F246" s="218" t="s">
        <v>835</v>
      </c>
      <c r="G246" s="221" t="str">
        <f t="shared" si="15"/>
        <v>501</v>
      </c>
      <c r="H246" s="215">
        <f>SUMIF(KN!$E$2:$E$102,E246,KN!$H$2:$H$102)</f>
        <v>0</v>
      </c>
      <c r="I246" s="215">
        <f>SUMIF(KN!$E$2:$E$102,E246,KN!$I$2:$I$102)</f>
        <v>0</v>
      </c>
    </row>
    <row r="247" spans="1:9" ht="17.25" customHeight="1">
      <c r="A247" s="217" t="s">
        <v>227</v>
      </c>
      <c r="B247" s="212" t="str">
        <f t="shared" si="16"/>
        <v>502</v>
      </c>
      <c r="C247" s="212" t="str">
        <f t="shared" si="17"/>
        <v>50</v>
      </c>
      <c r="D247" s="212" t="str">
        <f t="shared" si="18"/>
        <v>5</v>
      </c>
      <c r="E247" s="213" t="str">
        <f t="shared" si="19"/>
        <v>502-Nabavna vr. prodatih nekretnina pribavljenih radi prodaje</v>
      </c>
      <c r="F247" s="218" t="s">
        <v>836</v>
      </c>
      <c r="G247" s="221" t="str">
        <f t="shared" si="15"/>
        <v>502</v>
      </c>
      <c r="H247" s="215">
        <f>SUMIF(KN!$E$2:$E$102,E247,KN!$H$2:$H$102)</f>
        <v>0</v>
      </c>
      <c r="I247" s="215">
        <f>SUMIF(KN!$E$2:$E$102,E247,KN!$I$2:$I$102)</f>
        <v>0</v>
      </c>
    </row>
    <row r="248" spans="1:9" ht="17.25" customHeight="1">
      <c r="A248" s="217" t="s">
        <v>733</v>
      </c>
      <c r="B248" s="212" t="str">
        <f t="shared" si="16"/>
        <v>503</v>
      </c>
      <c r="C248" s="212" t="str">
        <f t="shared" si="17"/>
        <v>50</v>
      </c>
      <c r="D248" s="212" t="str">
        <f t="shared" si="18"/>
        <v>5</v>
      </c>
      <c r="E248" s="213" t="str">
        <f t="shared" si="19"/>
        <v>503-</v>
      </c>
      <c r="G248" s="221" t="str">
        <f t="shared" si="15"/>
        <v>503</v>
      </c>
      <c r="H248" s="215">
        <f>SUMIF(KN!$E$2:$E$102,E248,KN!$H$2:$H$102)</f>
        <v>0</v>
      </c>
      <c r="I248" s="215">
        <f>SUMIF(KN!$E$2:$E$102,E248,KN!$I$2:$I$102)</f>
        <v>0</v>
      </c>
    </row>
    <row r="249" spans="1:9" ht="17.25" customHeight="1">
      <c r="A249" s="217" t="s">
        <v>734</v>
      </c>
      <c r="B249" s="212" t="str">
        <f t="shared" si="16"/>
        <v>504</v>
      </c>
      <c r="C249" s="212" t="str">
        <f t="shared" si="17"/>
        <v>50</v>
      </c>
      <c r="D249" s="212" t="str">
        <f t="shared" si="18"/>
        <v>5</v>
      </c>
      <c r="E249" s="213" t="str">
        <f t="shared" si="19"/>
        <v>504-</v>
      </c>
      <c r="F249" s="218"/>
      <c r="G249" s="221" t="str">
        <f t="shared" si="15"/>
        <v>504</v>
      </c>
      <c r="H249" s="215">
        <f>SUMIF(KN!$E$2:$E$102,E249,KN!$H$2:$H$102)</f>
        <v>0</v>
      </c>
      <c r="I249" s="215">
        <f>SUMIF(KN!$E$2:$E$102,E249,KN!$I$2:$I$102)</f>
        <v>0</v>
      </c>
    </row>
    <row r="250" spans="1:9" ht="17.25" customHeight="1">
      <c r="A250" s="217" t="s">
        <v>735</v>
      </c>
      <c r="B250" s="212" t="str">
        <f t="shared" si="16"/>
        <v>505</v>
      </c>
      <c r="C250" s="212" t="str">
        <f t="shared" si="17"/>
        <v>50</v>
      </c>
      <c r="D250" s="212" t="str">
        <f t="shared" si="18"/>
        <v>5</v>
      </c>
      <c r="E250" s="213" t="str">
        <f t="shared" si="19"/>
        <v>505-</v>
      </c>
      <c r="G250" s="221" t="str">
        <f t="shared" si="15"/>
        <v>505</v>
      </c>
      <c r="H250" s="215">
        <f>SUMIF(KN!$E$2:$E$102,E250,KN!$H$2:$H$102)</f>
        <v>0</v>
      </c>
      <c r="I250" s="215">
        <f>SUMIF(KN!$E$2:$E$102,E250,KN!$I$2:$I$102)</f>
        <v>0</v>
      </c>
    </row>
    <row r="251" spans="1:9" ht="17.25" customHeight="1">
      <c r="A251" s="217" t="s">
        <v>228</v>
      </c>
      <c r="B251" s="212" t="str">
        <f t="shared" si="16"/>
        <v>51</v>
      </c>
      <c r="C251" s="212" t="str">
        <f t="shared" si="17"/>
        <v>51</v>
      </c>
      <c r="D251" s="212" t="str">
        <f t="shared" si="18"/>
        <v>5</v>
      </c>
      <c r="E251" s="213" t="str">
        <f t="shared" si="19"/>
        <v>51-TROŠKOVI MATERIJALA</v>
      </c>
      <c r="F251" s="218" t="s">
        <v>583</v>
      </c>
      <c r="G251" s="221" t="str">
        <f t="shared" si="15"/>
        <v>51</v>
      </c>
      <c r="H251" s="215">
        <f>SUMIF(KN!$E$2:$E$102,E251,KN!$H$2:$H$102)</f>
        <v>0</v>
      </c>
      <c r="I251" s="215">
        <f>SUMIF(KN!$E$2:$E$102,E251,KN!$I$2:$I$102)</f>
        <v>0</v>
      </c>
    </row>
    <row r="252" spans="1:9" ht="17.25" customHeight="1">
      <c r="A252" s="217" t="s">
        <v>229</v>
      </c>
      <c r="B252" s="212" t="str">
        <f t="shared" si="16"/>
        <v>510</v>
      </c>
      <c r="C252" s="212" t="str">
        <f t="shared" si="17"/>
        <v>51</v>
      </c>
      <c r="D252" s="212" t="str">
        <f t="shared" si="18"/>
        <v>5</v>
      </c>
      <c r="E252" s="213" t="str">
        <f t="shared" si="19"/>
        <v>510-Nabavka materijala</v>
      </c>
      <c r="F252" s="218" t="s">
        <v>584</v>
      </c>
      <c r="G252" s="221" t="str">
        <f t="shared" si="15"/>
        <v>510</v>
      </c>
      <c r="H252" s="215">
        <f>SUMIF(KN!$E$2:$E$102,E252,KN!$H$2:$H$102)</f>
        <v>0</v>
      </c>
      <c r="I252" s="215">
        <f>SUMIF(KN!$E$2:$E$102,E252,KN!$I$2:$I$102)</f>
        <v>0</v>
      </c>
    </row>
    <row r="253" spans="1:9" ht="17.25" customHeight="1">
      <c r="A253" s="217" t="s">
        <v>230</v>
      </c>
      <c r="B253" s="212" t="str">
        <f t="shared" si="16"/>
        <v>511</v>
      </c>
      <c r="C253" s="212" t="str">
        <f t="shared" si="17"/>
        <v>51</v>
      </c>
      <c r="D253" s="212" t="str">
        <f t="shared" si="18"/>
        <v>5</v>
      </c>
      <c r="E253" s="213" t="str">
        <f t="shared" si="19"/>
        <v>511-Troškovi materijala za izradu</v>
      </c>
      <c r="F253" s="218" t="s">
        <v>585</v>
      </c>
      <c r="G253" s="221" t="str">
        <f t="shared" si="15"/>
        <v>511</v>
      </c>
      <c r="H253" s="215">
        <f>SUMIF(KN!$E$2:$E$102,E253,KN!$H$2:$H$102)</f>
        <v>0</v>
      </c>
      <c r="I253" s="215">
        <f>SUMIF(KN!$E$2:$E$102,E253,KN!$I$2:$I$102)</f>
        <v>0</v>
      </c>
    </row>
    <row r="254" spans="1:9" ht="17.25" customHeight="1">
      <c r="A254" s="217" t="s">
        <v>231</v>
      </c>
      <c r="B254" s="212" t="str">
        <f t="shared" si="16"/>
        <v>512</v>
      </c>
      <c r="C254" s="212" t="str">
        <f t="shared" si="17"/>
        <v>51</v>
      </c>
      <c r="D254" s="212" t="str">
        <f t="shared" si="18"/>
        <v>5</v>
      </c>
      <c r="E254" s="213" t="str">
        <f t="shared" si="19"/>
        <v>512-Troškovi ostalog materijala (režijskog)</v>
      </c>
      <c r="F254" s="218" t="s">
        <v>586</v>
      </c>
      <c r="G254" s="221" t="str">
        <f t="shared" si="15"/>
        <v>512</v>
      </c>
      <c r="H254" s="215">
        <f>SUMIF(KN!$E$2:$E$102,E254,KN!$H$2:$H$102)</f>
        <v>0</v>
      </c>
      <c r="I254" s="215">
        <f>SUMIF(KN!$E$2:$E$102,E254,KN!$I$2:$I$102)</f>
        <v>0</v>
      </c>
    </row>
    <row r="255" spans="1:9" ht="17.25" customHeight="1">
      <c r="A255" s="217" t="s">
        <v>232</v>
      </c>
      <c r="B255" s="212" t="str">
        <f t="shared" si="16"/>
        <v>513</v>
      </c>
      <c r="C255" s="212" t="str">
        <f t="shared" si="17"/>
        <v>51</v>
      </c>
      <c r="D255" s="212" t="str">
        <f t="shared" si="18"/>
        <v>5</v>
      </c>
      <c r="E255" s="213" t="str">
        <f t="shared" si="19"/>
        <v>513-Troškovi goriva i energije</v>
      </c>
      <c r="F255" s="218" t="s">
        <v>587</v>
      </c>
      <c r="G255" s="221" t="str">
        <f t="shared" si="15"/>
        <v>513</v>
      </c>
      <c r="H255" s="215">
        <f>SUMIF(KN!$E$2:$E$102,E255,KN!$H$2:$H$102)</f>
        <v>0</v>
      </c>
      <c r="I255" s="215">
        <f>SUMIF(KN!$E$2:$E$102,E255,KN!$I$2:$I$102)</f>
        <v>0</v>
      </c>
    </row>
    <row r="256" spans="1:9" ht="17.25" customHeight="1">
      <c r="A256" s="217" t="s">
        <v>736</v>
      </c>
      <c r="B256" s="212" t="str">
        <f t="shared" si="16"/>
        <v>514</v>
      </c>
      <c r="C256" s="212" t="str">
        <f t="shared" si="17"/>
        <v>51</v>
      </c>
      <c r="D256" s="212" t="str">
        <f t="shared" si="18"/>
        <v>5</v>
      </c>
      <c r="E256" s="213" t="str">
        <f t="shared" si="19"/>
        <v>514-Troškovi pomoćnog materijala</v>
      </c>
      <c r="F256" s="220" t="s">
        <v>839</v>
      </c>
      <c r="G256" s="221" t="str">
        <f t="shared" si="15"/>
        <v>514</v>
      </c>
      <c r="H256" s="215">
        <f>SUMIF(KN!$E$2:$E$102,E256,KN!$H$2:$H$102)</f>
        <v>0</v>
      </c>
      <c r="I256" s="215">
        <f>SUMIF(KN!$E$2:$E$102,E256,KN!$I$2:$I$102)</f>
        <v>0</v>
      </c>
    </row>
    <row r="257" spans="1:9" ht="17.25" customHeight="1">
      <c r="A257" s="217" t="s">
        <v>737</v>
      </c>
      <c r="B257" s="212" t="str">
        <f t="shared" si="16"/>
        <v>515</v>
      </c>
      <c r="C257" s="212" t="str">
        <f t="shared" si="17"/>
        <v>51</v>
      </c>
      <c r="D257" s="212" t="str">
        <f t="shared" si="18"/>
        <v>5</v>
      </c>
      <c r="E257" s="213" t="str">
        <f t="shared" si="19"/>
        <v>515-Troškovi telefona</v>
      </c>
      <c r="F257" s="218" t="s">
        <v>1025</v>
      </c>
      <c r="G257" s="221" t="str">
        <f t="shared" si="15"/>
        <v>515</v>
      </c>
      <c r="H257" s="215">
        <f>SUMIF(KN!$E$2:$E$102,E257,KN!$H$2:$H$102)</f>
        <v>0</v>
      </c>
      <c r="I257" s="215">
        <f>SUMIF(KN!$E$2:$E$102,E257,KN!$I$2:$I$102)</f>
        <v>0</v>
      </c>
    </row>
    <row r="258" spans="1:9" ht="17.25" customHeight="1">
      <c r="A258" s="217" t="s">
        <v>738</v>
      </c>
      <c r="B258" s="212" t="str">
        <f t="shared" si="16"/>
        <v>516</v>
      </c>
      <c r="C258" s="212" t="str">
        <f t="shared" si="17"/>
        <v>51</v>
      </c>
      <c r="D258" s="212" t="str">
        <f t="shared" si="18"/>
        <v>5</v>
      </c>
      <c r="E258" s="213" t="str">
        <f t="shared" si="19"/>
        <v>516-Troškovi za službena putovanja</v>
      </c>
      <c r="F258" s="220" t="s">
        <v>1026</v>
      </c>
      <c r="G258" s="221" t="str">
        <f aca="true" t="shared" si="20" ref="G258:G321">A258</f>
        <v>516</v>
      </c>
      <c r="H258" s="215">
        <f>SUMIF(KN!$E$2:$E$102,E258,KN!$H$2:$H$102)</f>
        <v>0</v>
      </c>
      <c r="I258" s="215">
        <f>SUMIF(KN!$E$2:$E$102,E258,KN!$I$2:$I$102)</f>
        <v>0</v>
      </c>
    </row>
    <row r="259" spans="1:9" ht="17.25" customHeight="1">
      <c r="A259" s="217">
        <v>517</v>
      </c>
      <c r="B259" s="212" t="str">
        <f t="shared" si="16"/>
        <v>517</v>
      </c>
      <c r="C259" s="212" t="str">
        <f t="shared" si="17"/>
        <v>51</v>
      </c>
      <c r="D259" s="212" t="str">
        <f t="shared" si="18"/>
        <v>5</v>
      </c>
      <c r="E259" s="213" t="str">
        <f t="shared" si="19"/>
        <v>517-Troškovi komunalnih usluga</v>
      </c>
      <c r="F259" s="220" t="s">
        <v>1053</v>
      </c>
      <c r="G259" s="221">
        <f t="shared" si="20"/>
        <v>517</v>
      </c>
      <c r="H259" s="215">
        <f>SUMIF(KN!$E$2:$E$102,E259,KN!$H$2:$H$102)</f>
        <v>9</v>
      </c>
      <c r="I259" s="215">
        <f>SUMIF(KN!$E$2:$E$102,E259,KN!$I$2:$I$102)</f>
        <v>0</v>
      </c>
    </row>
    <row r="260" spans="1:9" ht="17.25" customHeight="1">
      <c r="A260" s="217" t="s">
        <v>233</v>
      </c>
      <c r="B260" s="212" t="str">
        <f t="shared" si="16"/>
        <v>52</v>
      </c>
      <c r="C260" s="212" t="str">
        <f t="shared" si="17"/>
        <v>52</v>
      </c>
      <c r="D260" s="212" t="str">
        <f t="shared" si="18"/>
        <v>5</v>
      </c>
      <c r="E260" s="213" t="str">
        <f t="shared" si="19"/>
        <v>52-TROŠKOVI ZARADA, NAKNADA ZARADA I OSTALI LIČNI RASHODI</v>
      </c>
      <c r="F260" s="218" t="s">
        <v>588</v>
      </c>
      <c r="G260" s="221" t="str">
        <f t="shared" si="20"/>
        <v>52</v>
      </c>
      <c r="H260" s="215">
        <f>SUMIF(KN!$E$2:$E$102,E260,KN!$H$2:$H$102)</f>
        <v>0</v>
      </c>
      <c r="I260" s="215">
        <f>SUMIF(KN!$E$2:$E$102,E260,KN!$I$2:$I$102)</f>
        <v>0</v>
      </c>
    </row>
    <row r="261" spans="1:9" ht="17.25" customHeight="1">
      <c r="A261" s="217" t="s">
        <v>234</v>
      </c>
      <c r="B261" s="212" t="str">
        <f t="shared" si="16"/>
        <v>520</v>
      </c>
      <c r="C261" s="212" t="str">
        <f t="shared" si="17"/>
        <v>52</v>
      </c>
      <c r="D261" s="212" t="str">
        <f t="shared" si="18"/>
        <v>5</v>
      </c>
      <c r="E261" s="213" t="str">
        <f t="shared" si="19"/>
        <v>520-Troškovi zarada i naknada zarada (bruto)</v>
      </c>
      <c r="F261" s="218" t="s">
        <v>589</v>
      </c>
      <c r="G261" s="221" t="str">
        <f t="shared" si="20"/>
        <v>520</v>
      </c>
      <c r="H261" s="215">
        <f>SUMIF(KN!$E$2:$E$102,E261,KN!$H$2:$H$102)</f>
        <v>0</v>
      </c>
      <c r="I261" s="215">
        <f>SUMIF(KN!$E$2:$E$102,E261,KN!$I$2:$I$102)</f>
        <v>0</v>
      </c>
    </row>
    <row r="262" spans="1:9" ht="17.25" customHeight="1">
      <c r="A262" s="217" t="s">
        <v>235</v>
      </c>
      <c r="B262" s="212" t="str">
        <f t="shared" si="16"/>
        <v>521</v>
      </c>
      <c r="C262" s="212" t="str">
        <f t="shared" si="17"/>
        <v>52</v>
      </c>
      <c r="D262" s="212" t="str">
        <f t="shared" si="18"/>
        <v>5</v>
      </c>
      <c r="E262" s="213" t="str">
        <f t="shared" si="19"/>
        <v>521-Troškovi poreza i doprinosa na zarade i naknade zarada na teret poslodavca</v>
      </c>
      <c r="F262" s="218" t="s">
        <v>590</v>
      </c>
      <c r="G262" s="221" t="str">
        <f t="shared" si="20"/>
        <v>521</v>
      </c>
      <c r="H262" s="215">
        <f>SUMIF(KN!$E$2:$E$102,E262,KN!$H$2:$H$102)</f>
        <v>0</v>
      </c>
      <c r="I262" s="215">
        <f>SUMIF(KN!$E$2:$E$102,E262,KN!$I$2:$I$102)</f>
        <v>0</v>
      </c>
    </row>
    <row r="263" spans="1:9" ht="17.25" customHeight="1">
      <c r="A263" s="217" t="s">
        <v>236</v>
      </c>
      <c r="B263" s="212" t="str">
        <f t="shared" si="16"/>
        <v>522</v>
      </c>
      <c r="C263" s="212" t="str">
        <f t="shared" si="17"/>
        <v>52</v>
      </c>
      <c r="D263" s="212" t="str">
        <f t="shared" si="18"/>
        <v>5</v>
      </c>
      <c r="E263" s="213" t="str">
        <f t="shared" si="19"/>
        <v>522-Troškovi naknada po ugovoru o djelu</v>
      </c>
      <c r="F263" s="218" t="s">
        <v>591</v>
      </c>
      <c r="G263" s="221" t="str">
        <f t="shared" si="20"/>
        <v>522</v>
      </c>
      <c r="H263" s="215">
        <f>SUMIF(KN!$E$2:$E$102,E263,KN!$H$2:$H$102)</f>
        <v>0</v>
      </c>
      <c r="I263" s="215">
        <f>SUMIF(KN!$E$2:$E$102,E263,KN!$I$2:$I$102)</f>
        <v>0</v>
      </c>
    </row>
    <row r="264" spans="1:9" ht="17.25" customHeight="1">
      <c r="A264" s="217" t="s">
        <v>237</v>
      </c>
      <c r="B264" s="212" t="str">
        <f t="shared" si="16"/>
        <v>523</v>
      </c>
      <c r="C264" s="212" t="str">
        <f t="shared" si="17"/>
        <v>52</v>
      </c>
      <c r="D264" s="212" t="str">
        <f t="shared" si="18"/>
        <v>5</v>
      </c>
      <c r="E264" s="213" t="str">
        <f t="shared" si="19"/>
        <v>523-Troškovi naknada po autorskim ugovorima</v>
      </c>
      <c r="F264" s="218" t="s">
        <v>592</v>
      </c>
      <c r="G264" s="221" t="str">
        <f t="shared" si="20"/>
        <v>523</v>
      </c>
      <c r="H264" s="215">
        <f>SUMIF(KN!$E$2:$E$102,E264,KN!$H$2:$H$102)</f>
        <v>0</v>
      </c>
      <c r="I264" s="215">
        <f>SUMIF(KN!$E$2:$E$102,E264,KN!$I$2:$I$102)</f>
        <v>0</v>
      </c>
    </row>
    <row r="265" spans="1:9" ht="17.25" customHeight="1">
      <c r="A265" s="217" t="s">
        <v>238</v>
      </c>
      <c r="B265" s="212" t="str">
        <f aca="true" t="shared" si="21" ref="B265:B330">LEFT(A265,3)</f>
        <v>524</v>
      </c>
      <c r="C265" s="212" t="str">
        <f t="shared" si="17"/>
        <v>52</v>
      </c>
      <c r="D265" s="212" t="str">
        <f t="shared" si="18"/>
        <v>5</v>
      </c>
      <c r="E265" s="213" t="str">
        <f t="shared" si="19"/>
        <v>524-Troškovi naknada po ugovoru o privremenim i povremenim poslovima</v>
      </c>
      <c r="F265" s="218" t="s">
        <v>593</v>
      </c>
      <c r="G265" s="221" t="str">
        <f t="shared" si="20"/>
        <v>524</v>
      </c>
      <c r="H265" s="215">
        <f>SUMIF(KN!$E$2:$E$102,E265,KN!$H$2:$H$102)</f>
        <v>0</v>
      </c>
      <c r="I265" s="215">
        <f>SUMIF(KN!$E$2:$E$102,E265,KN!$I$2:$I$102)</f>
        <v>0</v>
      </c>
    </row>
    <row r="266" spans="1:9" ht="17.25" customHeight="1">
      <c r="A266" s="217" t="s">
        <v>239</v>
      </c>
      <c r="B266" s="212" t="str">
        <f t="shared" si="21"/>
        <v>525</v>
      </c>
      <c r="C266" s="212" t="str">
        <f t="shared" si="17"/>
        <v>52</v>
      </c>
      <c r="D266" s="212" t="str">
        <f t="shared" si="18"/>
        <v>5</v>
      </c>
      <c r="E266" s="213" t="str">
        <f t="shared" si="19"/>
        <v>525-Troškovi naknada fizičkim licima po osnovu ostalih ugovora</v>
      </c>
      <c r="F266" s="218" t="s">
        <v>594</v>
      </c>
      <c r="G266" s="221" t="str">
        <f t="shared" si="20"/>
        <v>525</v>
      </c>
      <c r="H266" s="215">
        <f>SUMIF(KN!$E$2:$E$102,E266,KN!$H$2:$H$102)</f>
        <v>0</v>
      </c>
      <c r="I266" s="215">
        <f>SUMIF(KN!$E$2:$E$102,E266,KN!$I$2:$I$102)</f>
        <v>0</v>
      </c>
    </row>
    <row r="267" spans="1:9" ht="17.25" customHeight="1">
      <c r="A267" s="217" t="s">
        <v>240</v>
      </c>
      <c r="B267" s="212" t="str">
        <f t="shared" si="21"/>
        <v>526</v>
      </c>
      <c r="C267" s="212" t="str">
        <f t="shared" si="17"/>
        <v>52</v>
      </c>
      <c r="D267" s="212" t="str">
        <f t="shared" si="18"/>
        <v>5</v>
      </c>
      <c r="E267" s="213" t="str">
        <f t="shared" si="19"/>
        <v>526-Troškovi naknada članovima upravnog i nadzornog odbora</v>
      </c>
      <c r="F267" s="218" t="s">
        <v>595</v>
      </c>
      <c r="G267" s="221" t="str">
        <f t="shared" si="20"/>
        <v>526</v>
      </c>
      <c r="H267" s="215">
        <f>SUMIF(KN!$E$2:$E$102,E267,KN!$H$2:$H$102)</f>
        <v>0</v>
      </c>
      <c r="I267" s="215">
        <f>SUMIF(KN!$E$2:$E$102,E267,KN!$I$2:$I$102)</f>
        <v>0</v>
      </c>
    </row>
    <row r="268" spans="1:9" ht="17.25" customHeight="1">
      <c r="A268" s="217" t="s">
        <v>241</v>
      </c>
      <c r="B268" s="212" t="str">
        <f t="shared" si="21"/>
        <v>529</v>
      </c>
      <c r="C268" s="212" t="str">
        <f aca="true" t="shared" si="22" ref="C268:C333">LEFT(A268,2)</f>
        <v>52</v>
      </c>
      <c r="D268" s="212" t="str">
        <f aca="true" t="shared" si="23" ref="D268:D333">LEFT(A268,1)</f>
        <v>5</v>
      </c>
      <c r="E268" s="213" t="str">
        <f aca="true" t="shared" si="24" ref="E268:E333">A268&amp;"-"&amp;F268</f>
        <v>529-Ostali lični rashodi i naknade</v>
      </c>
      <c r="F268" s="218" t="s">
        <v>596</v>
      </c>
      <c r="G268" s="221" t="str">
        <f t="shared" si="20"/>
        <v>529</v>
      </c>
      <c r="H268" s="215">
        <f>SUMIF(KN!$E$2:$E$102,E268,KN!$H$2:$H$102)</f>
        <v>0</v>
      </c>
      <c r="I268" s="215">
        <f>SUMIF(KN!$E$2:$E$102,E268,KN!$I$2:$I$102)</f>
        <v>0</v>
      </c>
    </row>
    <row r="269" spans="1:9" ht="17.25" customHeight="1">
      <c r="A269" s="217" t="s">
        <v>242</v>
      </c>
      <c r="B269" s="212" t="str">
        <f t="shared" si="21"/>
        <v>53</v>
      </c>
      <c r="C269" s="212" t="str">
        <f t="shared" si="22"/>
        <v>53</v>
      </c>
      <c r="D269" s="212" t="str">
        <f t="shared" si="23"/>
        <v>5</v>
      </c>
      <c r="E269" s="213" t="str">
        <f t="shared" si="24"/>
        <v>53-TROŠKOVI PROIZVODNIH USLUGA</v>
      </c>
      <c r="F269" s="218" t="s">
        <v>597</v>
      </c>
      <c r="G269" s="221" t="str">
        <f t="shared" si="20"/>
        <v>53</v>
      </c>
      <c r="H269" s="215">
        <f>SUMIF(KN!$E$2:$E$102,E269,KN!$H$2:$H$102)</f>
        <v>0</v>
      </c>
      <c r="I269" s="215">
        <f>SUMIF(KN!$E$2:$E$102,E269,KN!$I$2:$I$102)</f>
        <v>0</v>
      </c>
    </row>
    <row r="270" spans="1:9" ht="17.25" customHeight="1">
      <c r="A270" s="217" t="s">
        <v>243</v>
      </c>
      <c r="B270" s="212" t="str">
        <f t="shared" si="21"/>
        <v>530</v>
      </c>
      <c r="C270" s="212" t="str">
        <f t="shared" si="22"/>
        <v>53</v>
      </c>
      <c r="D270" s="212" t="str">
        <f t="shared" si="23"/>
        <v>5</v>
      </c>
      <c r="E270" s="213" t="str">
        <f t="shared" si="24"/>
        <v>530-Troškovi usluga na izradi učinaka</v>
      </c>
      <c r="F270" s="218" t="s">
        <v>598</v>
      </c>
      <c r="G270" s="221" t="str">
        <f t="shared" si="20"/>
        <v>530</v>
      </c>
      <c r="H270" s="215">
        <f>SUMIF(KN!$E$2:$E$102,E270,KN!$H$2:$H$102)</f>
        <v>0</v>
      </c>
      <c r="I270" s="215">
        <f>SUMIF(KN!$E$2:$E$102,E270,KN!$I$2:$I$102)</f>
        <v>0</v>
      </c>
    </row>
    <row r="271" spans="1:9" ht="17.25" customHeight="1">
      <c r="A271" s="217" t="s">
        <v>244</v>
      </c>
      <c r="B271" s="212" t="str">
        <f t="shared" si="21"/>
        <v>531</v>
      </c>
      <c r="C271" s="212" t="str">
        <f t="shared" si="22"/>
        <v>53</v>
      </c>
      <c r="D271" s="212" t="str">
        <f t="shared" si="23"/>
        <v>5</v>
      </c>
      <c r="E271" s="213" t="str">
        <f t="shared" si="24"/>
        <v>531-Troškovi transportnih usluga</v>
      </c>
      <c r="F271" s="218" t="s">
        <v>599</v>
      </c>
      <c r="G271" s="221" t="str">
        <f t="shared" si="20"/>
        <v>531</v>
      </c>
      <c r="H271" s="215">
        <f>SUMIF(KN!$E$2:$E$102,E271,KN!$H$2:$H$102)</f>
        <v>0</v>
      </c>
      <c r="I271" s="215">
        <f>SUMIF(KN!$E$2:$E$102,E271,KN!$I$2:$I$102)</f>
        <v>0</v>
      </c>
    </row>
    <row r="272" spans="1:9" ht="17.25" customHeight="1">
      <c r="A272" s="217" t="s">
        <v>245</v>
      </c>
      <c r="B272" s="212" t="str">
        <f t="shared" si="21"/>
        <v>532</v>
      </c>
      <c r="C272" s="212" t="str">
        <f t="shared" si="22"/>
        <v>53</v>
      </c>
      <c r="D272" s="212" t="str">
        <f t="shared" si="23"/>
        <v>5</v>
      </c>
      <c r="E272" s="213" t="str">
        <f t="shared" si="24"/>
        <v>532-Troškovi usluga održavanja</v>
      </c>
      <c r="F272" s="218" t="s">
        <v>600</v>
      </c>
      <c r="G272" s="221" t="str">
        <f t="shared" si="20"/>
        <v>532</v>
      </c>
      <c r="H272" s="215">
        <f>SUMIF(KN!$E$2:$E$102,E272,KN!$H$2:$H$102)</f>
        <v>0</v>
      </c>
      <c r="I272" s="215">
        <f>SUMIF(KN!$E$2:$E$102,E272,KN!$I$2:$I$102)</f>
        <v>0</v>
      </c>
    </row>
    <row r="273" spans="1:9" ht="17.25" customHeight="1">
      <c r="A273" s="217" t="s">
        <v>246</v>
      </c>
      <c r="B273" s="212" t="str">
        <f t="shared" si="21"/>
        <v>533</v>
      </c>
      <c r="C273" s="212" t="str">
        <f t="shared" si="22"/>
        <v>53</v>
      </c>
      <c r="D273" s="212" t="str">
        <f t="shared" si="23"/>
        <v>5</v>
      </c>
      <c r="E273" s="213" t="str">
        <f t="shared" si="24"/>
        <v>533-Troškovi zakupnina</v>
      </c>
      <c r="F273" s="218" t="s">
        <v>601</v>
      </c>
      <c r="G273" s="221" t="str">
        <f t="shared" si="20"/>
        <v>533</v>
      </c>
      <c r="H273" s="215">
        <f>SUMIF(KN!$E$2:$E$102,E273,KN!$H$2:$H$102)</f>
        <v>0</v>
      </c>
      <c r="I273" s="215">
        <f>SUMIF(KN!$E$2:$E$102,E273,KN!$I$2:$I$102)</f>
        <v>0</v>
      </c>
    </row>
    <row r="274" spans="1:9" ht="17.25" customHeight="1">
      <c r="A274" s="217" t="s">
        <v>247</v>
      </c>
      <c r="B274" s="212" t="str">
        <f t="shared" si="21"/>
        <v>534</v>
      </c>
      <c r="C274" s="212" t="str">
        <f t="shared" si="22"/>
        <v>53</v>
      </c>
      <c r="D274" s="212" t="str">
        <f t="shared" si="23"/>
        <v>5</v>
      </c>
      <c r="E274" s="213" t="str">
        <f t="shared" si="24"/>
        <v>534-Troškovi sajmova</v>
      </c>
      <c r="F274" s="218" t="s">
        <v>602</v>
      </c>
      <c r="G274" s="221" t="str">
        <f t="shared" si="20"/>
        <v>534</v>
      </c>
      <c r="H274" s="215">
        <f>SUMIF(KN!$E$2:$E$102,E274,KN!$H$2:$H$102)</f>
        <v>0</v>
      </c>
      <c r="I274" s="215">
        <f>SUMIF(KN!$E$2:$E$102,E274,KN!$I$2:$I$102)</f>
        <v>0</v>
      </c>
    </row>
    <row r="275" spans="1:9" ht="17.25" customHeight="1">
      <c r="A275" s="217" t="s">
        <v>248</v>
      </c>
      <c r="B275" s="212" t="str">
        <f t="shared" si="21"/>
        <v>535</v>
      </c>
      <c r="C275" s="212" t="str">
        <f t="shared" si="22"/>
        <v>53</v>
      </c>
      <c r="D275" s="212" t="str">
        <f t="shared" si="23"/>
        <v>5</v>
      </c>
      <c r="E275" s="213" t="str">
        <f t="shared" si="24"/>
        <v>535-Troškovi reklame i propagande</v>
      </c>
      <c r="F275" s="218" t="s">
        <v>603</v>
      </c>
      <c r="G275" s="221" t="str">
        <f t="shared" si="20"/>
        <v>535</v>
      </c>
      <c r="H275" s="215">
        <f>SUMIF(KN!$E$2:$E$102,E275,KN!$H$2:$H$102)</f>
        <v>0</v>
      </c>
      <c r="I275" s="215">
        <f>SUMIF(KN!$E$2:$E$102,E275,KN!$I$2:$I$102)</f>
        <v>0</v>
      </c>
    </row>
    <row r="276" spans="1:9" ht="17.25" customHeight="1">
      <c r="A276" s="217" t="s">
        <v>249</v>
      </c>
      <c r="B276" s="212" t="str">
        <f t="shared" si="21"/>
        <v>536</v>
      </c>
      <c r="C276" s="212" t="str">
        <f t="shared" si="22"/>
        <v>53</v>
      </c>
      <c r="D276" s="212" t="str">
        <f t="shared" si="23"/>
        <v>5</v>
      </c>
      <c r="E276" s="213" t="str">
        <f t="shared" si="24"/>
        <v>536-Troškovi istraživanja</v>
      </c>
      <c r="F276" s="218" t="s">
        <v>604</v>
      </c>
      <c r="G276" s="221" t="str">
        <f t="shared" si="20"/>
        <v>536</v>
      </c>
      <c r="H276" s="215">
        <f>SUMIF(KN!$E$2:$E$102,E276,KN!$H$2:$H$102)</f>
        <v>0</v>
      </c>
      <c r="I276" s="215">
        <f>SUMIF(KN!$E$2:$E$102,E276,KN!$I$2:$I$102)</f>
        <v>0</v>
      </c>
    </row>
    <row r="277" spans="1:9" ht="17.25" customHeight="1">
      <c r="A277" s="217" t="s">
        <v>250</v>
      </c>
      <c r="B277" s="212" t="str">
        <f t="shared" si="21"/>
        <v>537</v>
      </c>
      <c r="C277" s="212" t="str">
        <f t="shared" si="22"/>
        <v>53</v>
      </c>
      <c r="D277" s="212" t="str">
        <f t="shared" si="23"/>
        <v>5</v>
      </c>
      <c r="E277" s="213" t="str">
        <f t="shared" si="24"/>
        <v>537-Troškovi razvoja koji se ne kapitalizuju</v>
      </c>
      <c r="F277" s="218" t="s">
        <v>605</v>
      </c>
      <c r="G277" s="221" t="str">
        <f t="shared" si="20"/>
        <v>537</v>
      </c>
      <c r="H277" s="215">
        <f>SUMIF(KN!$E$2:$E$102,E277,KN!$H$2:$H$102)</f>
        <v>0</v>
      </c>
      <c r="I277" s="215">
        <f>SUMIF(KN!$E$2:$E$102,E277,KN!$I$2:$I$102)</f>
        <v>0</v>
      </c>
    </row>
    <row r="278" spans="1:9" ht="17.25" customHeight="1">
      <c r="A278" s="217">
        <v>538</v>
      </c>
      <c r="B278" s="212" t="str">
        <f t="shared" si="21"/>
        <v>538</v>
      </c>
      <c r="C278" s="212" t="str">
        <f t="shared" si="22"/>
        <v>53</v>
      </c>
      <c r="D278" s="212" t="str">
        <f t="shared" si="23"/>
        <v>5</v>
      </c>
      <c r="E278" s="213" t="str">
        <f t="shared" si="24"/>
        <v>538-Troškovi razvoja OSTALI</v>
      </c>
      <c r="F278" s="218" t="s">
        <v>840</v>
      </c>
      <c r="G278" s="221">
        <f t="shared" si="20"/>
        <v>538</v>
      </c>
      <c r="H278" s="215">
        <f>SUMIF(KN!$E$2:$E$102,E278,KN!$H$2:$H$102)</f>
        <v>0</v>
      </c>
      <c r="I278" s="215">
        <f>SUMIF(KN!$E$2:$E$102,E278,KN!$I$2:$I$102)</f>
        <v>0</v>
      </c>
    </row>
    <row r="279" spans="1:9" ht="17.25" customHeight="1">
      <c r="A279" s="217" t="s">
        <v>251</v>
      </c>
      <c r="B279" s="212" t="str">
        <f t="shared" si="21"/>
        <v>539</v>
      </c>
      <c r="C279" s="212" t="str">
        <f t="shared" si="22"/>
        <v>53</v>
      </c>
      <c r="D279" s="212" t="str">
        <f t="shared" si="23"/>
        <v>5</v>
      </c>
      <c r="E279" s="213" t="str">
        <f t="shared" si="24"/>
        <v>539-Troškovi ostalih usluga</v>
      </c>
      <c r="F279" s="218" t="s">
        <v>606</v>
      </c>
      <c r="G279" s="221" t="str">
        <f t="shared" si="20"/>
        <v>539</v>
      </c>
      <c r="H279" s="215">
        <f>SUMIF(KN!$E$2:$E$102,E279,KN!$H$2:$H$102)</f>
        <v>108.46000000000001</v>
      </c>
      <c r="I279" s="215">
        <f>SUMIF(KN!$E$2:$E$102,E279,KN!$I$2:$I$102)</f>
        <v>0</v>
      </c>
    </row>
    <row r="280" spans="1:9" ht="17.25" customHeight="1">
      <c r="A280" s="217" t="s">
        <v>252</v>
      </c>
      <c r="B280" s="212" t="str">
        <f t="shared" si="21"/>
        <v>54</v>
      </c>
      <c r="C280" s="212" t="str">
        <f t="shared" si="22"/>
        <v>54</v>
      </c>
      <c r="D280" s="212" t="str">
        <f t="shared" si="23"/>
        <v>5</v>
      </c>
      <c r="E280" s="213" t="str">
        <f t="shared" si="24"/>
        <v>54-TROŠKOVI AMORTIZACIJE I REZERVISANJA</v>
      </c>
      <c r="F280" s="218" t="s">
        <v>607</v>
      </c>
      <c r="G280" s="221" t="str">
        <f t="shared" si="20"/>
        <v>54</v>
      </c>
      <c r="H280" s="215">
        <f>SUMIF(KN!$E$2:$E$102,E280,KN!$H$2:$H$102)</f>
        <v>0</v>
      </c>
      <c r="I280" s="215">
        <f>SUMIF(KN!$E$2:$E$102,E280,KN!$I$2:$I$102)</f>
        <v>0</v>
      </c>
    </row>
    <row r="281" spans="1:9" ht="17.25" customHeight="1">
      <c r="A281" s="217" t="s">
        <v>253</v>
      </c>
      <c r="B281" s="212" t="str">
        <f t="shared" si="21"/>
        <v>540</v>
      </c>
      <c r="C281" s="212" t="str">
        <f t="shared" si="22"/>
        <v>54</v>
      </c>
      <c r="D281" s="212" t="str">
        <f t="shared" si="23"/>
        <v>5</v>
      </c>
      <c r="E281" s="213" t="str">
        <f t="shared" si="24"/>
        <v>540-Troškovi amortizacije</v>
      </c>
      <c r="F281" s="218" t="s">
        <v>608</v>
      </c>
      <c r="G281" s="221" t="str">
        <f t="shared" si="20"/>
        <v>540</v>
      </c>
      <c r="H281" s="215">
        <f>SUMIF(KN!$E$2:$E$102,E281,KN!$H$2:$H$102)</f>
        <v>0</v>
      </c>
      <c r="I281" s="215">
        <f>SUMIF(KN!$E$2:$E$102,E281,KN!$I$2:$I$102)</f>
        <v>0</v>
      </c>
    </row>
    <row r="282" spans="1:9" ht="17.25" customHeight="1">
      <c r="A282" s="217" t="s">
        <v>254</v>
      </c>
      <c r="B282" s="212" t="str">
        <f t="shared" si="21"/>
        <v>541</v>
      </c>
      <c r="C282" s="212" t="str">
        <f t="shared" si="22"/>
        <v>54</v>
      </c>
      <c r="D282" s="212" t="str">
        <f t="shared" si="23"/>
        <v>5</v>
      </c>
      <c r="E282" s="213" t="str">
        <f t="shared" si="24"/>
        <v>541-Troškovi rezervisanja za garantni rok</v>
      </c>
      <c r="F282" s="218" t="s">
        <v>609</v>
      </c>
      <c r="G282" s="221" t="str">
        <f t="shared" si="20"/>
        <v>541</v>
      </c>
      <c r="H282" s="215">
        <f>SUMIF(KN!$E$2:$E$102,E282,KN!$H$2:$H$102)</f>
        <v>0</v>
      </c>
      <c r="I282" s="215">
        <f>SUMIF(KN!$E$2:$E$102,E282,KN!$I$2:$I$102)</f>
        <v>0</v>
      </c>
    </row>
    <row r="283" spans="1:9" ht="17.25" customHeight="1">
      <c r="A283" s="217" t="s">
        <v>255</v>
      </c>
      <c r="B283" s="212" t="str">
        <f t="shared" si="21"/>
        <v>542</v>
      </c>
      <c r="C283" s="212" t="str">
        <f t="shared" si="22"/>
        <v>54</v>
      </c>
      <c r="D283" s="212" t="str">
        <f t="shared" si="23"/>
        <v>5</v>
      </c>
      <c r="E283" s="213" t="str">
        <f t="shared" si="24"/>
        <v>542-Rezervisanja za troškove obnavljanja prirodnih bogatstava</v>
      </c>
      <c r="F283" s="218" t="s">
        <v>529</v>
      </c>
      <c r="G283" s="221" t="str">
        <f t="shared" si="20"/>
        <v>542</v>
      </c>
      <c r="H283" s="215">
        <f>SUMIF(KN!$E$2:$E$102,E283,KN!$H$2:$H$102)</f>
        <v>0</v>
      </c>
      <c r="I283" s="215">
        <f>SUMIF(KN!$E$2:$E$102,E283,KN!$I$2:$I$102)</f>
        <v>0</v>
      </c>
    </row>
    <row r="284" spans="1:9" ht="17.25" customHeight="1">
      <c r="A284" s="217" t="s">
        <v>256</v>
      </c>
      <c r="B284" s="212" t="str">
        <f t="shared" si="21"/>
        <v>543</v>
      </c>
      <c r="C284" s="212" t="str">
        <f t="shared" si="22"/>
        <v>54</v>
      </c>
      <c r="D284" s="212" t="str">
        <f t="shared" si="23"/>
        <v>5</v>
      </c>
      <c r="E284" s="213" t="str">
        <f t="shared" si="24"/>
        <v>543-Rezervisanja za zadržane kaucije i depozite</v>
      </c>
      <c r="F284" s="218" t="s">
        <v>530</v>
      </c>
      <c r="G284" s="221" t="str">
        <f t="shared" si="20"/>
        <v>543</v>
      </c>
      <c r="H284" s="215">
        <f>SUMIF(KN!$E$2:$E$102,E284,KN!$H$2:$H$102)</f>
        <v>0</v>
      </c>
      <c r="I284" s="215">
        <f>SUMIF(KN!$E$2:$E$102,E284,KN!$I$2:$I$102)</f>
        <v>0</v>
      </c>
    </row>
    <row r="285" spans="1:9" ht="17.25" customHeight="1">
      <c r="A285" s="217" t="s">
        <v>257</v>
      </c>
      <c r="B285" s="212" t="str">
        <f t="shared" si="21"/>
        <v>544</v>
      </c>
      <c r="C285" s="212" t="str">
        <f t="shared" si="22"/>
        <v>54</v>
      </c>
      <c r="D285" s="212" t="str">
        <f t="shared" si="23"/>
        <v>5</v>
      </c>
      <c r="E285" s="213" t="str">
        <f t="shared" si="24"/>
        <v>544-Rezervisanja za troškove restrukturiranja</v>
      </c>
      <c r="F285" s="218" t="s">
        <v>531</v>
      </c>
      <c r="G285" s="221" t="str">
        <f t="shared" si="20"/>
        <v>544</v>
      </c>
      <c r="H285" s="215">
        <f>SUMIF(KN!$E$2:$E$102,E285,KN!$H$2:$H$102)</f>
        <v>0</v>
      </c>
      <c r="I285" s="215">
        <f>SUMIF(KN!$E$2:$E$102,E285,KN!$I$2:$I$102)</f>
        <v>0</v>
      </c>
    </row>
    <row r="286" spans="1:9" ht="17.25" customHeight="1">
      <c r="A286" s="217" t="s">
        <v>258</v>
      </c>
      <c r="B286" s="212" t="str">
        <f t="shared" si="21"/>
        <v>545</v>
      </c>
      <c r="C286" s="212" t="str">
        <f t="shared" si="22"/>
        <v>54</v>
      </c>
      <c r="D286" s="212" t="str">
        <f t="shared" si="23"/>
        <v>5</v>
      </c>
      <c r="E286" s="213" t="str">
        <f t="shared" si="24"/>
        <v>545-Rezervisanja za naknade i druge beneficije zaposlenih</v>
      </c>
      <c r="F286" s="218" t="s">
        <v>532</v>
      </c>
      <c r="G286" s="221" t="str">
        <f t="shared" si="20"/>
        <v>545</v>
      </c>
      <c r="H286" s="215">
        <f>SUMIF(KN!$E$2:$E$102,E286,KN!$H$2:$H$102)</f>
        <v>0</v>
      </c>
      <c r="I286" s="215">
        <f>SUMIF(KN!$E$2:$E$102,E286,KN!$I$2:$I$102)</f>
        <v>0</v>
      </c>
    </row>
    <row r="287" spans="1:9" ht="17.25" customHeight="1">
      <c r="A287" s="217" t="s">
        <v>259</v>
      </c>
      <c r="B287" s="212" t="str">
        <f t="shared" si="21"/>
        <v>549</v>
      </c>
      <c r="C287" s="212" t="str">
        <f t="shared" si="22"/>
        <v>54</v>
      </c>
      <c r="D287" s="212" t="str">
        <f t="shared" si="23"/>
        <v>5</v>
      </c>
      <c r="E287" s="213" t="str">
        <f t="shared" si="24"/>
        <v>549-Ostala dugoročna rezervisanja</v>
      </c>
      <c r="F287" s="218" t="s">
        <v>533</v>
      </c>
      <c r="G287" s="221" t="str">
        <f t="shared" si="20"/>
        <v>549</v>
      </c>
      <c r="H287" s="215">
        <f>SUMIF(KN!$E$2:$E$102,E287,KN!$H$2:$H$102)</f>
        <v>0</v>
      </c>
      <c r="I287" s="215">
        <f>SUMIF(KN!$E$2:$E$102,E287,KN!$I$2:$I$102)</f>
        <v>0</v>
      </c>
    </row>
    <row r="288" spans="1:9" ht="17.25" customHeight="1">
      <c r="A288" s="217" t="s">
        <v>260</v>
      </c>
      <c r="B288" s="212" t="str">
        <f t="shared" si="21"/>
        <v>55</v>
      </c>
      <c r="C288" s="212" t="str">
        <f t="shared" si="22"/>
        <v>55</v>
      </c>
      <c r="D288" s="212" t="str">
        <f t="shared" si="23"/>
        <v>5</v>
      </c>
      <c r="E288" s="213" t="str">
        <f t="shared" si="24"/>
        <v>55-NEMATERIJALNI TROŠKOVI</v>
      </c>
      <c r="F288" s="218" t="s">
        <v>610</v>
      </c>
      <c r="G288" s="221" t="str">
        <f t="shared" si="20"/>
        <v>55</v>
      </c>
      <c r="H288" s="215">
        <f>SUMIF(KN!$E$2:$E$102,E288,KN!$H$2:$H$102)</f>
        <v>0</v>
      </c>
      <c r="I288" s="215">
        <f>SUMIF(KN!$E$2:$E$102,E288,KN!$I$2:$I$102)</f>
        <v>0</v>
      </c>
    </row>
    <row r="289" spans="1:9" ht="17.25" customHeight="1">
      <c r="A289" s="217" t="s">
        <v>261</v>
      </c>
      <c r="B289" s="212" t="str">
        <f t="shared" si="21"/>
        <v>550</v>
      </c>
      <c r="C289" s="212" t="str">
        <f t="shared" si="22"/>
        <v>55</v>
      </c>
      <c r="D289" s="212" t="str">
        <f t="shared" si="23"/>
        <v>5</v>
      </c>
      <c r="E289" s="213" t="str">
        <f t="shared" si="24"/>
        <v>550-Troškovi neproizvodnih usluga</v>
      </c>
      <c r="F289" s="218" t="s">
        <v>611</v>
      </c>
      <c r="G289" s="221" t="str">
        <f t="shared" si="20"/>
        <v>550</v>
      </c>
      <c r="H289" s="215">
        <f>SUMIF(KN!$E$2:$E$102,E289,KN!$H$2:$H$102)</f>
        <v>0</v>
      </c>
      <c r="I289" s="215">
        <f>SUMIF(KN!$E$2:$E$102,E289,KN!$I$2:$I$102)</f>
        <v>0</v>
      </c>
    </row>
    <row r="290" spans="1:9" ht="17.25" customHeight="1">
      <c r="A290" s="217" t="s">
        <v>262</v>
      </c>
      <c r="B290" s="212" t="str">
        <f t="shared" si="21"/>
        <v>551</v>
      </c>
      <c r="C290" s="212" t="str">
        <f t="shared" si="22"/>
        <v>55</v>
      </c>
      <c r="D290" s="212" t="str">
        <f t="shared" si="23"/>
        <v>5</v>
      </c>
      <c r="E290" s="213" t="str">
        <f t="shared" si="24"/>
        <v>551-Troškovi reprezentacije</v>
      </c>
      <c r="F290" s="218" t="s">
        <v>612</v>
      </c>
      <c r="G290" s="221" t="str">
        <f t="shared" si="20"/>
        <v>551</v>
      </c>
      <c r="H290" s="215">
        <f>SUMIF(KN!$E$2:$E$102,E290,KN!$H$2:$H$102)</f>
        <v>0</v>
      </c>
      <c r="I290" s="215">
        <f>SUMIF(KN!$E$2:$E$102,E290,KN!$I$2:$I$102)</f>
        <v>0</v>
      </c>
    </row>
    <row r="291" spans="1:9" ht="17.25" customHeight="1">
      <c r="A291" s="217" t="s">
        <v>263</v>
      </c>
      <c r="B291" s="212" t="str">
        <f t="shared" si="21"/>
        <v>552</v>
      </c>
      <c r="C291" s="212" t="str">
        <f t="shared" si="22"/>
        <v>55</v>
      </c>
      <c r="D291" s="212" t="str">
        <f t="shared" si="23"/>
        <v>5</v>
      </c>
      <c r="E291" s="213" t="str">
        <f t="shared" si="24"/>
        <v>552-Troškovi premija osiguranja</v>
      </c>
      <c r="F291" s="218" t="s">
        <v>613</v>
      </c>
      <c r="G291" s="221" t="str">
        <f t="shared" si="20"/>
        <v>552</v>
      </c>
      <c r="H291" s="215">
        <f>SUMIF(KN!$E$2:$E$102,E291,KN!$H$2:$H$102)</f>
        <v>0</v>
      </c>
      <c r="I291" s="215">
        <f>SUMIF(KN!$E$2:$E$102,E291,KN!$I$2:$I$102)</f>
        <v>0</v>
      </c>
    </row>
    <row r="292" spans="1:9" ht="17.25" customHeight="1">
      <c r="A292" s="217" t="s">
        <v>264</v>
      </c>
      <c r="B292" s="212" t="str">
        <f t="shared" si="21"/>
        <v>553</v>
      </c>
      <c r="C292" s="212" t="str">
        <f t="shared" si="22"/>
        <v>55</v>
      </c>
      <c r="D292" s="212" t="str">
        <f t="shared" si="23"/>
        <v>5</v>
      </c>
      <c r="E292" s="213" t="str">
        <f t="shared" si="24"/>
        <v>553-Troškovi platnog prometa</v>
      </c>
      <c r="F292" s="218" t="s">
        <v>614</v>
      </c>
      <c r="G292" s="221" t="str">
        <f t="shared" si="20"/>
        <v>553</v>
      </c>
      <c r="H292" s="215">
        <f>SUMIF(KN!$E$2:$E$102,E292,KN!$H$2:$H$102)</f>
        <v>6.640000000000001</v>
      </c>
      <c r="I292" s="215">
        <f>SUMIF(KN!$E$2:$E$102,E292,KN!$I$2:$I$102)</f>
        <v>0</v>
      </c>
    </row>
    <row r="293" spans="1:9" ht="17.25" customHeight="1">
      <c r="A293" s="217" t="s">
        <v>265</v>
      </c>
      <c r="B293" s="212" t="str">
        <f t="shared" si="21"/>
        <v>554</v>
      </c>
      <c r="C293" s="212" t="str">
        <f t="shared" si="22"/>
        <v>55</v>
      </c>
      <c r="D293" s="212" t="str">
        <f t="shared" si="23"/>
        <v>5</v>
      </c>
      <c r="E293" s="213" t="str">
        <f t="shared" si="24"/>
        <v>554-Troškovi carine</v>
      </c>
      <c r="F293" s="218" t="s">
        <v>1019</v>
      </c>
      <c r="G293" s="221" t="str">
        <f t="shared" si="20"/>
        <v>554</v>
      </c>
      <c r="H293" s="215">
        <f>SUMIF(KN!$E$2:$E$102,E293,KN!$H$2:$H$102)</f>
        <v>686.8599999999999</v>
      </c>
      <c r="I293" s="215">
        <f>SUMIF(KN!$E$2:$E$102,E293,KN!$I$2:$I$102)</f>
        <v>0</v>
      </c>
    </row>
    <row r="294" spans="1:9" ht="17.25" customHeight="1">
      <c r="A294" s="217" t="s">
        <v>266</v>
      </c>
      <c r="B294" s="212" t="str">
        <f t="shared" si="21"/>
        <v>555</v>
      </c>
      <c r="C294" s="212" t="str">
        <f t="shared" si="22"/>
        <v>55</v>
      </c>
      <c r="D294" s="212" t="str">
        <f t="shared" si="23"/>
        <v>5</v>
      </c>
      <c r="E294" s="213" t="str">
        <f t="shared" si="24"/>
        <v>555-Troškovi poreza</v>
      </c>
      <c r="F294" s="218" t="s">
        <v>615</v>
      </c>
      <c r="G294" s="221" t="str">
        <f t="shared" si="20"/>
        <v>555</v>
      </c>
      <c r="H294" s="215">
        <f>SUMIF(KN!$E$2:$E$102,E294,KN!$H$2:$H$102)</f>
        <v>0</v>
      </c>
      <c r="I294" s="215">
        <f>SUMIF(KN!$E$2:$E$102,E294,KN!$I$2:$I$102)</f>
        <v>0</v>
      </c>
    </row>
    <row r="295" spans="1:9" ht="17.25" customHeight="1">
      <c r="A295" s="217" t="s">
        <v>267</v>
      </c>
      <c r="B295" s="212" t="str">
        <f t="shared" si="21"/>
        <v>556</v>
      </c>
      <c r="C295" s="212" t="str">
        <f t="shared" si="22"/>
        <v>55</v>
      </c>
      <c r="D295" s="212" t="str">
        <f t="shared" si="23"/>
        <v>5</v>
      </c>
      <c r="E295" s="213" t="str">
        <f t="shared" si="24"/>
        <v>556-Troškovi doprinosa</v>
      </c>
      <c r="F295" s="218" t="s">
        <v>616</v>
      </c>
      <c r="G295" s="221" t="str">
        <f t="shared" si="20"/>
        <v>556</v>
      </c>
      <c r="H295" s="215">
        <f>SUMIF(KN!$E$2:$E$102,E295,KN!$H$2:$H$102)</f>
        <v>0</v>
      </c>
      <c r="I295" s="215">
        <f>SUMIF(KN!$E$2:$E$102,E295,KN!$I$2:$I$102)</f>
        <v>0</v>
      </c>
    </row>
    <row r="296" spans="1:9" ht="17.25" customHeight="1">
      <c r="A296" s="217" t="s">
        <v>1008</v>
      </c>
      <c r="B296" s="212" t="str">
        <f t="shared" si="21"/>
        <v>557</v>
      </c>
      <c r="C296" s="212" t="str">
        <f t="shared" si="22"/>
        <v>55</v>
      </c>
      <c r="D296" s="212" t="str">
        <f t="shared" si="23"/>
        <v>5</v>
      </c>
      <c r="E296" s="213" t="str">
        <f t="shared" si="24"/>
        <v>557-Troškovi kazni i penala</v>
      </c>
      <c r="F296" s="218" t="s">
        <v>1010</v>
      </c>
      <c r="G296" s="221" t="str">
        <f t="shared" si="20"/>
        <v>557</v>
      </c>
      <c r="H296" s="215">
        <f>SUMIF(KN!$E$2:$E$102,E296,KN!$H$2:$H$102)</f>
        <v>0</v>
      </c>
      <c r="I296" s="215">
        <f>SUMIF(KN!$E$2:$E$102,E296,KN!$I$2:$I$102)</f>
        <v>0</v>
      </c>
    </row>
    <row r="297" spans="1:9" ht="17.25" customHeight="1">
      <c r="A297" s="217" t="s">
        <v>1009</v>
      </c>
      <c r="B297" s="212" t="str">
        <f t="shared" si="21"/>
        <v>558</v>
      </c>
      <c r="C297" s="212" t="str">
        <f t="shared" si="22"/>
        <v>55</v>
      </c>
      <c r="D297" s="212" t="str">
        <f t="shared" si="23"/>
        <v>5</v>
      </c>
      <c r="E297" s="213" t="str">
        <f t="shared" si="24"/>
        <v>558-Troškovi donacija</v>
      </c>
      <c r="F297" s="218" t="s">
        <v>1011</v>
      </c>
      <c r="G297" s="221" t="str">
        <f t="shared" si="20"/>
        <v>558</v>
      </c>
      <c r="H297" s="215">
        <f>SUMIF(KN!$E$2:$E$102,E297,KN!$H$2:$H$102)</f>
        <v>0</v>
      </c>
      <c r="I297" s="215">
        <f>SUMIF(KN!$E$2:$E$102,E297,KN!$I$2:$I$102)</f>
        <v>0</v>
      </c>
    </row>
    <row r="298" spans="1:9" ht="17.25" customHeight="1">
      <c r="A298" s="217" t="s">
        <v>268</v>
      </c>
      <c r="B298" s="212" t="str">
        <f t="shared" si="21"/>
        <v>559</v>
      </c>
      <c r="C298" s="212" t="str">
        <f t="shared" si="22"/>
        <v>55</v>
      </c>
      <c r="D298" s="212" t="str">
        <f t="shared" si="23"/>
        <v>5</v>
      </c>
      <c r="E298" s="213" t="str">
        <f t="shared" si="24"/>
        <v>559-Ostali nematerijalni troškovi</v>
      </c>
      <c r="F298" s="218" t="s">
        <v>617</v>
      </c>
      <c r="G298" s="221" t="str">
        <f t="shared" si="20"/>
        <v>559</v>
      </c>
      <c r="H298" s="215">
        <f>SUMIF(KN!$E$2:$E$102,E298,KN!$H$2:$H$102)</f>
        <v>0</v>
      </c>
      <c r="I298" s="215">
        <f>SUMIF(KN!$E$2:$E$102,E298,KN!$I$2:$I$102)</f>
        <v>0</v>
      </c>
    </row>
    <row r="299" spans="1:9" ht="17.25" customHeight="1">
      <c r="A299" s="217" t="s">
        <v>269</v>
      </c>
      <c r="B299" s="212" t="str">
        <f t="shared" si="21"/>
        <v>56</v>
      </c>
      <c r="C299" s="212" t="str">
        <f t="shared" si="22"/>
        <v>56</v>
      </c>
      <c r="D299" s="212" t="str">
        <f t="shared" si="23"/>
        <v>5</v>
      </c>
      <c r="E299" s="213" t="str">
        <f t="shared" si="24"/>
        <v>56-FINANSIJSKI RASHODI</v>
      </c>
      <c r="F299" s="218" t="s">
        <v>618</v>
      </c>
      <c r="G299" s="221" t="str">
        <f t="shared" si="20"/>
        <v>56</v>
      </c>
      <c r="H299" s="215">
        <f>SUMIF(KN!$E$2:$E$102,E299,KN!$H$2:$H$102)</f>
        <v>0</v>
      </c>
      <c r="I299" s="215">
        <f>SUMIF(KN!$E$2:$E$102,E299,KN!$I$2:$I$102)</f>
        <v>0</v>
      </c>
    </row>
    <row r="300" spans="1:9" ht="17.25" customHeight="1">
      <c r="A300" s="217" t="s">
        <v>270</v>
      </c>
      <c r="B300" s="212" t="str">
        <f t="shared" si="21"/>
        <v>560</v>
      </c>
      <c r="C300" s="212" t="str">
        <f t="shared" si="22"/>
        <v>56</v>
      </c>
      <c r="D300" s="212" t="str">
        <f t="shared" si="23"/>
        <v>5</v>
      </c>
      <c r="E300" s="213" t="str">
        <f t="shared" si="24"/>
        <v>560-Finansijski rashodi iz odnosa sa matičnim i zavisnim pravnim licima</v>
      </c>
      <c r="F300" s="218" t="s">
        <v>619</v>
      </c>
      <c r="G300" s="221" t="str">
        <f t="shared" si="20"/>
        <v>560</v>
      </c>
      <c r="H300" s="215">
        <f>SUMIF(KN!$E$2:$E$102,E300,KN!$H$2:$H$102)</f>
        <v>0</v>
      </c>
      <c r="I300" s="215">
        <f>SUMIF(KN!$E$2:$E$102,E300,KN!$I$2:$I$102)</f>
        <v>0</v>
      </c>
    </row>
    <row r="301" spans="1:9" ht="17.25" customHeight="1">
      <c r="A301" s="217" t="s">
        <v>271</v>
      </c>
      <c r="B301" s="212" t="str">
        <f t="shared" si="21"/>
        <v>561</v>
      </c>
      <c r="C301" s="212" t="str">
        <f t="shared" si="22"/>
        <v>56</v>
      </c>
      <c r="D301" s="212" t="str">
        <f t="shared" si="23"/>
        <v>5</v>
      </c>
      <c r="E301" s="213" t="str">
        <f t="shared" si="24"/>
        <v>561-Finansijski rashodi iz odnosa sa ostalim povezanim pravnim licima</v>
      </c>
      <c r="F301" s="218" t="s">
        <v>620</v>
      </c>
      <c r="G301" s="221" t="str">
        <f t="shared" si="20"/>
        <v>561</v>
      </c>
      <c r="H301" s="215">
        <f>SUMIF(KN!$E$2:$E$102,E301,KN!$H$2:$H$102)</f>
        <v>0</v>
      </c>
      <c r="I301" s="215">
        <f>SUMIF(KN!$E$2:$E$102,E301,KN!$I$2:$I$102)</f>
        <v>0</v>
      </c>
    </row>
    <row r="302" spans="1:9" ht="17.25" customHeight="1">
      <c r="A302" s="217" t="s">
        <v>272</v>
      </c>
      <c r="B302" s="212" t="str">
        <f t="shared" si="21"/>
        <v>562</v>
      </c>
      <c r="C302" s="212" t="str">
        <f t="shared" si="22"/>
        <v>56</v>
      </c>
      <c r="D302" s="212" t="str">
        <f t="shared" si="23"/>
        <v>5</v>
      </c>
      <c r="E302" s="213" t="str">
        <f t="shared" si="24"/>
        <v>562-Rashodi kamata</v>
      </c>
      <c r="F302" s="218" t="s">
        <v>621</v>
      </c>
      <c r="G302" s="221" t="str">
        <f t="shared" si="20"/>
        <v>562</v>
      </c>
      <c r="H302" s="215">
        <f>SUMIF(KN!$E$2:$E$102,E302,KN!$H$2:$H$102)</f>
        <v>0</v>
      </c>
      <c r="I302" s="215">
        <f>SUMIF(KN!$E$2:$E$102,E302,KN!$I$2:$I$102)</f>
        <v>0</v>
      </c>
    </row>
    <row r="303" spans="1:9" ht="17.25" customHeight="1">
      <c r="A303" s="217" t="s">
        <v>273</v>
      </c>
      <c r="B303" s="212" t="str">
        <f t="shared" si="21"/>
        <v>563</v>
      </c>
      <c r="C303" s="212" t="str">
        <f t="shared" si="22"/>
        <v>56</v>
      </c>
      <c r="D303" s="212" t="str">
        <f t="shared" si="23"/>
        <v>5</v>
      </c>
      <c r="E303" s="213" t="str">
        <f t="shared" si="24"/>
        <v>563-Negativne kursne razlike</v>
      </c>
      <c r="F303" s="218" t="s">
        <v>622</v>
      </c>
      <c r="G303" s="221" t="str">
        <f t="shared" si="20"/>
        <v>563</v>
      </c>
      <c r="H303" s="215">
        <f>SUMIF(KN!$E$2:$E$102,E303,KN!$H$2:$H$102)</f>
        <v>0</v>
      </c>
      <c r="I303" s="215">
        <f>SUMIF(KN!$E$2:$E$102,E303,KN!$I$2:$I$102)</f>
        <v>0</v>
      </c>
    </row>
    <row r="304" spans="1:9" ht="17.25" customHeight="1">
      <c r="A304" s="217" t="s">
        <v>274</v>
      </c>
      <c r="B304" s="212" t="str">
        <f t="shared" si="21"/>
        <v>564</v>
      </c>
      <c r="C304" s="212" t="str">
        <f t="shared" si="22"/>
        <v>56</v>
      </c>
      <c r="D304" s="212" t="str">
        <f t="shared" si="23"/>
        <v>5</v>
      </c>
      <c r="E304" s="213" t="str">
        <f t="shared" si="24"/>
        <v>564-Rashodi po osnovu efekata valutne klauzule</v>
      </c>
      <c r="F304" s="218" t="s">
        <v>623</v>
      </c>
      <c r="G304" s="221" t="str">
        <f t="shared" si="20"/>
        <v>564</v>
      </c>
      <c r="H304" s="215">
        <f>SUMIF(KN!$E$2:$E$102,E304,KN!$H$2:$H$102)</f>
        <v>0</v>
      </c>
      <c r="I304" s="215">
        <f>SUMIF(KN!$E$2:$E$102,E304,KN!$I$2:$I$102)</f>
        <v>0</v>
      </c>
    </row>
    <row r="305" spans="1:9" ht="17.25" customHeight="1">
      <c r="A305" s="217" t="s">
        <v>275</v>
      </c>
      <c r="B305" s="212" t="str">
        <f t="shared" si="21"/>
        <v>569</v>
      </c>
      <c r="C305" s="212" t="str">
        <f t="shared" si="22"/>
        <v>56</v>
      </c>
      <c r="D305" s="212" t="str">
        <f t="shared" si="23"/>
        <v>5</v>
      </c>
      <c r="E305" s="213" t="str">
        <f t="shared" si="24"/>
        <v>569-Ostali finansijski rashodi</v>
      </c>
      <c r="F305" s="218" t="s">
        <v>624</v>
      </c>
      <c r="G305" s="221" t="str">
        <f t="shared" si="20"/>
        <v>569</v>
      </c>
      <c r="H305" s="215">
        <f>SUMIF(KN!$E$2:$E$102,E305,KN!$H$2:$H$102)</f>
        <v>0</v>
      </c>
      <c r="I305" s="215">
        <f>SUMIF(KN!$E$2:$E$102,E305,KN!$I$2:$I$102)</f>
        <v>0</v>
      </c>
    </row>
    <row r="306" spans="1:9" ht="17.25" customHeight="1">
      <c r="A306" s="217" t="s">
        <v>276</v>
      </c>
      <c r="B306" s="212" t="str">
        <f t="shared" si="21"/>
        <v>57</v>
      </c>
      <c r="C306" s="212" t="str">
        <f t="shared" si="22"/>
        <v>57</v>
      </c>
      <c r="D306" s="212" t="str">
        <f t="shared" si="23"/>
        <v>5</v>
      </c>
      <c r="E306" s="213" t="str">
        <f t="shared" si="24"/>
        <v>57-OSTALI RASHODI</v>
      </c>
      <c r="F306" s="218" t="s">
        <v>625</v>
      </c>
      <c r="G306" s="221" t="str">
        <f t="shared" si="20"/>
        <v>57</v>
      </c>
      <c r="H306" s="215">
        <f>SUMIF(KN!$E$2:$E$102,E306,KN!$H$2:$H$102)</f>
        <v>0</v>
      </c>
      <c r="I306" s="215">
        <f>SUMIF(KN!$E$2:$E$102,E306,KN!$I$2:$I$102)</f>
        <v>0</v>
      </c>
    </row>
    <row r="307" spans="1:9" ht="17.25" customHeight="1">
      <c r="A307" s="217" t="s">
        <v>277</v>
      </c>
      <c r="B307" s="212" t="str">
        <f t="shared" si="21"/>
        <v>570</v>
      </c>
      <c r="C307" s="212" t="str">
        <f t="shared" si="22"/>
        <v>57</v>
      </c>
      <c r="D307" s="212" t="str">
        <f t="shared" si="23"/>
        <v>5</v>
      </c>
      <c r="E307" s="213" t="str">
        <f t="shared" si="24"/>
        <v>570-Gubici po osnovu rashodovanja i prodaje nematerijalnih ulaganja, nekretnina, postrojenja i opreme</v>
      </c>
      <c r="F307" s="218" t="s">
        <v>723</v>
      </c>
      <c r="G307" s="221" t="str">
        <f t="shared" si="20"/>
        <v>570</v>
      </c>
      <c r="H307" s="215">
        <f>SUMIF(KN!$E$2:$E$102,E307,KN!$H$2:$H$102)</f>
        <v>0</v>
      </c>
      <c r="I307" s="215">
        <f>SUMIF(KN!$E$2:$E$102,E307,KN!$I$2:$I$102)</f>
        <v>0</v>
      </c>
    </row>
    <row r="308" spans="1:9" ht="17.25" customHeight="1">
      <c r="A308" s="217" t="s">
        <v>278</v>
      </c>
      <c r="B308" s="212" t="str">
        <f t="shared" si="21"/>
        <v>571</v>
      </c>
      <c r="C308" s="212" t="str">
        <f t="shared" si="22"/>
        <v>57</v>
      </c>
      <c r="D308" s="212" t="str">
        <f t="shared" si="23"/>
        <v>5</v>
      </c>
      <c r="E308" s="213" t="str">
        <f t="shared" si="24"/>
        <v>571-Gubici po osnovu rashodovanja i prodaje bioloških sredstava</v>
      </c>
      <c r="F308" s="218" t="s">
        <v>626</v>
      </c>
      <c r="G308" s="221" t="str">
        <f t="shared" si="20"/>
        <v>571</v>
      </c>
      <c r="H308" s="215">
        <f>SUMIF(KN!$E$2:$E$102,E308,KN!$H$2:$H$102)</f>
        <v>0</v>
      </c>
      <c r="I308" s="215">
        <f>SUMIF(KN!$E$2:$E$102,E308,KN!$I$2:$I$102)</f>
        <v>0</v>
      </c>
    </row>
    <row r="309" spans="1:9" ht="17.25" customHeight="1">
      <c r="A309" s="217" t="s">
        <v>279</v>
      </c>
      <c r="B309" s="212" t="str">
        <f t="shared" si="21"/>
        <v>572</v>
      </c>
      <c r="C309" s="212" t="str">
        <f t="shared" si="22"/>
        <v>57</v>
      </c>
      <c r="D309" s="212" t="str">
        <f t="shared" si="23"/>
        <v>5</v>
      </c>
      <c r="E309" s="213" t="str">
        <f t="shared" si="24"/>
        <v>572-Gubici po osnovu prodaje učešća u kapitalu i hartija od vr.</v>
      </c>
      <c r="F309" s="218" t="s">
        <v>794</v>
      </c>
      <c r="G309" s="221" t="str">
        <f t="shared" si="20"/>
        <v>572</v>
      </c>
      <c r="H309" s="215">
        <f>SUMIF(KN!$E$2:$E$102,E309,KN!$H$2:$H$102)</f>
        <v>0</v>
      </c>
      <c r="I309" s="215">
        <f>SUMIF(KN!$E$2:$E$102,E309,KN!$I$2:$I$102)</f>
        <v>0</v>
      </c>
    </row>
    <row r="310" spans="1:9" ht="17.25" customHeight="1">
      <c r="A310" s="217" t="s">
        <v>280</v>
      </c>
      <c r="B310" s="212" t="str">
        <f t="shared" si="21"/>
        <v>573</v>
      </c>
      <c r="C310" s="212" t="str">
        <f t="shared" si="22"/>
        <v>57</v>
      </c>
      <c r="D310" s="212" t="str">
        <f t="shared" si="23"/>
        <v>5</v>
      </c>
      <c r="E310" s="213" t="str">
        <f t="shared" si="24"/>
        <v>573-Gubici od prodaje materijala</v>
      </c>
      <c r="F310" s="218" t="s">
        <v>627</v>
      </c>
      <c r="G310" s="221" t="str">
        <f t="shared" si="20"/>
        <v>573</v>
      </c>
      <c r="H310" s="215">
        <f>SUMIF(KN!$E$2:$E$102,E310,KN!$H$2:$H$102)</f>
        <v>0</v>
      </c>
      <c r="I310" s="215">
        <f>SUMIF(KN!$E$2:$E$102,E310,KN!$I$2:$I$102)</f>
        <v>0</v>
      </c>
    </row>
    <row r="311" spans="1:9" ht="17.25" customHeight="1">
      <c r="A311" s="217" t="s">
        <v>281</v>
      </c>
      <c r="B311" s="212" t="str">
        <f t="shared" si="21"/>
        <v>574</v>
      </c>
      <c r="C311" s="212" t="str">
        <f t="shared" si="22"/>
        <v>57</v>
      </c>
      <c r="D311" s="212" t="str">
        <f t="shared" si="23"/>
        <v>5</v>
      </c>
      <c r="E311" s="213" t="str">
        <f t="shared" si="24"/>
        <v>574-Manjkovi</v>
      </c>
      <c r="F311" s="218" t="s">
        <v>628</v>
      </c>
      <c r="G311" s="221" t="str">
        <f t="shared" si="20"/>
        <v>574</v>
      </c>
      <c r="H311" s="215">
        <f>SUMIF(KN!$E$2:$E$102,E311,KN!$H$2:$H$102)</f>
        <v>0</v>
      </c>
      <c r="I311" s="215">
        <f>SUMIF(KN!$E$2:$E$102,E311,KN!$I$2:$I$102)</f>
        <v>0</v>
      </c>
    </row>
    <row r="312" spans="1:9" ht="17.25" customHeight="1">
      <c r="A312" s="217" t="s">
        <v>282</v>
      </c>
      <c r="B312" s="212" t="str">
        <f t="shared" si="21"/>
        <v>575</v>
      </c>
      <c r="C312" s="212" t="str">
        <f t="shared" si="22"/>
        <v>57</v>
      </c>
      <c r="D312" s="212" t="str">
        <f t="shared" si="23"/>
        <v>5</v>
      </c>
      <c r="E312" s="213" t="str">
        <f t="shared" si="24"/>
        <v>575-Rashodi po osnovu efekata ugov. zašt. od rizika, koji ne isp. Usl. da se iskažu u okviru revalor. rezervi</v>
      </c>
      <c r="F312" s="218" t="s">
        <v>837</v>
      </c>
      <c r="G312" s="221" t="str">
        <f t="shared" si="20"/>
        <v>575</v>
      </c>
      <c r="H312" s="215">
        <f>SUMIF(KN!$E$2:$E$102,E312,KN!$H$2:$H$102)</f>
        <v>0</v>
      </c>
      <c r="I312" s="215">
        <f>SUMIF(KN!$E$2:$E$102,E312,KN!$I$2:$I$102)</f>
        <v>0</v>
      </c>
    </row>
    <row r="313" spans="1:9" ht="17.25" customHeight="1">
      <c r="A313" s="217" t="s">
        <v>283</v>
      </c>
      <c r="B313" s="212" t="str">
        <f t="shared" si="21"/>
        <v>576</v>
      </c>
      <c r="C313" s="212" t="str">
        <f t="shared" si="22"/>
        <v>57</v>
      </c>
      <c r="D313" s="212" t="str">
        <f t="shared" si="23"/>
        <v>5</v>
      </c>
      <c r="E313" s="213" t="str">
        <f t="shared" si="24"/>
        <v>576-Rashodi po osnovu direktnih otpisa potraživanja</v>
      </c>
      <c r="F313" s="218" t="s">
        <v>629</v>
      </c>
      <c r="G313" s="221" t="str">
        <f t="shared" si="20"/>
        <v>576</v>
      </c>
      <c r="H313" s="215">
        <f>SUMIF(KN!$E$2:$E$102,E313,KN!$H$2:$H$102)</f>
        <v>0</v>
      </c>
      <c r="I313" s="215">
        <f>SUMIF(KN!$E$2:$E$102,E313,KN!$I$2:$I$102)</f>
        <v>0</v>
      </c>
    </row>
    <row r="314" spans="1:9" ht="17.25" customHeight="1">
      <c r="A314" s="217" t="s">
        <v>284</v>
      </c>
      <c r="B314" s="212" t="str">
        <f t="shared" si="21"/>
        <v>577</v>
      </c>
      <c r="C314" s="212" t="str">
        <f t="shared" si="22"/>
        <v>57</v>
      </c>
      <c r="D314" s="212" t="str">
        <f t="shared" si="23"/>
        <v>5</v>
      </c>
      <c r="E314" s="213" t="str">
        <f t="shared" si="24"/>
        <v>577-Rashodi po osnovu rashodovanja zaliha materijala i robe</v>
      </c>
      <c r="F314" s="218" t="s">
        <v>630</v>
      </c>
      <c r="G314" s="221" t="str">
        <f t="shared" si="20"/>
        <v>577</v>
      </c>
      <c r="H314" s="215">
        <f>SUMIF(KN!$E$2:$E$102,E314,KN!$H$2:$H$102)</f>
        <v>0</v>
      </c>
      <c r="I314" s="215">
        <f>SUMIF(KN!$E$2:$E$102,E314,KN!$I$2:$I$102)</f>
        <v>0</v>
      </c>
    </row>
    <row r="315" spans="1:9" ht="17.25" customHeight="1">
      <c r="A315" s="217" t="s">
        <v>285</v>
      </c>
      <c r="B315" s="212" t="str">
        <f t="shared" si="21"/>
        <v>579</v>
      </c>
      <c r="C315" s="212" t="str">
        <f t="shared" si="22"/>
        <v>57</v>
      </c>
      <c r="D315" s="212" t="str">
        <f t="shared" si="23"/>
        <v>5</v>
      </c>
      <c r="E315" s="213" t="str">
        <f t="shared" si="24"/>
        <v>579-Ostali nepomenuti rashodi</v>
      </c>
      <c r="F315" s="218" t="s">
        <v>631</v>
      </c>
      <c r="G315" s="221" t="str">
        <f t="shared" si="20"/>
        <v>579</v>
      </c>
      <c r="H315" s="215">
        <f>SUMIF(KN!$E$2:$E$102,E315,KN!$H$2:$H$102)</f>
        <v>0</v>
      </c>
      <c r="I315" s="215">
        <f>SUMIF(KN!$E$2:$E$102,E315,KN!$I$2:$I$102)</f>
        <v>0</v>
      </c>
    </row>
    <row r="316" spans="1:9" ht="17.25" customHeight="1">
      <c r="A316" s="217" t="s">
        <v>286</v>
      </c>
      <c r="B316" s="212" t="str">
        <f t="shared" si="21"/>
        <v>58</v>
      </c>
      <c r="C316" s="212" t="str">
        <f t="shared" si="22"/>
        <v>58</v>
      </c>
      <c r="D316" s="212" t="str">
        <f t="shared" si="23"/>
        <v>5</v>
      </c>
      <c r="E316" s="213" t="str">
        <f t="shared" si="24"/>
        <v>58-RASHODI PO OSNOVU USKLAĐIVANJA vr. IMOVINE</v>
      </c>
      <c r="F316" s="218" t="s">
        <v>795</v>
      </c>
      <c r="G316" s="221" t="str">
        <f t="shared" si="20"/>
        <v>58</v>
      </c>
      <c r="H316" s="215">
        <f>SUMIF(KN!$E$2:$E$102,E316,KN!$H$2:$H$102)</f>
        <v>0</v>
      </c>
      <c r="I316" s="215">
        <f>SUMIF(KN!$E$2:$E$102,E316,KN!$I$2:$I$102)</f>
        <v>0</v>
      </c>
    </row>
    <row r="317" spans="1:9" ht="17.25" customHeight="1">
      <c r="A317" s="217" t="s">
        <v>287</v>
      </c>
      <c r="B317" s="212" t="str">
        <f t="shared" si="21"/>
        <v>580</v>
      </c>
      <c r="C317" s="212" t="str">
        <f t="shared" si="22"/>
        <v>58</v>
      </c>
      <c r="D317" s="212" t="str">
        <f t="shared" si="23"/>
        <v>5</v>
      </c>
      <c r="E317" s="213" t="str">
        <f t="shared" si="24"/>
        <v>580-Rashodi po osnovu usklađivanja vr. bioloških sredstava</v>
      </c>
      <c r="F317" s="218" t="s">
        <v>796</v>
      </c>
      <c r="G317" s="221" t="str">
        <f t="shared" si="20"/>
        <v>580</v>
      </c>
      <c r="H317" s="215">
        <f>SUMIF(KN!$E$2:$E$102,E317,KN!$H$2:$H$102)</f>
        <v>0</v>
      </c>
      <c r="I317" s="215">
        <f>SUMIF(KN!$E$2:$E$102,E317,KN!$I$2:$I$102)</f>
        <v>0</v>
      </c>
    </row>
    <row r="318" spans="1:9" ht="17.25" customHeight="1">
      <c r="A318" s="217" t="s">
        <v>288</v>
      </c>
      <c r="B318" s="212" t="str">
        <f t="shared" si="21"/>
        <v>581</v>
      </c>
      <c r="C318" s="212" t="str">
        <f t="shared" si="22"/>
        <v>58</v>
      </c>
      <c r="D318" s="212" t="str">
        <f t="shared" si="23"/>
        <v>5</v>
      </c>
      <c r="E318" s="213" t="str">
        <f t="shared" si="24"/>
        <v>581-Rashodi po osnovu usklađivanja vr. nematerijalnih ulaganja</v>
      </c>
      <c r="F318" s="218" t="s">
        <v>797</v>
      </c>
      <c r="G318" s="221" t="str">
        <f t="shared" si="20"/>
        <v>581</v>
      </c>
      <c r="H318" s="215">
        <f>SUMIF(KN!$E$2:$E$102,E318,KN!$H$2:$H$102)</f>
        <v>0</v>
      </c>
      <c r="I318" s="215">
        <f>SUMIF(KN!$E$2:$E$102,E318,KN!$I$2:$I$102)</f>
        <v>0</v>
      </c>
    </row>
    <row r="319" spans="1:9" ht="17.25" customHeight="1">
      <c r="A319" s="217" t="s">
        <v>289</v>
      </c>
      <c r="B319" s="212" t="str">
        <f t="shared" si="21"/>
        <v>582</v>
      </c>
      <c r="C319" s="212" t="str">
        <f t="shared" si="22"/>
        <v>58</v>
      </c>
      <c r="D319" s="212" t="str">
        <f t="shared" si="23"/>
        <v>5</v>
      </c>
      <c r="E319" s="213" t="str">
        <f t="shared" si="24"/>
        <v>582-Rashodi po osnovu usklađivanja vr. nekretnina, postrojenja i opreme</v>
      </c>
      <c r="F319" s="218" t="s">
        <v>798</v>
      </c>
      <c r="G319" s="221" t="str">
        <f t="shared" si="20"/>
        <v>582</v>
      </c>
      <c r="H319" s="215">
        <f>SUMIF(KN!$E$2:$E$102,E319,KN!$H$2:$H$102)</f>
        <v>0</v>
      </c>
      <c r="I319" s="215">
        <f>SUMIF(KN!$E$2:$E$102,E319,KN!$I$2:$I$102)</f>
        <v>0</v>
      </c>
    </row>
    <row r="320" spans="1:9" ht="17.25" customHeight="1">
      <c r="A320" s="217" t="s">
        <v>290</v>
      </c>
      <c r="B320" s="212" t="str">
        <f t="shared" si="21"/>
        <v>583</v>
      </c>
      <c r="C320" s="212" t="str">
        <f t="shared" si="22"/>
        <v>58</v>
      </c>
      <c r="D320" s="212" t="str">
        <f t="shared" si="23"/>
        <v>5</v>
      </c>
      <c r="E320" s="213" t="str">
        <f t="shared" si="24"/>
        <v>583-Rashodi po osnovu usklađivanja vr. dugoročnih finansijskih plasmana i drugih hartija od vr. raspoloživih za prodaju</v>
      </c>
      <c r="F320" s="218" t="s">
        <v>799</v>
      </c>
      <c r="G320" s="221" t="str">
        <f t="shared" si="20"/>
        <v>583</v>
      </c>
      <c r="H320" s="215">
        <f>SUMIF(KN!$E$2:$E$102,E320,KN!$H$2:$H$102)</f>
        <v>0</v>
      </c>
      <c r="I320" s="215">
        <f>SUMIF(KN!$E$2:$E$102,E320,KN!$I$2:$I$102)</f>
        <v>0</v>
      </c>
    </row>
    <row r="321" spans="1:9" ht="17.25" customHeight="1">
      <c r="A321" s="217" t="s">
        <v>291</v>
      </c>
      <c r="B321" s="212" t="str">
        <f t="shared" si="21"/>
        <v>584</v>
      </c>
      <c r="C321" s="212" t="str">
        <f t="shared" si="22"/>
        <v>58</v>
      </c>
      <c r="D321" s="212" t="str">
        <f t="shared" si="23"/>
        <v>5</v>
      </c>
      <c r="E321" s="213" t="str">
        <f t="shared" si="24"/>
        <v>584-Rashodi po osnovu usklađivanja vr. zaliha materijala i robe</v>
      </c>
      <c r="F321" s="218" t="s">
        <v>800</v>
      </c>
      <c r="G321" s="221" t="str">
        <f t="shared" si="20"/>
        <v>584</v>
      </c>
      <c r="H321" s="215">
        <f>SUMIF(KN!$E$2:$E$102,E321,KN!$H$2:$H$102)</f>
        <v>0</v>
      </c>
      <c r="I321" s="215">
        <f>SUMIF(KN!$E$2:$E$102,E321,KN!$I$2:$I$102)</f>
        <v>0</v>
      </c>
    </row>
    <row r="322" spans="1:9" ht="17.25" customHeight="1">
      <c r="A322" s="217" t="s">
        <v>292</v>
      </c>
      <c r="B322" s="212" t="str">
        <f t="shared" si="21"/>
        <v>585</v>
      </c>
      <c r="C322" s="212" t="str">
        <f t="shared" si="22"/>
        <v>58</v>
      </c>
      <c r="D322" s="212" t="str">
        <f t="shared" si="23"/>
        <v>5</v>
      </c>
      <c r="E322" s="213" t="str">
        <f t="shared" si="24"/>
        <v>585-Rashodi po osnovu usklađivanja vr. potraživanja i kratkoročnih finansijskih plasmana</v>
      </c>
      <c r="F322" s="218" t="s">
        <v>801</v>
      </c>
      <c r="G322" s="221" t="str">
        <f aca="true" t="shared" si="25" ref="G322:G385">A322</f>
        <v>585</v>
      </c>
      <c r="H322" s="215">
        <f>SUMIF(KN!$E$2:$E$102,E322,KN!$H$2:$H$102)</f>
        <v>0</v>
      </c>
      <c r="I322" s="215">
        <f>SUMIF(KN!$E$2:$E$102,E322,KN!$I$2:$I$102)</f>
        <v>0</v>
      </c>
    </row>
    <row r="323" spans="1:9" ht="17.25" customHeight="1">
      <c r="A323" s="217" t="s">
        <v>293</v>
      </c>
      <c r="B323" s="212" t="str">
        <f t="shared" si="21"/>
        <v>589</v>
      </c>
      <c r="C323" s="212" t="str">
        <f t="shared" si="22"/>
        <v>58</v>
      </c>
      <c r="D323" s="212" t="str">
        <f t="shared" si="23"/>
        <v>5</v>
      </c>
      <c r="E323" s="213" t="str">
        <f t="shared" si="24"/>
        <v>589-Rashodi po osnovu usklađivanja vr. ostale imovine</v>
      </c>
      <c r="F323" s="218" t="s">
        <v>802</v>
      </c>
      <c r="G323" s="221" t="str">
        <f t="shared" si="25"/>
        <v>589</v>
      </c>
      <c r="H323" s="215">
        <f>SUMIF(KN!$E$2:$E$102,E323,KN!$H$2:$H$102)</f>
        <v>0</v>
      </c>
      <c r="I323" s="215">
        <f>SUMIF(KN!$E$2:$E$102,E323,KN!$I$2:$I$102)</f>
        <v>0</v>
      </c>
    </row>
    <row r="324" spans="1:9" ht="17.25" customHeight="1">
      <c r="A324" s="217" t="s">
        <v>294</v>
      </c>
      <c r="B324" s="212" t="str">
        <f t="shared" si="21"/>
        <v>59</v>
      </c>
      <c r="C324" s="212" t="str">
        <f t="shared" si="22"/>
        <v>59</v>
      </c>
      <c r="D324" s="212" t="str">
        <f t="shared" si="23"/>
        <v>5</v>
      </c>
      <c r="E324" s="213" t="str">
        <f t="shared" si="24"/>
        <v>59-GUBITAK POSLOV. KOJE JE OBUST., RASH. IZ PRETH. IZVJEŠ. PERIODA I PRIJ. RASHODA</v>
      </c>
      <c r="F324" s="218" t="s">
        <v>838</v>
      </c>
      <c r="G324" s="221" t="str">
        <f t="shared" si="25"/>
        <v>59</v>
      </c>
      <c r="H324" s="215">
        <f>SUMIF(KN!$E$2:$E$102,E324,KN!$H$2:$H$102)</f>
        <v>0</v>
      </c>
      <c r="I324" s="215">
        <f>SUMIF(KN!$E$2:$E$102,E324,KN!$I$2:$I$102)</f>
        <v>0</v>
      </c>
    </row>
    <row r="325" spans="1:9" ht="17.25" customHeight="1">
      <c r="A325" s="217" t="s">
        <v>295</v>
      </c>
      <c r="B325" s="212" t="str">
        <f t="shared" si="21"/>
        <v>590</v>
      </c>
      <c r="C325" s="212" t="str">
        <f t="shared" si="22"/>
        <v>59</v>
      </c>
      <c r="D325" s="212" t="str">
        <f t="shared" si="23"/>
        <v>5</v>
      </c>
      <c r="E325" s="213" t="str">
        <f t="shared" si="24"/>
        <v>590-Gubitak poslovanja koje je obustavljeno</v>
      </c>
      <c r="F325" s="218" t="s">
        <v>632</v>
      </c>
      <c r="G325" s="221" t="str">
        <f t="shared" si="25"/>
        <v>590</v>
      </c>
      <c r="H325" s="215">
        <f>SUMIF(KN!$E$2:$E$102,E325,KN!$H$2:$H$102)</f>
        <v>0</v>
      </c>
      <c r="I325" s="215">
        <f>SUMIF(KN!$E$2:$E$102,E325,KN!$I$2:$I$102)</f>
        <v>0</v>
      </c>
    </row>
    <row r="326" spans="1:9" ht="17.25" customHeight="1">
      <c r="A326" s="217" t="s">
        <v>296</v>
      </c>
      <c r="B326" s="212" t="str">
        <f t="shared" si="21"/>
        <v>591</v>
      </c>
      <c r="C326" s="212" t="str">
        <f t="shared" si="22"/>
        <v>59</v>
      </c>
      <c r="D326" s="212" t="str">
        <f t="shared" si="23"/>
        <v>5</v>
      </c>
      <c r="E326" s="213" t="str">
        <f t="shared" si="24"/>
        <v>591-Rashodi (efekti) promjene računovodstvenih politika i ispravke grešaka iz prethodnih izvještajnih perioda</v>
      </c>
      <c r="F326" s="218" t="s">
        <v>724</v>
      </c>
      <c r="G326" s="221" t="str">
        <f t="shared" si="25"/>
        <v>591</v>
      </c>
      <c r="H326" s="215">
        <f>SUMIF(KN!$E$2:$E$102,E326,KN!$H$2:$H$102)</f>
        <v>0</v>
      </c>
      <c r="I326" s="215">
        <f>SUMIF(KN!$E$2:$E$102,E326,KN!$I$2:$I$102)</f>
        <v>0</v>
      </c>
    </row>
    <row r="327" spans="1:9" ht="17.25" customHeight="1">
      <c r="A327" s="217" t="s">
        <v>297</v>
      </c>
      <c r="B327" s="212" t="str">
        <f t="shared" si="21"/>
        <v>592</v>
      </c>
      <c r="C327" s="212" t="str">
        <f t="shared" si="22"/>
        <v>59</v>
      </c>
      <c r="D327" s="212" t="str">
        <f t="shared" si="23"/>
        <v>5</v>
      </c>
      <c r="E327" s="213" t="str">
        <f t="shared" si="24"/>
        <v>592-Rashodi iz prethodnih izvještajnih perioda</v>
      </c>
      <c r="F327" s="218" t="s">
        <v>741</v>
      </c>
      <c r="G327" s="221" t="str">
        <f t="shared" si="25"/>
        <v>592</v>
      </c>
      <c r="H327" s="215">
        <f>SUMIF(KN!$E$2:$E$102,E327,KN!$H$2:$H$102)</f>
        <v>0</v>
      </c>
      <c r="I327" s="215">
        <f>SUMIF(KN!$E$2:$E$102,E327,KN!$I$2:$I$102)</f>
        <v>0</v>
      </c>
    </row>
    <row r="328" spans="1:9" ht="17.25" customHeight="1">
      <c r="A328" s="217" t="s">
        <v>298</v>
      </c>
      <c r="B328" s="212" t="str">
        <f t="shared" si="21"/>
        <v>599</v>
      </c>
      <c r="C328" s="212" t="str">
        <f t="shared" si="22"/>
        <v>59</v>
      </c>
      <c r="D328" s="212" t="str">
        <f t="shared" si="23"/>
        <v>5</v>
      </c>
      <c r="E328" s="213" t="str">
        <f t="shared" si="24"/>
        <v>599-Prenos rashoda</v>
      </c>
      <c r="F328" s="218" t="s">
        <v>633</v>
      </c>
      <c r="G328" s="221" t="str">
        <f t="shared" si="25"/>
        <v>599</v>
      </c>
      <c r="H328" s="215">
        <f>SUMIF(KN!$E$2:$E$102,E328,KN!$H$2:$H$102)</f>
        <v>0</v>
      </c>
      <c r="I328" s="215">
        <f>SUMIF(KN!$E$2:$E$102,E328,KN!$I$2:$I$102)</f>
        <v>0</v>
      </c>
    </row>
    <row r="329" spans="1:9" ht="17.25" customHeight="1">
      <c r="A329" s="211" t="s">
        <v>757</v>
      </c>
      <c r="B329" s="212" t="str">
        <f t="shared" si="21"/>
        <v>6</v>
      </c>
      <c r="C329" s="212" t="str">
        <f t="shared" si="22"/>
        <v>6</v>
      </c>
      <c r="D329" s="212" t="str">
        <f t="shared" si="23"/>
        <v>6</v>
      </c>
      <c r="E329" s="213" t="str">
        <f t="shared" si="24"/>
        <v>6-PRIHODI</v>
      </c>
      <c r="F329" s="214" t="s">
        <v>758</v>
      </c>
      <c r="G329" s="221" t="str">
        <f t="shared" si="25"/>
        <v>6</v>
      </c>
      <c r="H329" s="215">
        <f>SUMIF(KN!$E$2:$E$102,E329,KN!$H$2:$H$102)</f>
        <v>0</v>
      </c>
      <c r="I329" s="215">
        <f>SUMIF(KN!$E$2:$E$102,E329,KN!$I$2:$I$102)</f>
        <v>0</v>
      </c>
    </row>
    <row r="330" spans="1:9" ht="17.25" customHeight="1">
      <c r="A330" s="217" t="s">
        <v>299</v>
      </c>
      <c r="B330" s="212" t="str">
        <f t="shared" si="21"/>
        <v>60</v>
      </c>
      <c r="C330" s="212" t="str">
        <f t="shared" si="22"/>
        <v>60</v>
      </c>
      <c r="D330" s="212" t="str">
        <f t="shared" si="23"/>
        <v>6</v>
      </c>
      <c r="E330" s="213" t="str">
        <f t="shared" si="24"/>
        <v>60-PRIHODI OD PRODAJE ROBE</v>
      </c>
      <c r="F330" s="218" t="s">
        <v>634</v>
      </c>
      <c r="G330" s="221" t="str">
        <f t="shared" si="25"/>
        <v>60</v>
      </c>
      <c r="H330" s="215">
        <f>SUMIF(KN!$E$2:$E$102,E330,KN!$H$2:$H$102)</f>
        <v>0</v>
      </c>
      <c r="I330" s="215">
        <f>SUMIF(KN!$E$2:$E$102,E330,KN!$I$2:$I$102)</f>
        <v>0</v>
      </c>
    </row>
    <row r="331" spans="1:9" ht="17.25" customHeight="1">
      <c r="A331" s="217" t="s">
        <v>300</v>
      </c>
      <c r="B331" s="212" t="str">
        <f aca="true" t="shared" si="26" ref="B331:B397">LEFT(A331,3)</f>
        <v>600</v>
      </c>
      <c r="C331" s="212" t="str">
        <f t="shared" si="22"/>
        <v>60</v>
      </c>
      <c r="D331" s="212" t="str">
        <f t="shared" si="23"/>
        <v>6</v>
      </c>
      <c r="E331" s="213" t="str">
        <f t="shared" si="24"/>
        <v>600-Prihodi od prodaje robe matičnim i zavisnim pravnim licima</v>
      </c>
      <c r="F331" s="218" t="s">
        <v>635</v>
      </c>
      <c r="G331" s="221" t="str">
        <f t="shared" si="25"/>
        <v>600</v>
      </c>
      <c r="H331" s="215">
        <f>SUMIF(KN!$E$2:$E$102,E331,KN!$H$2:$H$102)</f>
        <v>0</v>
      </c>
      <c r="I331" s="215">
        <f>SUMIF(KN!$E$2:$E$102,E331,KN!$I$2:$I$102)</f>
        <v>0</v>
      </c>
    </row>
    <row r="332" spans="1:9" ht="17.25" customHeight="1">
      <c r="A332" s="217" t="s">
        <v>301</v>
      </c>
      <c r="B332" s="212" t="str">
        <f t="shared" si="26"/>
        <v>601</v>
      </c>
      <c r="C332" s="212" t="str">
        <f t="shared" si="22"/>
        <v>60</v>
      </c>
      <c r="D332" s="212" t="str">
        <f t="shared" si="23"/>
        <v>6</v>
      </c>
      <c r="E332" s="213" t="str">
        <f t="shared" si="24"/>
        <v>601-Prihodi od prodaje robe ostalim povezanim pravnim licima</v>
      </c>
      <c r="F332" s="218" t="s">
        <v>636</v>
      </c>
      <c r="G332" s="221" t="str">
        <f t="shared" si="25"/>
        <v>601</v>
      </c>
      <c r="H332" s="215">
        <f>SUMIF(KN!$E$2:$E$102,E332,KN!$H$2:$H$102)</f>
        <v>0</v>
      </c>
      <c r="I332" s="215">
        <f>SUMIF(KN!$E$2:$E$102,E332,KN!$I$2:$I$102)</f>
        <v>0</v>
      </c>
    </row>
    <row r="333" spans="1:9" ht="17.25" customHeight="1">
      <c r="A333" s="217" t="s">
        <v>302</v>
      </c>
      <c r="B333" s="212" t="str">
        <f t="shared" si="26"/>
        <v>602</v>
      </c>
      <c r="C333" s="212" t="str">
        <f t="shared" si="22"/>
        <v>60</v>
      </c>
      <c r="D333" s="212" t="str">
        <f t="shared" si="23"/>
        <v>6</v>
      </c>
      <c r="E333" s="213" t="str">
        <f t="shared" si="24"/>
        <v>602-Prihodi od prodaje robe na domaćem tržištu</v>
      </c>
      <c r="F333" s="218" t="s">
        <v>637</v>
      </c>
      <c r="G333" s="221" t="str">
        <f t="shared" si="25"/>
        <v>602</v>
      </c>
      <c r="H333" s="215">
        <f>SUMIF(KN!$E$2:$E$102,E333,KN!$H$2:$H$102)</f>
        <v>0</v>
      </c>
      <c r="I333" s="215">
        <f>SUMIF(KN!$E$2:$E$102,E333,KN!$I$2:$I$102)</f>
        <v>0</v>
      </c>
    </row>
    <row r="334" spans="1:9" ht="17.25" customHeight="1">
      <c r="A334" s="217" t="s">
        <v>303</v>
      </c>
      <c r="B334" s="212" t="str">
        <f t="shared" si="26"/>
        <v>603</v>
      </c>
      <c r="C334" s="212" t="str">
        <f aca="true" t="shared" si="27" ref="C334:C400">LEFT(A334,2)</f>
        <v>60</v>
      </c>
      <c r="D334" s="212" t="str">
        <f aca="true" t="shared" si="28" ref="D334:D400">LEFT(A334,1)</f>
        <v>6</v>
      </c>
      <c r="E334" s="213" t="str">
        <f aca="true" t="shared" si="29" ref="E334:E400">A334&amp;"-"&amp;F334</f>
        <v>603-Prihodi od prodaje robe na inostranom tržištu</v>
      </c>
      <c r="F334" s="218" t="s">
        <v>638</v>
      </c>
      <c r="G334" s="221" t="str">
        <f t="shared" si="25"/>
        <v>603</v>
      </c>
      <c r="H334" s="215">
        <f>SUMIF(KN!$E$2:$E$102,E334,KN!$H$2:$H$102)</f>
        <v>0</v>
      </c>
      <c r="I334" s="215">
        <f>SUMIF(KN!$E$2:$E$102,E334,KN!$I$2:$I$102)</f>
        <v>0</v>
      </c>
    </row>
    <row r="335" spans="1:9" ht="17.25" customHeight="1">
      <c r="A335" s="217" t="s">
        <v>306</v>
      </c>
      <c r="B335" s="212" t="str">
        <f t="shared" si="26"/>
        <v>61</v>
      </c>
      <c r="C335" s="212" t="str">
        <f t="shared" si="27"/>
        <v>61</v>
      </c>
      <c r="D335" s="212" t="str">
        <f t="shared" si="28"/>
        <v>6</v>
      </c>
      <c r="E335" s="213" t="str">
        <f t="shared" si="29"/>
        <v>61-PRIHODI OD PRODAJE PROIZVODA I USLUGA</v>
      </c>
      <c r="F335" s="218" t="s">
        <v>639</v>
      </c>
      <c r="G335" s="221" t="str">
        <f t="shared" si="25"/>
        <v>61</v>
      </c>
      <c r="H335" s="215">
        <f>SUMIF(KN!$E$2:$E$102,E335,KN!$H$2:$H$102)</f>
        <v>0</v>
      </c>
      <c r="I335" s="215">
        <f>SUMIF(KN!$E$2:$E$102,E335,KN!$I$2:$I$102)</f>
        <v>0</v>
      </c>
    </row>
    <row r="336" spans="1:9" ht="17.25" customHeight="1">
      <c r="A336" s="217" t="s">
        <v>304</v>
      </c>
      <c r="B336" s="212" t="str">
        <f t="shared" si="26"/>
        <v>610</v>
      </c>
      <c r="C336" s="212" t="str">
        <f t="shared" si="27"/>
        <v>61</v>
      </c>
      <c r="D336" s="212" t="str">
        <f t="shared" si="28"/>
        <v>6</v>
      </c>
      <c r="E336" s="213" t="str">
        <f t="shared" si="29"/>
        <v>610-Prihodi od prodaje proizvoda i usluga matičnim i zavisnim pravnim licima</v>
      </c>
      <c r="F336" s="218" t="s">
        <v>725</v>
      </c>
      <c r="G336" s="221" t="str">
        <f t="shared" si="25"/>
        <v>610</v>
      </c>
      <c r="H336" s="215">
        <f>SUMIF(KN!$E$2:$E$102,E336,KN!$H$2:$H$102)</f>
        <v>0</v>
      </c>
      <c r="I336" s="215">
        <f>SUMIF(KN!$E$2:$E$102,E336,KN!$I$2:$I$102)</f>
        <v>0</v>
      </c>
    </row>
    <row r="337" spans="1:9" ht="17.25" customHeight="1">
      <c r="A337" s="217" t="s">
        <v>305</v>
      </c>
      <c r="B337" s="212" t="str">
        <f t="shared" si="26"/>
        <v>611</v>
      </c>
      <c r="C337" s="212" t="str">
        <f t="shared" si="27"/>
        <v>61</v>
      </c>
      <c r="D337" s="212" t="str">
        <f t="shared" si="28"/>
        <v>6</v>
      </c>
      <c r="E337" s="213" t="str">
        <f t="shared" si="29"/>
        <v>611-Prihodi od prodaje proizvoda i usluga ostalim povezanim pravnim licima</v>
      </c>
      <c r="F337" s="218" t="s">
        <v>640</v>
      </c>
      <c r="G337" s="221" t="str">
        <f t="shared" si="25"/>
        <v>611</v>
      </c>
      <c r="H337" s="215">
        <f>SUMIF(KN!$E$2:$E$102,E337,KN!$H$2:$H$102)</f>
        <v>0</v>
      </c>
      <c r="I337" s="215">
        <f>SUMIF(KN!$E$2:$E$102,E337,KN!$I$2:$I$102)</f>
        <v>0</v>
      </c>
    </row>
    <row r="338" spans="1:9" ht="17.25" customHeight="1">
      <c r="A338" s="217" t="s">
        <v>307</v>
      </c>
      <c r="B338" s="212" t="str">
        <f t="shared" si="26"/>
        <v>612</v>
      </c>
      <c r="C338" s="212" t="str">
        <f t="shared" si="27"/>
        <v>61</v>
      </c>
      <c r="D338" s="212" t="str">
        <f t="shared" si="28"/>
        <v>6</v>
      </c>
      <c r="E338" s="213" t="str">
        <f t="shared" si="29"/>
        <v>612-Prihodi od prodaje proizvoda i usluga na domaćem tržištu</v>
      </c>
      <c r="F338" s="218" t="s">
        <v>641</v>
      </c>
      <c r="G338" s="221" t="str">
        <f t="shared" si="25"/>
        <v>612</v>
      </c>
      <c r="H338" s="215">
        <f>SUMIF(KN!$E$2:$E$102,E338,KN!$H$2:$H$102)</f>
        <v>0</v>
      </c>
      <c r="I338" s="215">
        <f>SUMIF(KN!$E$2:$E$102,E338,KN!$I$2:$I$102)</f>
        <v>0</v>
      </c>
    </row>
    <row r="339" spans="1:9" ht="17.25" customHeight="1">
      <c r="A339" s="217" t="s">
        <v>1014</v>
      </c>
      <c r="B339" s="212" t="str">
        <f t="shared" si="26"/>
        <v>612</v>
      </c>
      <c r="C339" s="212" t="str">
        <f t="shared" si="27"/>
        <v>61</v>
      </c>
      <c r="D339" s="212" t="str">
        <f t="shared" si="28"/>
        <v>6</v>
      </c>
      <c r="E339" s="213" t="str">
        <f t="shared" si="29"/>
        <v>612000-Prihodi od prodaje proizvoda i usluga na domaćem tržištu - oslobodjeni</v>
      </c>
      <c r="F339" s="218" t="s">
        <v>1017</v>
      </c>
      <c r="G339" s="221" t="str">
        <f t="shared" si="25"/>
        <v>612000</v>
      </c>
      <c r="H339" s="215">
        <f>SUMIF(KN!$E$2:$E$102,E339,KN!$H$2:$H$102)</f>
        <v>0</v>
      </c>
      <c r="I339" s="215">
        <f>SUMIF(KN!$E$2:$E$102,E339,KN!$I$2:$I$102)</f>
        <v>365.11</v>
      </c>
    </row>
    <row r="340" spans="1:9" ht="17.25" customHeight="1">
      <c r="A340" s="217" t="s">
        <v>1015</v>
      </c>
      <c r="B340" s="212" t="str">
        <f t="shared" si="26"/>
        <v>612</v>
      </c>
      <c r="C340" s="212" t="str">
        <f t="shared" si="27"/>
        <v>61</v>
      </c>
      <c r="D340" s="212" t="str">
        <f t="shared" si="28"/>
        <v>6</v>
      </c>
      <c r="E340" s="213" t="str">
        <f t="shared" si="29"/>
        <v>612007-Prihodi od prodaje proizvoda i usluga na domaćem tržištu - 7%</v>
      </c>
      <c r="F340" s="218" t="s">
        <v>1018</v>
      </c>
      <c r="G340" s="221" t="str">
        <f t="shared" si="25"/>
        <v>612007</v>
      </c>
      <c r="H340" s="215">
        <f>SUMIF(KN!$E$2:$E$102,E340,KN!$H$2:$H$102)</f>
        <v>0</v>
      </c>
      <c r="I340" s="215">
        <f>SUMIF(KN!$E$2:$E$102,E340,KN!$I$2:$I$102)</f>
        <v>0</v>
      </c>
    </row>
    <row r="341" spans="1:9" ht="17.25" customHeight="1">
      <c r="A341" s="217" t="s">
        <v>1016</v>
      </c>
      <c r="B341" s="212" t="str">
        <f t="shared" si="26"/>
        <v>612</v>
      </c>
      <c r="C341" s="212" t="str">
        <f t="shared" si="27"/>
        <v>61</v>
      </c>
      <c r="D341" s="212" t="str">
        <f t="shared" si="28"/>
        <v>6</v>
      </c>
      <c r="E341" s="213" t="str">
        <f t="shared" si="29"/>
        <v>612017-Prihodi od prodaje proizvoda i usluga na domaćem tržištu - 19%</v>
      </c>
      <c r="F341" s="218" t="s">
        <v>1067</v>
      </c>
      <c r="G341" s="221" t="str">
        <f t="shared" si="25"/>
        <v>612017</v>
      </c>
      <c r="H341" s="215">
        <f>SUMIF(KN!$E$2:$E$102,E341,KN!$H$2:$H$102)</f>
        <v>0</v>
      </c>
      <c r="I341" s="215">
        <f>SUMIF(KN!$E$2:$E$102,E341,KN!$I$2:$I$102)</f>
        <v>545.47</v>
      </c>
    </row>
    <row r="342" spans="1:9" ht="17.25" customHeight="1">
      <c r="A342" s="217" t="s">
        <v>308</v>
      </c>
      <c r="B342" s="212" t="str">
        <f t="shared" si="26"/>
        <v>613</v>
      </c>
      <c r="C342" s="212" t="str">
        <f t="shared" si="27"/>
        <v>61</v>
      </c>
      <c r="D342" s="212" t="str">
        <f t="shared" si="28"/>
        <v>6</v>
      </c>
      <c r="E342" s="213" t="str">
        <f t="shared" si="29"/>
        <v>613-Prihodi od prodaje proizvoda i usluga na inostranom tržištu</v>
      </c>
      <c r="F342" s="218" t="s">
        <v>642</v>
      </c>
      <c r="G342" s="221" t="str">
        <f t="shared" si="25"/>
        <v>613</v>
      </c>
      <c r="H342" s="215">
        <f>SUMIF(KN!$E$2:$E$102,E342,KN!$H$2:$H$102)</f>
        <v>0</v>
      </c>
      <c r="I342" s="215">
        <f>SUMIF(KN!$E$2:$E$102,E342,KN!$I$2:$I$102)</f>
        <v>0</v>
      </c>
    </row>
    <row r="343" spans="1:9" ht="17.25" customHeight="1">
      <c r="A343" s="217" t="s">
        <v>309</v>
      </c>
      <c r="B343" s="212" t="str">
        <f t="shared" si="26"/>
        <v>62</v>
      </c>
      <c r="C343" s="212" t="str">
        <f t="shared" si="27"/>
        <v>62</v>
      </c>
      <c r="D343" s="212" t="str">
        <f t="shared" si="28"/>
        <v>6</v>
      </c>
      <c r="E343" s="213" t="str">
        <f t="shared" si="29"/>
        <v>62-PRIHODI OD AKTIVIRANJA UČINAKA I ROBE</v>
      </c>
      <c r="F343" s="218" t="s">
        <v>643</v>
      </c>
      <c r="G343" s="221" t="str">
        <f t="shared" si="25"/>
        <v>62</v>
      </c>
      <c r="H343" s="215">
        <f>SUMIF(KN!$E$2:$E$102,E343,KN!$H$2:$H$102)</f>
        <v>0</v>
      </c>
      <c r="I343" s="215">
        <f>SUMIF(KN!$E$2:$E$102,E343,KN!$I$2:$I$102)</f>
        <v>0</v>
      </c>
    </row>
    <row r="344" spans="1:9" ht="17.25" customHeight="1">
      <c r="A344" s="217" t="s">
        <v>310</v>
      </c>
      <c r="B344" s="212" t="str">
        <f t="shared" si="26"/>
        <v>620</v>
      </c>
      <c r="C344" s="212" t="str">
        <f t="shared" si="27"/>
        <v>62</v>
      </c>
      <c r="D344" s="212" t="str">
        <f t="shared" si="28"/>
        <v>6</v>
      </c>
      <c r="E344" s="213" t="str">
        <f t="shared" si="29"/>
        <v>620-Prihodi od aktiviranja ili potrošnje robe za sopstvene potrebe</v>
      </c>
      <c r="F344" s="218" t="s">
        <v>644</v>
      </c>
      <c r="G344" s="221" t="str">
        <f t="shared" si="25"/>
        <v>620</v>
      </c>
      <c r="H344" s="215">
        <f>SUMIF(KN!$E$2:$E$102,E344,KN!$H$2:$H$102)</f>
        <v>0</v>
      </c>
      <c r="I344" s="215">
        <f>SUMIF(KN!$E$2:$E$102,E344,KN!$I$2:$I$102)</f>
        <v>0</v>
      </c>
    </row>
    <row r="345" spans="1:9" ht="17.25" customHeight="1">
      <c r="A345" s="217" t="s">
        <v>311</v>
      </c>
      <c r="B345" s="212" t="str">
        <f t="shared" si="26"/>
        <v>621</v>
      </c>
      <c r="C345" s="212" t="str">
        <f t="shared" si="27"/>
        <v>62</v>
      </c>
      <c r="D345" s="212" t="str">
        <f t="shared" si="28"/>
        <v>6</v>
      </c>
      <c r="E345" s="213" t="str">
        <f t="shared" si="29"/>
        <v>621-Prihodi od aktiviranja ili potrošnje proizvoda i usluga za sopstvene potrebe</v>
      </c>
      <c r="F345" s="218" t="s">
        <v>726</v>
      </c>
      <c r="G345" s="221" t="str">
        <f t="shared" si="25"/>
        <v>621</v>
      </c>
      <c r="H345" s="215">
        <f>SUMIF(KN!$E$2:$E$102,E345,KN!$H$2:$H$102)</f>
        <v>0</v>
      </c>
      <c r="I345" s="215">
        <f>SUMIF(KN!$E$2:$E$102,E345,KN!$I$2:$I$102)</f>
        <v>0</v>
      </c>
    </row>
    <row r="346" spans="1:9" ht="17.25" customHeight="1">
      <c r="A346" s="217" t="s">
        <v>312</v>
      </c>
      <c r="B346" s="212" t="str">
        <f t="shared" si="26"/>
        <v>63</v>
      </c>
      <c r="C346" s="212" t="str">
        <f t="shared" si="27"/>
        <v>63</v>
      </c>
      <c r="D346" s="212" t="str">
        <f t="shared" si="28"/>
        <v>6</v>
      </c>
      <c r="E346" s="213" t="str">
        <f t="shared" si="29"/>
        <v>63-PROMJENA vr. ZALIHA UČINAKA</v>
      </c>
      <c r="F346" s="218" t="s">
        <v>803</v>
      </c>
      <c r="G346" s="221" t="str">
        <f t="shared" si="25"/>
        <v>63</v>
      </c>
      <c r="H346" s="215">
        <f>SUMIF(KN!$E$2:$E$102,E346,KN!$H$2:$H$102)</f>
        <v>0</v>
      </c>
      <c r="I346" s="215">
        <f>SUMIF(KN!$E$2:$E$102,E346,KN!$I$2:$I$102)</f>
        <v>0</v>
      </c>
    </row>
    <row r="347" spans="1:9" ht="17.25" customHeight="1">
      <c r="A347" s="217" t="s">
        <v>313</v>
      </c>
      <c r="B347" s="212" t="str">
        <f t="shared" si="26"/>
        <v>630</v>
      </c>
      <c r="C347" s="212" t="str">
        <f t="shared" si="27"/>
        <v>63</v>
      </c>
      <c r="D347" s="212" t="str">
        <f t="shared" si="28"/>
        <v>6</v>
      </c>
      <c r="E347" s="213" t="str">
        <f t="shared" si="29"/>
        <v>630-Povećanje vr. zaliha nedovršenih i gotovih proizvoda i nedovršenih usluga</v>
      </c>
      <c r="F347" s="218" t="s">
        <v>804</v>
      </c>
      <c r="G347" s="221" t="str">
        <f t="shared" si="25"/>
        <v>630</v>
      </c>
      <c r="H347" s="215">
        <f>SUMIF(KN!$E$2:$E$102,E347,KN!$H$2:$H$102)</f>
        <v>0</v>
      </c>
      <c r="I347" s="215">
        <f>SUMIF(KN!$E$2:$E$102,E347,KN!$I$2:$I$102)</f>
        <v>0</v>
      </c>
    </row>
    <row r="348" spans="1:9" ht="17.25" customHeight="1">
      <c r="A348" s="217" t="s">
        <v>314</v>
      </c>
      <c r="B348" s="212" t="str">
        <f t="shared" si="26"/>
        <v>631</v>
      </c>
      <c r="C348" s="212" t="str">
        <f t="shared" si="27"/>
        <v>63</v>
      </c>
      <c r="D348" s="212" t="str">
        <f t="shared" si="28"/>
        <v>6</v>
      </c>
      <c r="E348" s="213" t="str">
        <f t="shared" si="29"/>
        <v>631-Smanjenje vr. zaliha nedovršenih i gotovih proizvoda i nedovršenih usluga</v>
      </c>
      <c r="F348" s="218" t="s">
        <v>805</v>
      </c>
      <c r="G348" s="221" t="str">
        <f t="shared" si="25"/>
        <v>631</v>
      </c>
      <c r="H348" s="215">
        <f>SUMIF(KN!$E$2:$E$102,E348,KN!$H$2:$H$102)</f>
        <v>0</v>
      </c>
      <c r="I348" s="215">
        <f>SUMIF(KN!$E$2:$E$102,E348,KN!$I$2:$I$102)</f>
        <v>0</v>
      </c>
    </row>
    <row r="349" spans="1:9" ht="17.25" customHeight="1">
      <c r="A349" s="217" t="s">
        <v>315</v>
      </c>
      <c r="B349" s="212" t="str">
        <f t="shared" si="26"/>
        <v>64</v>
      </c>
      <c r="C349" s="212" t="str">
        <f t="shared" si="27"/>
        <v>64</v>
      </c>
      <c r="D349" s="212" t="str">
        <f t="shared" si="28"/>
        <v>6</v>
      </c>
      <c r="E349" s="213" t="str">
        <f t="shared" si="29"/>
        <v>64-PRIHODI OD PREMIJA, SUBVENCIJA, DOTACIJA, DONACIJA I SL.</v>
      </c>
      <c r="F349" s="218" t="s">
        <v>645</v>
      </c>
      <c r="G349" s="221" t="str">
        <f t="shared" si="25"/>
        <v>64</v>
      </c>
      <c r="H349" s="215">
        <f>SUMIF(KN!$E$2:$E$102,E349,KN!$H$2:$H$102)</f>
        <v>0</v>
      </c>
      <c r="I349" s="215">
        <f>SUMIF(KN!$E$2:$E$102,E349,KN!$I$2:$I$102)</f>
        <v>0</v>
      </c>
    </row>
    <row r="350" spans="1:9" ht="17.25" customHeight="1">
      <c r="A350" s="217" t="s">
        <v>316</v>
      </c>
      <c r="B350" s="212" t="str">
        <f t="shared" si="26"/>
        <v>640</v>
      </c>
      <c r="C350" s="212" t="str">
        <f t="shared" si="27"/>
        <v>64</v>
      </c>
      <c r="D350" s="212" t="str">
        <f t="shared" si="28"/>
        <v>6</v>
      </c>
      <c r="E350" s="213" t="str">
        <f t="shared" si="29"/>
        <v>640-Prihodi od premija, subvencija, dotacija, regresa, kompenzacija i povraćaja poreskih dažbina</v>
      </c>
      <c r="F350" s="218" t="s">
        <v>727</v>
      </c>
      <c r="G350" s="221" t="str">
        <f t="shared" si="25"/>
        <v>640</v>
      </c>
      <c r="H350" s="215">
        <f>SUMIF(KN!$E$2:$E$102,E350,KN!$H$2:$H$102)</f>
        <v>0</v>
      </c>
      <c r="I350" s="215">
        <f>SUMIF(KN!$E$2:$E$102,E350,KN!$I$2:$I$102)</f>
        <v>0</v>
      </c>
    </row>
    <row r="351" spans="1:9" ht="17.25" customHeight="1">
      <c r="A351" s="217" t="s">
        <v>317</v>
      </c>
      <c r="B351" s="212" t="str">
        <f t="shared" si="26"/>
        <v>641</v>
      </c>
      <c r="C351" s="212" t="str">
        <f t="shared" si="27"/>
        <v>64</v>
      </c>
      <c r="D351" s="212" t="str">
        <f t="shared" si="28"/>
        <v>6</v>
      </c>
      <c r="E351" s="213" t="str">
        <f t="shared" si="29"/>
        <v>641-Prihodi po osnovu uslovljenih donacija</v>
      </c>
      <c r="F351" s="218" t="s">
        <v>646</v>
      </c>
      <c r="G351" s="221" t="str">
        <f t="shared" si="25"/>
        <v>641</v>
      </c>
      <c r="H351" s="215">
        <f>SUMIF(KN!$E$2:$E$102,E351,KN!$H$2:$H$102)</f>
        <v>0</v>
      </c>
      <c r="I351" s="215">
        <f>SUMIF(KN!$E$2:$E$102,E351,KN!$I$2:$I$102)</f>
        <v>0</v>
      </c>
    </row>
    <row r="352" spans="1:9" ht="17.25" customHeight="1">
      <c r="A352" s="217" t="s">
        <v>318</v>
      </c>
      <c r="B352" s="212" t="str">
        <f t="shared" si="26"/>
        <v>65</v>
      </c>
      <c r="C352" s="212" t="str">
        <f t="shared" si="27"/>
        <v>65</v>
      </c>
      <c r="D352" s="212" t="str">
        <f t="shared" si="28"/>
        <v>6</v>
      </c>
      <c r="E352" s="213" t="str">
        <f t="shared" si="29"/>
        <v>65-DRUGI POSLOVNI PRIHODI</v>
      </c>
      <c r="F352" s="218" t="s">
        <v>647</v>
      </c>
      <c r="G352" s="221" t="str">
        <f t="shared" si="25"/>
        <v>65</v>
      </c>
      <c r="H352" s="215">
        <f>SUMIF(KN!$E$2:$E$102,E352,KN!$H$2:$H$102)</f>
        <v>0</v>
      </c>
      <c r="I352" s="215">
        <f>SUMIF(KN!$E$2:$E$102,E352,KN!$I$2:$I$102)</f>
        <v>0</v>
      </c>
    </row>
    <row r="353" spans="1:9" ht="17.25" customHeight="1">
      <c r="A353" s="217" t="s">
        <v>319</v>
      </c>
      <c r="B353" s="212" t="str">
        <f t="shared" si="26"/>
        <v>650</v>
      </c>
      <c r="C353" s="212" t="str">
        <f t="shared" si="27"/>
        <v>65</v>
      </c>
      <c r="D353" s="212" t="str">
        <f t="shared" si="28"/>
        <v>6</v>
      </c>
      <c r="E353" s="213" t="str">
        <f t="shared" si="29"/>
        <v>650-Prihodi od zakupnina</v>
      </c>
      <c r="F353" s="218" t="s">
        <v>648</v>
      </c>
      <c r="G353" s="221" t="str">
        <f t="shared" si="25"/>
        <v>650</v>
      </c>
      <c r="H353" s="215">
        <f>SUMIF(KN!$E$2:$E$102,E353,KN!$H$2:$H$102)</f>
        <v>0</v>
      </c>
      <c r="I353" s="215">
        <f>SUMIF(KN!$E$2:$E$102,E353,KN!$I$2:$I$102)</f>
        <v>0</v>
      </c>
    </row>
    <row r="354" spans="1:9" ht="17.25" customHeight="1">
      <c r="A354" s="217" t="s">
        <v>320</v>
      </c>
      <c r="B354" s="212" t="str">
        <f t="shared" si="26"/>
        <v>651</v>
      </c>
      <c r="C354" s="212" t="str">
        <f t="shared" si="27"/>
        <v>65</v>
      </c>
      <c r="D354" s="212" t="str">
        <f t="shared" si="28"/>
        <v>6</v>
      </c>
      <c r="E354" s="213" t="str">
        <f t="shared" si="29"/>
        <v>651-Prihodi od članarina</v>
      </c>
      <c r="F354" s="218" t="s">
        <v>649</v>
      </c>
      <c r="G354" s="221" t="str">
        <f t="shared" si="25"/>
        <v>651</v>
      </c>
      <c r="H354" s="215">
        <f>SUMIF(KN!$E$2:$E$102,E354,KN!$H$2:$H$102)</f>
        <v>0</v>
      </c>
      <c r="I354" s="215">
        <f>SUMIF(KN!$E$2:$E$102,E354,KN!$I$2:$I$102)</f>
        <v>0</v>
      </c>
    </row>
    <row r="355" spans="1:9" ht="17.25" customHeight="1">
      <c r="A355" s="217" t="s">
        <v>321</v>
      </c>
      <c r="B355" s="212" t="str">
        <f t="shared" si="26"/>
        <v>652</v>
      </c>
      <c r="C355" s="212" t="str">
        <f t="shared" si="27"/>
        <v>65</v>
      </c>
      <c r="D355" s="212" t="str">
        <f t="shared" si="28"/>
        <v>6</v>
      </c>
      <c r="E355" s="213" t="str">
        <f t="shared" si="29"/>
        <v>652-Prihodi od tantijema i licencnih naknada</v>
      </c>
      <c r="F355" s="218" t="s">
        <v>650</v>
      </c>
      <c r="G355" s="221" t="str">
        <f t="shared" si="25"/>
        <v>652</v>
      </c>
      <c r="H355" s="215">
        <f>SUMIF(KN!$E$2:$E$102,E355,KN!$H$2:$H$102)</f>
        <v>0</v>
      </c>
      <c r="I355" s="215">
        <f>SUMIF(KN!$E$2:$E$102,E355,KN!$I$2:$I$102)</f>
        <v>0</v>
      </c>
    </row>
    <row r="356" spans="1:9" ht="17.25" customHeight="1">
      <c r="A356" s="217" t="s">
        <v>322</v>
      </c>
      <c r="B356" s="212" t="str">
        <f t="shared" si="26"/>
        <v>659</v>
      </c>
      <c r="C356" s="212" t="str">
        <f t="shared" si="27"/>
        <v>65</v>
      </c>
      <c r="D356" s="212" t="str">
        <f t="shared" si="28"/>
        <v>6</v>
      </c>
      <c r="E356" s="213" t="str">
        <f t="shared" si="29"/>
        <v>659-Ostali poslovni prihodi</v>
      </c>
      <c r="F356" s="218" t="s">
        <v>651</v>
      </c>
      <c r="G356" s="221" t="str">
        <f t="shared" si="25"/>
        <v>659</v>
      </c>
      <c r="H356" s="215">
        <f>SUMIF(KN!$E$2:$E$102,E356,KN!$H$2:$H$102)</f>
        <v>0</v>
      </c>
      <c r="I356" s="215">
        <f>SUMIF(KN!$E$2:$E$102,E356,KN!$I$2:$I$102)</f>
        <v>0</v>
      </c>
    </row>
    <row r="357" spans="1:9" ht="17.25" customHeight="1">
      <c r="A357" s="217" t="s">
        <v>323</v>
      </c>
      <c r="B357" s="212" t="str">
        <f t="shared" si="26"/>
        <v>66</v>
      </c>
      <c r="C357" s="212" t="str">
        <f t="shared" si="27"/>
        <v>66</v>
      </c>
      <c r="D357" s="212" t="str">
        <f t="shared" si="28"/>
        <v>6</v>
      </c>
      <c r="E357" s="213" t="str">
        <f t="shared" si="29"/>
        <v>66-FINANSIJSKI PRIHODI</v>
      </c>
      <c r="F357" s="218" t="s">
        <v>652</v>
      </c>
      <c r="G357" s="221" t="str">
        <f t="shared" si="25"/>
        <v>66</v>
      </c>
      <c r="H357" s="215">
        <f>SUMIF(KN!$E$2:$E$102,E357,KN!$H$2:$H$102)</f>
        <v>0</v>
      </c>
      <c r="I357" s="215">
        <f>SUMIF(KN!$E$2:$E$102,E357,KN!$I$2:$I$102)</f>
        <v>0</v>
      </c>
    </row>
    <row r="358" spans="1:9" ht="17.25" customHeight="1">
      <c r="A358" s="217" t="s">
        <v>324</v>
      </c>
      <c r="B358" s="212" t="str">
        <f t="shared" si="26"/>
        <v>660</v>
      </c>
      <c r="C358" s="212" t="str">
        <f t="shared" si="27"/>
        <v>66</v>
      </c>
      <c r="D358" s="212" t="str">
        <f t="shared" si="28"/>
        <v>6</v>
      </c>
      <c r="E358" s="213" t="str">
        <f t="shared" si="29"/>
        <v>660-Finansijski prihodi od matičnih i zavisnih pravnih lica</v>
      </c>
      <c r="F358" s="218" t="s">
        <v>653</v>
      </c>
      <c r="G358" s="221" t="str">
        <f t="shared" si="25"/>
        <v>660</v>
      </c>
      <c r="H358" s="215">
        <f>SUMIF(KN!$E$2:$E$102,E358,KN!$H$2:$H$102)</f>
        <v>0</v>
      </c>
      <c r="I358" s="215">
        <f>SUMIF(KN!$E$2:$E$102,E358,KN!$I$2:$I$102)</f>
        <v>0</v>
      </c>
    </row>
    <row r="359" spans="1:9" ht="17.25" customHeight="1">
      <c r="A359" s="217" t="s">
        <v>325</v>
      </c>
      <c r="B359" s="212" t="str">
        <f t="shared" si="26"/>
        <v>661</v>
      </c>
      <c r="C359" s="212" t="str">
        <f t="shared" si="27"/>
        <v>66</v>
      </c>
      <c r="D359" s="212" t="str">
        <f t="shared" si="28"/>
        <v>6</v>
      </c>
      <c r="E359" s="213" t="str">
        <f t="shared" si="29"/>
        <v>661-Finansijski prihodi od ostalih povezanih pravnih lica</v>
      </c>
      <c r="F359" s="218" t="s">
        <v>654</v>
      </c>
      <c r="G359" s="221" t="str">
        <f t="shared" si="25"/>
        <v>661</v>
      </c>
      <c r="H359" s="215">
        <f>SUMIF(KN!$E$2:$E$102,E359,KN!$H$2:$H$102)</f>
        <v>0</v>
      </c>
      <c r="I359" s="215">
        <f>SUMIF(KN!$E$2:$E$102,E359,KN!$I$2:$I$102)</f>
        <v>0</v>
      </c>
    </row>
    <row r="360" spans="1:9" ht="17.25" customHeight="1">
      <c r="A360" s="217" t="s">
        <v>326</v>
      </c>
      <c r="B360" s="212" t="str">
        <f t="shared" si="26"/>
        <v>662</v>
      </c>
      <c r="C360" s="212" t="str">
        <f t="shared" si="27"/>
        <v>66</v>
      </c>
      <c r="D360" s="212" t="str">
        <f t="shared" si="28"/>
        <v>6</v>
      </c>
      <c r="E360" s="213" t="str">
        <f t="shared" si="29"/>
        <v>662-Prihodi od kamata</v>
      </c>
      <c r="F360" s="218" t="s">
        <v>655</v>
      </c>
      <c r="G360" s="221" t="str">
        <f t="shared" si="25"/>
        <v>662</v>
      </c>
      <c r="H360" s="215">
        <f>SUMIF(KN!$E$2:$E$102,E360,KN!$H$2:$H$102)</f>
        <v>0</v>
      </c>
      <c r="I360" s="215">
        <f>SUMIF(KN!$E$2:$E$102,E360,KN!$I$2:$I$102)</f>
        <v>0</v>
      </c>
    </row>
    <row r="361" spans="1:9" ht="17.25" customHeight="1">
      <c r="A361" s="217" t="s">
        <v>327</v>
      </c>
      <c r="B361" s="212" t="str">
        <f t="shared" si="26"/>
        <v>663</v>
      </c>
      <c r="C361" s="212" t="str">
        <f t="shared" si="27"/>
        <v>66</v>
      </c>
      <c r="D361" s="212" t="str">
        <f t="shared" si="28"/>
        <v>6</v>
      </c>
      <c r="E361" s="213" t="str">
        <f t="shared" si="29"/>
        <v>663-Pozitivne kursne razlike</v>
      </c>
      <c r="F361" s="218" t="s">
        <v>656</v>
      </c>
      <c r="G361" s="221" t="str">
        <f t="shared" si="25"/>
        <v>663</v>
      </c>
      <c r="H361" s="215">
        <f>SUMIF(KN!$E$2:$E$102,E361,KN!$H$2:$H$102)</f>
        <v>0</v>
      </c>
      <c r="I361" s="215">
        <f>SUMIF(KN!$E$2:$E$102,E361,KN!$I$2:$I$102)</f>
        <v>0</v>
      </c>
    </row>
    <row r="362" spans="1:9" ht="17.25" customHeight="1">
      <c r="A362" s="217" t="s">
        <v>328</v>
      </c>
      <c r="B362" s="212" t="str">
        <f t="shared" si="26"/>
        <v>664</v>
      </c>
      <c r="C362" s="212" t="str">
        <f t="shared" si="27"/>
        <v>66</v>
      </c>
      <c r="D362" s="212" t="str">
        <f t="shared" si="28"/>
        <v>6</v>
      </c>
      <c r="E362" s="213" t="str">
        <f t="shared" si="29"/>
        <v>664-Prihodi po osnovu efekata valutne klauzule</v>
      </c>
      <c r="F362" s="218" t="s">
        <v>657</v>
      </c>
      <c r="G362" s="221" t="str">
        <f t="shared" si="25"/>
        <v>664</v>
      </c>
      <c r="H362" s="215">
        <f>SUMIF(KN!$E$2:$E$102,E362,KN!$H$2:$H$102)</f>
        <v>0</v>
      </c>
      <c r="I362" s="215">
        <f>SUMIF(KN!$E$2:$E$102,E362,KN!$I$2:$I$102)</f>
        <v>0</v>
      </c>
    </row>
    <row r="363" spans="1:9" ht="17.25" customHeight="1">
      <c r="A363" s="217" t="s">
        <v>329</v>
      </c>
      <c r="B363" s="212" t="str">
        <f t="shared" si="26"/>
        <v>669</v>
      </c>
      <c r="C363" s="212" t="str">
        <f t="shared" si="27"/>
        <v>66</v>
      </c>
      <c r="D363" s="212" t="str">
        <f t="shared" si="28"/>
        <v>6</v>
      </c>
      <c r="E363" s="213" t="str">
        <f t="shared" si="29"/>
        <v>669-Ostali finansijski prihodi</v>
      </c>
      <c r="F363" s="218" t="s">
        <v>658</v>
      </c>
      <c r="G363" s="221" t="str">
        <f t="shared" si="25"/>
        <v>669</v>
      </c>
      <c r="H363" s="215">
        <f>SUMIF(KN!$E$2:$E$102,E363,KN!$H$2:$H$102)</f>
        <v>0</v>
      </c>
      <c r="I363" s="215">
        <f>SUMIF(KN!$E$2:$E$102,E363,KN!$I$2:$I$102)</f>
        <v>0</v>
      </c>
    </row>
    <row r="364" spans="1:9" ht="17.25" customHeight="1">
      <c r="A364" s="217" t="s">
        <v>330</v>
      </c>
      <c r="B364" s="212" t="str">
        <f t="shared" si="26"/>
        <v>67</v>
      </c>
      <c r="C364" s="212" t="str">
        <f t="shared" si="27"/>
        <v>67</v>
      </c>
      <c r="D364" s="212" t="str">
        <f t="shared" si="28"/>
        <v>6</v>
      </c>
      <c r="E364" s="213" t="str">
        <f t="shared" si="29"/>
        <v>67-OSTALI PRIHODI</v>
      </c>
      <c r="F364" s="218" t="s">
        <v>659</v>
      </c>
      <c r="G364" s="221" t="str">
        <f t="shared" si="25"/>
        <v>67</v>
      </c>
      <c r="H364" s="215">
        <f>SUMIF(KN!$E$2:$E$102,E364,KN!$H$2:$H$102)</f>
        <v>0</v>
      </c>
      <c r="I364" s="215">
        <f>SUMIF(KN!$E$2:$E$102,E364,KN!$I$2:$I$102)</f>
        <v>0</v>
      </c>
    </row>
    <row r="365" spans="1:9" ht="17.25" customHeight="1">
      <c r="A365" s="217" t="s">
        <v>331</v>
      </c>
      <c r="B365" s="212" t="str">
        <f t="shared" si="26"/>
        <v>670</v>
      </c>
      <c r="C365" s="212" t="str">
        <f t="shared" si="27"/>
        <v>67</v>
      </c>
      <c r="D365" s="212" t="str">
        <f t="shared" si="28"/>
        <v>6</v>
      </c>
      <c r="E365" s="213" t="str">
        <f t="shared" si="29"/>
        <v>670-Dobici od prodaje nematerijalnih ulaganja, nekretnina, postrojenja i opreme</v>
      </c>
      <c r="F365" s="218" t="s">
        <v>660</v>
      </c>
      <c r="G365" s="221" t="str">
        <f t="shared" si="25"/>
        <v>670</v>
      </c>
      <c r="H365" s="215">
        <f>SUMIF(KN!$E$2:$E$102,E365,KN!$H$2:$H$102)</f>
        <v>0</v>
      </c>
      <c r="I365" s="215">
        <f>SUMIF(KN!$E$2:$E$102,E365,KN!$I$2:$I$102)</f>
        <v>0</v>
      </c>
    </row>
    <row r="366" spans="1:9" ht="17.25" customHeight="1">
      <c r="A366" s="217" t="s">
        <v>332</v>
      </c>
      <c r="B366" s="212" t="str">
        <f t="shared" si="26"/>
        <v>671</v>
      </c>
      <c r="C366" s="212" t="str">
        <f t="shared" si="27"/>
        <v>67</v>
      </c>
      <c r="D366" s="212" t="str">
        <f t="shared" si="28"/>
        <v>6</v>
      </c>
      <c r="E366" s="213" t="str">
        <f t="shared" si="29"/>
        <v>671-Dobici od prodaje bioloških sredstava</v>
      </c>
      <c r="F366" s="218" t="s">
        <v>661</v>
      </c>
      <c r="G366" s="221" t="str">
        <f t="shared" si="25"/>
        <v>671</v>
      </c>
      <c r="H366" s="215">
        <f>SUMIF(KN!$E$2:$E$102,E366,KN!$H$2:$H$102)</f>
        <v>0</v>
      </c>
      <c r="I366" s="215">
        <f>SUMIF(KN!$E$2:$E$102,E366,KN!$I$2:$I$102)</f>
        <v>0</v>
      </c>
    </row>
    <row r="367" spans="1:9" ht="17.25" customHeight="1">
      <c r="A367" s="217" t="s">
        <v>333</v>
      </c>
      <c r="B367" s="212" t="str">
        <f t="shared" si="26"/>
        <v>672</v>
      </c>
      <c r="C367" s="212" t="str">
        <f t="shared" si="27"/>
        <v>67</v>
      </c>
      <c r="D367" s="212" t="str">
        <f t="shared" si="28"/>
        <v>6</v>
      </c>
      <c r="E367" s="213" t="str">
        <f t="shared" si="29"/>
        <v>672-Dobici od prodaje učešća i dugoročnih hartija od vr.</v>
      </c>
      <c r="F367" s="218" t="s">
        <v>806</v>
      </c>
      <c r="G367" s="221" t="str">
        <f t="shared" si="25"/>
        <v>672</v>
      </c>
      <c r="H367" s="215">
        <f>SUMIF(KN!$E$2:$E$102,E367,KN!$H$2:$H$102)</f>
        <v>0</v>
      </c>
      <c r="I367" s="215">
        <f>SUMIF(KN!$E$2:$E$102,E367,KN!$I$2:$I$102)</f>
        <v>0</v>
      </c>
    </row>
    <row r="368" spans="1:9" ht="17.25" customHeight="1">
      <c r="A368" s="217" t="s">
        <v>334</v>
      </c>
      <c r="B368" s="212" t="str">
        <f t="shared" si="26"/>
        <v>673</v>
      </c>
      <c r="C368" s="212" t="str">
        <f t="shared" si="27"/>
        <v>67</v>
      </c>
      <c r="D368" s="212" t="str">
        <f t="shared" si="28"/>
        <v>6</v>
      </c>
      <c r="E368" s="213" t="str">
        <f t="shared" si="29"/>
        <v>673-Dobici od prodaje materijala</v>
      </c>
      <c r="F368" s="218" t="s">
        <v>662</v>
      </c>
      <c r="G368" s="221" t="str">
        <f t="shared" si="25"/>
        <v>673</v>
      </c>
      <c r="H368" s="215">
        <f>SUMIF(KN!$E$2:$E$102,E368,KN!$H$2:$H$102)</f>
        <v>0</v>
      </c>
      <c r="I368" s="215">
        <f>SUMIF(KN!$E$2:$E$102,E368,KN!$I$2:$I$102)</f>
        <v>0</v>
      </c>
    </row>
    <row r="369" spans="1:9" ht="17.25" customHeight="1">
      <c r="A369" s="217" t="s">
        <v>335</v>
      </c>
      <c r="B369" s="212" t="str">
        <f t="shared" si="26"/>
        <v>674</v>
      </c>
      <c r="C369" s="212" t="str">
        <f t="shared" si="27"/>
        <v>67</v>
      </c>
      <c r="D369" s="212" t="str">
        <f t="shared" si="28"/>
        <v>6</v>
      </c>
      <c r="E369" s="213" t="str">
        <f t="shared" si="29"/>
        <v>674-Viškovi</v>
      </c>
      <c r="F369" s="218" t="s">
        <v>663</v>
      </c>
      <c r="G369" s="221" t="str">
        <f t="shared" si="25"/>
        <v>674</v>
      </c>
      <c r="H369" s="215">
        <f>SUMIF(KN!$E$2:$E$102,E369,KN!$H$2:$H$102)</f>
        <v>0</v>
      </c>
      <c r="I369" s="215">
        <f>SUMIF(KN!$E$2:$E$102,E369,KN!$I$2:$I$102)</f>
        <v>0</v>
      </c>
    </row>
    <row r="370" spans="1:9" ht="17.25" customHeight="1">
      <c r="A370" s="217" t="s">
        <v>336</v>
      </c>
      <c r="B370" s="212" t="str">
        <f t="shared" si="26"/>
        <v>675</v>
      </c>
      <c r="C370" s="212" t="str">
        <f t="shared" si="27"/>
        <v>67</v>
      </c>
      <c r="D370" s="212" t="str">
        <f t="shared" si="28"/>
        <v>6</v>
      </c>
      <c r="E370" s="213" t="str">
        <f t="shared" si="29"/>
        <v>675-Naplaćena otpisana potraživanja</v>
      </c>
      <c r="F370" s="218" t="s">
        <v>664</v>
      </c>
      <c r="G370" s="221" t="str">
        <f t="shared" si="25"/>
        <v>675</v>
      </c>
      <c r="H370" s="215">
        <f>SUMIF(KN!$E$2:$E$102,E370,KN!$H$2:$H$102)</f>
        <v>0</v>
      </c>
      <c r="I370" s="215">
        <f>SUMIF(KN!$E$2:$E$102,E370,KN!$I$2:$I$102)</f>
        <v>0</v>
      </c>
    </row>
    <row r="371" spans="1:9" ht="17.25" customHeight="1">
      <c r="A371" s="217" t="s">
        <v>337</v>
      </c>
      <c r="B371" s="212" t="str">
        <f t="shared" si="26"/>
        <v>676</v>
      </c>
      <c r="C371" s="212" t="str">
        <f t="shared" si="27"/>
        <v>67</v>
      </c>
      <c r="D371" s="212" t="str">
        <f t="shared" si="28"/>
        <v>6</v>
      </c>
      <c r="E371" s="213" t="str">
        <f t="shared" si="29"/>
        <v>676-Prihodi po osnovu efekata ugovorene zaštite od rizika</v>
      </c>
      <c r="F371" s="218" t="s">
        <v>665</v>
      </c>
      <c r="G371" s="221" t="str">
        <f t="shared" si="25"/>
        <v>676</v>
      </c>
      <c r="H371" s="215">
        <f>SUMIF(KN!$E$2:$E$102,E371,KN!$H$2:$H$102)</f>
        <v>0</v>
      </c>
      <c r="I371" s="215">
        <f>SUMIF(KN!$E$2:$E$102,E371,KN!$I$2:$I$102)</f>
        <v>0</v>
      </c>
    </row>
    <row r="372" spans="1:9" ht="17.25" customHeight="1">
      <c r="A372" s="217" t="s">
        <v>338</v>
      </c>
      <c r="B372" s="212" t="str">
        <f t="shared" si="26"/>
        <v>677</v>
      </c>
      <c r="C372" s="212" t="str">
        <f t="shared" si="27"/>
        <v>67</v>
      </c>
      <c r="D372" s="212" t="str">
        <f t="shared" si="28"/>
        <v>6</v>
      </c>
      <c r="E372" s="213" t="str">
        <f t="shared" si="29"/>
        <v>677-Prihodi od smanjenja obaveza</v>
      </c>
      <c r="F372" s="218" t="s">
        <v>666</v>
      </c>
      <c r="G372" s="221" t="str">
        <f t="shared" si="25"/>
        <v>677</v>
      </c>
      <c r="H372" s="215">
        <f>SUMIF(KN!$E$2:$E$102,E372,KN!$H$2:$H$102)</f>
        <v>0</v>
      </c>
      <c r="I372" s="215">
        <f>SUMIF(KN!$E$2:$E$102,E372,KN!$I$2:$I$102)</f>
        <v>0</v>
      </c>
    </row>
    <row r="373" spans="1:9" ht="17.25" customHeight="1">
      <c r="A373" s="217" t="s">
        <v>339</v>
      </c>
      <c r="B373" s="212" t="str">
        <f t="shared" si="26"/>
        <v>678</v>
      </c>
      <c r="C373" s="212" t="str">
        <f t="shared" si="27"/>
        <v>67</v>
      </c>
      <c r="D373" s="212" t="str">
        <f t="shared" si="28"/>
        <v>6</v>
      </c>
      <c r="E373" s="213" t="str">
        <f t="shared" si="29"/>
        <v>678-Prihodi od ukidanja dugoročnih rezervisanja</v>
      </c>
      <c r="F373" s="218" t="s">
        <v>667</v>
      </c>
      <c r="G373" s="221" t="str">
        <f t="shared" si="25"/>
        <v>678</v>
      </c>
      <c r="H373" s="215">
        <f>SUMIF(KN!$E$2:$E$102,E373,KN!$H$2:$H$102)</f>
        <v>0</v>
      </c>
      <c r="I373" s="215">
        <f>SUMIF(KN!$E$2:$E$102,E373,KN!$I$2:$I$102)</f>
        <v>0</v>
      </c>
    </row>
    <row r="374" spans="1:9" ht="17.25" customHeight="1">
      <c r="A374" s="217" t="s">
        <v>340</v>
      </c>
      <c r="B374" s="212" t="str">
        <f t="shared" si="26"/>
        <v>679</v>
      </c>
      <c r="C374" s="212" t="str">
        <f t="shared" si="27"/>
        <v>67</v>
      </c>
      <c r="D374" s="212" t="str">
        <f t="shared" si="28"/>
        <v>6</v>
      </c>
      <c r="E374" s="213" t="str">
        <f t="shared" si="29"/>
        <v>679-Ostali nepomenuti prihodi</v>
      </c>
      <c r="F374" s="218" t="s">
        <v>668</v>
      </c>
      <c r="G374" s="221" t="str">
        <f t="shared" si="25"/>
        <v>679</v>
      </c>
      <c r="H374" s="215">
        <f>SUMIF(KN!$E$2:$E$102,E374,KN!$H$2:$H$102)</f>
        <v>0</v>
      </c>
      <c r="I374" s="215">
        <f>SUMIF(KN!$E$2:$E$102,E374,KN!$I$2:$I$102)</f>
        <v>0</v>
      </c>
    </row>
    <row r="375" spans="1:9" ht="17.25" customHeight="1">
      <c r="A375" s="217" t="s">
        <v>341</v>
      </c>
      <c r="B375" s="212" t="str">
        <f t="shared" si="26"/>
        <v>68</v>
      </c>
      <c r="C375" s="212" t="str">
        <f t="shared" si="27"/>
        <v>68</v>
      </c>
      <c r="D375" s="212" t="str">
        <f t="shared" si="28"/>
        <v>6</v>
      </c>
      <c r="E375" s="213" t="str">
        <f t="shared" si="29"/>
        <v>68-PRIHODI OD USKLAĐIVANJA vr. IMOVINE</v>
      </c>
      <c r="F375" s="218" t="s">
        <v>807</v>
      </c>
      <c r="G375" s="221" t="str">
        <f t="shared" si="25"/>
        <v>68</v>
      </c>
      <c r="H375" s="215">
        <f>SUMIF(KN!$E$2:$E$102,E375,KN!$H$2:$H$102)</f>
        <v>0</v>
      </c>
      <c r="I375" s="215">
        <f>SUMIF(KN!$E$2:$E$102,E375,KN!$I$2:$I$102)</f>
        <v>0</v>
      </c>
    </row>
    <row r="376" spans="1:9" ht="17.25" customHeight="1">
      <c r="A376" s="217" t="s">
        <v>342</v>
      </c>
      <c r="B376" s="212" t="str">
        <f t="shared" si="26"/>
        <v>680</v>
      </c>
      <c r="C376" s="212" t="str">
        <f t="shared" si="27"/>
        <v>68</v>
      </c>
      <c r="D376" s="212" t="str">
        <f t="shared" si="28"/>
        <v>6</v>
      </c>
      <c r="E376" s="213" t="str">
        <f t="shared" si="29"/>
        <v>680-Prihodi od usklađivanja vr. bioloških sredstava</v>
      </c>
      <c r="F376" s="218" t="s">
        <v>808</v>
      </c>
      <c r="G376" s="221" t="str">
        <f t="shared" si="25"/>
        <v>680</v>
      </c>
      <c r="H376" s="215">
        <f>SUMIF(KN!$E$2:$E$102,E376,KN!$H$2:$H$102)</f>
        <v>0</v>
      </c>
      <c r="I376" s="215">
        <f>SUMIF(KN!$E$2:$E$102,E376,KN!$I$2:$I$102)</f>
        <v>0</v>
      </c>
    </row>
    <row r="377" spans="1:9" ht="17.25" customHeight="1">
      <c r="A377" s="217" t="s">
        <v>343</v>
      </c>
      <c r="B377" s="212" t="str">
        <f t="shared" si="26"/>
        <v>681</v>
      </c>
      <c r="C377" s="212" t="str">
        <f t="shared" si="27"/>
        <v>68</v>
      </c>
      <c r="D377" s="212" t="str">
        <f t="shared" si="28"/>
        <v>6</v>
      </c>
      <c r="E377" s="213" t="str">
        <f t="shared" si="29"/>
        <v>681-Prihodi od usklađivanja vr. nematerijalnih ulaganja</v>
      </c>
      <c r="F377" s="218" t="s">
        <v>809</v>
      </c>
      <c r="G377" s="221" t="str">
        <f t="shared" si="25"/>
        <v>681</v>
      </c>
      <c r="H377" s="215">
        <f>SUMIF(KN!$E$2:$E$102,E377,KN!$H$2:$H$102)</f>
        <v>0</v>
      </c>
      <c r="I377" s="215">
        <f>SUMIF(KN!$E$2:$E$102,E377,KN!$I$2:$I$102)</f>
        <v>0</v>
      </c>
    </row>
    <row r="378" spans="1:9" ht="17.25" customHeight="1">
      <c r="A378" s="217" t="s">
        <v>344</v>
      </c>
      <c r="B378" s="212" t="str">
        <f t="shared" si="26"/>
        <v>682</v>
      </c>
      <c r="C378" s="212" t="str">
        <f t="shared" si="27"/>
        <v>68</v>
      </c>
      <c r="D378" s="212" t="str">
        <f t="shared" si="28"/>
        <v>6</v>
      </c>
      <c r="E378" s="213" t="str">
        <f t="shared" si="29"/>
        <v>682-Prihodi od usklađivanja vr. nekretnina, postrojenja i opreme</v>
      </c>
      <c r="F378" s="218" t="s">
        <v>810</v>
      </c>
      <c r="G378" s="221" t="str">
        <f t="shared" si="25"/>
        <v>682</v>
      </c>
      <c r="H378" s="215">
        <f>SUMIF(KN!$E$2:$E$102,E378,KN!$H$2:$H$102)</f>
        <v>0</v>
      </c>
      <c r="I378" s="215">
        <f>SUMIF(KN!$E$2:$E$102,E378,KN!$I$2:$I$102)</f>
        <v>0</v>
      </c>
    </row>
    <row r="379" spans="1:9" ht="17.25" customHeight="1">
      <c r="A379" s="217" t="s">
        <v>345</v>
      </c>
      <c r="B379" s="212" t="str">
        <f t="shared" si="26"/>
        <v>683</v>
      </c>
      <c r="C379" s="212" t="str">
        <f t="shared" si="27"/>
        <v>68</v>
      </c>
      <c r="D379" s="212" t="str">
        <f t="shared" si="28"/>
        <v>6</v>
      </c>
      <c r="E379" s="213" t="str">
        <f t="shared" si="29"/>
        <v>683-Prihodi od usklađivanja vr. dugoročnih finansijskih plasmana i hartija od vr. raspoloživih za prodaju</v>
      </c>
      <c r="F379" s="218" t="s">
        <v>811</v>
      </c>
      <c r="G379" s="221" t="str">
        <f t="shared" si="25"/>
        <v>683</v>
      </c>
      <c r="H379" s="215">
        <f>SUMIF(KN!$E$2:$E$102,E379,KN!$H$2:$H$102)</f>
        <v>0</v>
      </c>
      <c r="I379" s="215">
        <f>SUMIF(KN!$E$2:$E$102,E379,KN!$I$2:$I$102)</f>
        <v>0</v>
      </c>
    </row>
    <row r="380" spans="1:9" ht="17.25" customHeight="1">
      <c r="A380" s="217" t="s">
        <v>346</v>
      </c>
      <c r="B380" s="212" t="str">
        <f t="shared" si="26"/>
        <v>684</v>
      </c>
      <c r="C380" s="212" t="str">
        <f t="shared" si="27"/>
        <v>68</v>
      </c>
      <c r="D380" s="212" t="str">
        <f t="shared" si="28"/>
        <v>6</v>
      </c>
      <c r="E380" s="213" t="str">
        <f t="shared" si="29"/>
        <v>684-Prihodi od usklađivanja vr. zaliha materijala i robe</v>
      </c>
      <c r="F380" s="218" t="s">
        <v>812</v>
      </c>
      <c r="G380" s="221" t="str">
        <f t="shared" si="25"/>
        <v>684</v>
      </c>
      <c r="H380" s="215">
        <f>SUMIF(KN!$E$2:$E$102,E380,KN!$H$2:$H$102)</f>
        <v>0</v>
      </c>
      <c r="I380" s="215">
        <f>SUMIF(KN!$E$2:$E$102,E380,KN!$I$2:$I$102)</f>
        <v>0</v>
      </c>
    </row>
    <row r="381" spans="1:9" ht="17.25" customHeight="1">
      <c r="A381" s="217" t="s">
        <v>347</v>
      </c>
      <c r="B381" s="212" t="str">
        <f t="shared" si="26"/>
        <v>685</v>
      </c>
      <c r="C381" s="212" t="str">
        <f t="shared" si="27"/>
        <v>68</v>
      </c>
      <c r="D381" s="212" t="str">
        <f t="shared" si="28"/>
        <v>6</v>
      </c>
      <c r="E381" s="213" t="str">
        <f t="shared" si="29"/>
        <v>685-Prihodi od usklađivanja vr. potraživanja i kratkoročnih finansijskih plasmana</v>
      </c>
      <c r="F381" s="218" t="s">
        <v>813</v>
      </c>
      <c r="G381" s="221" t="str">
        <f t="shared" si="25"/>
        <v>685</v>
      </c>
      <c r="H381" s="215">
        <f>SUMIF(KN!$E$2:$E$102,E381,KN!$H$2:$H$102)</f>
        <v>0</v>
      </c>
      <c r="I381" s="215">
        <f>SUMIF(KN!$E$2:$E$102,E381,KN!$I$2:$I$102)</f>
        <v>0</v>
      </c>
    </row>
    <row r="382" spans="1:9" ht="17.25" customHeight="1">
      <c r="A382" s="217" t="s">
        <v>348</v>
      </c>
      <c r="B382" s="212" t="str">
        <f t="shared" si="26"/>
        <v>689</v>
      </c>
      <c r="C382" s="212" t="str">
        <f t="shared" si="27"/>
        <v>68</v>
      </c>
      <c r="D382" s="212" t="str">
        <f t="shared" si="28"/>
        <v>6</v>
      </c>
      <c r="E382" s="213" t="str">
        <f t="shared" si="29"/>
        <v>689-Prihodi od usklađivanja vr. ostale imovine</v>
      </c>
      <c r="F382" s="218" t="s">
        <v>814</v>
      </c>
      <c r="G382" s="221" t="str">
        <f t="shared" si="25"/>
        <v>689</v>
      </c>
      <c r="H382" s="215">
        <f>SUMIF(KN!$E$2:$E$102,E382,KN!$H$2:$H$102)</f>
        <v>0</v>
      </c>
      <c r="I382" s="215">
        <f>SUMIF(KN!$E$2:$E$102,E382,KN!$I$2:$I$102)</f>
        <v>0</v>
      </c>
    </row>
    <row r="383" spans="1:9" ht="17.25" customHeight="1">
      <c r="A383" s="217" t="s">
        <v>349</v>
      </c>
      <c r="B383" s="212" t="str">
        <f t="shared" si="26"/>
        <v>69</v>
      </c>
      <c r="C383" s="212" t="str">
        <f t="shared" si="27"/>
        <v>69</v>
      </c>
      <c r="D383" s="212" t="str">
        <f t="shared" si="28"/>
        <v>6</v>
      </c>
      <c r="E383" s="213" t="str">
        <f t="shared" si="29"/>
        <v>69-DOBITAK POSLOVANJA KOJE JE OBUSTAVLJENO, RASHODI IZ PRETHODNIH IZVJEŠTAJNIH PERIODA I PRIJENOS PRIHODA</v>
      </c>
      <c r="F383" s="218" t="s">
        <v>739</v>
      </c>
      <c r="G383" s="221" t="str">
        <f t="shared" si="25"/>
        <v>69</v>
      </c>
      <c r="H383" s="215">
        <f>SUMIF(KN!$E$2:$E$102,E383,KN!$H$2:$H$102)</f>
        <v>0</v>
      </c>
      <c r="I383" s="215">
        <f>SUMIF(KN!$E$2:$E$102,E383,KN!$I$2:$I$102)</f>
        <v>0</v>
      </c>
    </row>
    <row r="384" spans="1:9" ht="17.25" customHeight="1">
      <c r="A384" s="217" t="s">
        <v>350</v>
      </c>
      <c r="B384" s="212" t="str">
        <f t="shared" si="26"/>
        <v>690</v>
      </c>
      <c r="C384" s="212" t="str">
        <f t="shared" si="27"/>
        <v>69</v>
      </c>
      <c r="D384" s="212" t="str">
        <f t="shared" si="28"/>
        <v>6</v>
      </c>
      <c r="E384" s="213" t="str">
        <f t="shared" si="29"/>
        <v>690-Dobitak poslovanja koje je obustavljeno</v>
      </c>
      <c r="F384" s="218" t="s">
        <v>669</v>
      </c>
      <c r="G384" s="221" t="str">
        <f t="shared" si="25"/>
        <v>690</v>
      </c>
      <c r="H384" s="215">
        <f>SUMIF(KN!$E$2:$E$102,E384,KN!$H$2:$H$102)</f>
        <v>0</v>
      </c>
      <c r="I384" s="215">
        <f>SUMIF(KN!$E$2:$E$102,E384,KN!$I$2:$I$102)</f>
        <v>0</v>
      </c>
    </row>
    <row r="385" spans="1:9" ht="17.25" customHeight="1">
      <c r="A385" s="217" t="s">
        <v>351</v>
      </c>
      <c r="B385" s="212" t="str">
        <f t="shared" si="26"/>
        <v>691</v>
      </c>
      <c r="C385" s="212" t="str">
        <f t="shared" si="27"/>
        <v>69</v>
      </c>
      <c r="D385" s="212" t="str">
        <f t="shared" si="28"/>
        <v>6</v>
      </c>
      <c r="E385" s="213" t="str">
        <f t="shared" si="29"/>
        <v>691-Prihodi (efekti) po osnovu promjene računovodstvenih politika i ispravke grešaka iz prethodnih izvještajnih perioda</v>
      </c>
      <c r="F385" s="218" t="s">
        <v>728</v>
      </c>
      <c r="G385" s="221" t="str">
        <f t="shared" si="25"/>
        <v>691</v>
      </c>
      <c r="H385" s="215">
        <f>SUMIF(KN!$E$2:$E$102,E385,KN!$H$2:$H$102)</f>
        <v>0</v>
      </c>
      <c r="I385" s="215">
        <f>SUMIF(KN!$E$2:$E$102,E385,KN!$I$2:$I$102)</f>
        <v>0</v>
      </c>
    </row>
    <row r="386" spans="1:9" ht="17.25" customHeight="1">
      <c r="A386" s="217" t="s">
        <v>352</v>
      </c>
      <c r="B386" s="212" t="str">
        <f t="shared" si="26"/>
        <v>692</v>
      </c>
      <c r="C386" s="212" t="str">
        <f t="shared" si="27"/>
        <v>69</v>
      </c>
      <c r="D386" s="212" t="str">
        <f t="shared" si="28"/>
        <v>6</v>
      </c>
      <c r="E386" s="213" t="str">
        <f t="shared" si="29"/>
        <v>692-Prihodi iz prethodnih izvještajnih perioda</v>
      </c>
      <c r="F386" s="218" t="s">
        <v>740</v>
      </c>
      <c r="G386" s="221" t="str">
        <f aca="true" t="shared" si="30" ref="G386:G449">A386</f>
        <v>692</v>
      </c>
      <c r="H386" s="215">
        <f>SUMIF(KN!$E$2:$E$102,E386,KN!$H$2:$H$102)</f>
        <v>0</v>
      </c>
      <c r="I386" s="215">
        <f>SUMIF(KN!$E$2:$E$102,E386,KN!$I$2:$I$102)</f>
        <v>0</v>
      </c>
    </row>
    <row r="387" spans="1:9" ht="17.25" customHeight="1">
      <c r="A387" s="217" t="s">
        <v>353</v>
      </c>
      <c r="B387" s="212" t="str">
        <f t="shared" si="26"/>
        <v>699</v>
      </c>
      <c r="C387" s="212" t="str">
        <f t="shared" si="27"/>
        <v>69</v>
      </c>
      <c r="D387" s="212" t="str">
        <f t="shared" si="28"/>
        <v>6</v>
      </c>
      <c r="E387" s="213" t="str">
        <f t="shared" si="29"/>
        <v>699-Prenos prihoda</v>
      </c>
      <c r="F387" s="218" t="s">
        <v>670</v>
      </c>
      <c r="G387" s="221" t="str">
        <f t="shared" si="30"/>
        <v>699</v>
      </c>
      <c r="H387" s="215">
        <f>SUMIF(KN!$E$2:$E$102,E387,KN!$H$2:$H$102)</f>
        <v>0</v>
      </c>
      <c r="I387" s="215">
        <f>SUMIF(KN!$E$2:$E$102,E387,KN!$I$2:$I$102)</f>
        <v>0</v>
      </c>
    </row>
    <row r="388" spans="1:9" ht="17.25" customHeight="1">
      <c r="A388" s="211" t="s">
        <v>759</v>
      </c>
      <c r="B388" s="212" t="str">
        <f t="shared" si="26"/>
        <v>7</v>
      </c>
      <c r="C388" s="212" t="str">
        <f t="shared" si="27"/>
        <v>7</v>
      </c>
      <c r="D388" s="212" t="str">
        <f t="shared" si="28"/>
        <v>7</v>
      </c>
      <c r="E388" s="213" t="str">
        <f t="shared" si="29"/>
        <v>7-OTVARANJE I ZAKLJUČAK RAČUNA STANJA I USPJEHA</v>
      </c>
      <c r="F388" s="214" t="s">
        <v>760</v>
      </c>
      <c r="G388" s="221" t="str">
        <f t="shared" si="30"/>
        <v>7</v>
      </c>
      <c r="H388" s="215">
        <f>SUMIF(KN!$E$2:$E$102,E388,KN!$H$2:$H$102)</f>
        <v>0</v>
      </c>
      <c r="I388" s="215">
        <f>SUMIF(KN!$E$2:$E$102,E388,KN!$I$2:$I$102)</f>
        <v>0</v>
      </c>
    </row>
    <row r="389" spans="1:9" ht="17.25" customHeight="1">
      <c r="A389" s="217" t="s">
        <v>354</v>
      </c>
      <c r="B389" s="212" t="str">
        <f t="shared" si="26"/>
        <v>70</v>
      </c>
      <c r="C389" s="212" t="str">
        <f t="shared" si="27"/>
        <v>70</v>
      </c>
      <c r="D389" s="212" t="str">
        <f t="shared" si="28"/>
        <v>7</v>
      </c>
      <c r="E389" s="213" t="str">
        <f t="shared" si="29"/>
        <v>70-OTVARANJE RAČUNA GLAVNE KNJIGE FINANSIJSKOG KNJIGOVODSTVA</v>
      </c>
      <c r="F389" s="218" t="s">
        <v>729</v>
      </c>
      <c r="G389" s="221" t="str">
        <f t="shared" si="30"/>
        <v>70</v>
      </c>
      <c r="H389" s="215">
        <f>SUMIF(KN!$E$2:$E$102,E389,KN!$H$2:$H$102)</f>
        <v>0</v>
      </c>
      <c r="I389" s="215">
        <f>SUMIF(KN!$E$2:$E$102,E389,KN!$I$2:$I$102)</f>
        <v>0</v>
      </c>
    </row>
    <row r="390" spans="1:9" ht="17.25" customHeight="1">
      <c r="A390" s="217" t="s">
        <v>355</v>
      </c>
      <c r="B390" s="212" t="str">
        <f t="shared" si="26"/>
        <v>700</v>
      </c>
      <c r="C390" s="212" t="str">
        <f t="shared" si="27"/>
        <v>70</v>
      </c>
      <c r="D390" s="212" t="str">
        <f t="shared" si="28"/>
        <v>7</v>
      </c>
      <c r="E390" s="213" t="str">
        <f t="shared" si="29"/>
        <v>700-Otvaranje računa glavne knjige finansijskog knjigovodstva</v>
      </c>
      <c r="F390" s="218" t="s">
        <v>671</v>
      </c>
      <c r="G390" s="221" t="str">
        <f t="shared" si="30"/>
        <v>700</v>
      </c>
      <c r="H390" s="215">
        <f>SUMIF(KN!$E$2:$E$102,E390,KN!$H$2:$H$102)</f>
        <v>0</v>
      </c>
      <c r="I390" s="215">
        <f>SUMIF(KN!$E$2:$E$102,E390,KN!$I$2:$I$102)</f>
        <v>0</v>
      </c>
    </row>
    <row r="391" spans="1:9" ht="17.25" customHeight="1">
      <c r="A391" s="217" t="s">
        <v>356</v>
      </c>
      <c r="B391" s="212" t="str">
        <f t="shared" si="26"/>
        <v>71</v>
      </c>
      <c r="C391" s="212" t="str">
        <f t="shared" si="27"/>
        <v>71</v>
      </c>
      <c r="D391" s="212" t="str">
        <f t="shared" si="28"/>
        <v>7</v>
      </c>
      <c r="E391" s="213" t="str">
        <f t="shared" si="29"/>
        <v>71-ZAKLJUČAK RAČUNA USPJEHA</v>
      </c>
      <c r="F391" s="218" t="s">
        <v>672</v>
      </c>
      <c r="G391" s="221" t="str">
        <f t="shared" si="30"/>
        <v>71</v>
      </c>
      <c r="H391" s="215">
        <f>SUMIF(KN!$E$2:$E$102,E391,KN!$H$2:$H$102)</f>
        <v>0</v>
      </c>
      <c r="I391" s="215">
        <f>SUMIF(KN!$E$2:$E$102,E391,KN!$I$2:$I$102)</f>
        <v>0</v>
      </c>
    </row>
    <row r="392" spans="1:9" ht="17.25" customHeight="1">
      <c r="A392" s="217" t="s">
        <v>357</v>
      </c>
      <c r="B392" s="212" t="str">
        <f t="shared" si="26"/>
        <v>710</v>
      </c>
      <c r="C392" s="212" t="str">
        <f t="shared" si="27"/>
        <v>71</v>
      </c>
      <c r="D392" s="212" t="str">
        <f t="shared" si="28"/>
        <v>7</v>
      </c>
      <c r="E392" s="213" t="str">
        <f t="shared" si="29"/>
        <v>710-Rashodi i prihodi</v>
      </c>
      <c r="F392" s="218" t="s">
        <v>673</v>
      </c>
      <c r="G392" s="221" t="str">
        <f t="shared" si="30"/>
        <v>710</v>
      </c>
      <c r="H392" s="215">
        <f>SUMIF(KN!$E$2:$E$102,E392,KN!$H$2:$H$102)</f>
        <v>0</v>
      </c>
      <c r="I392" s="215">
        <f>SUMIF(KN!$E$2:$E$102,E392,KN!$I$2:$I$102)</f>
        <v>0</v>
      </c>
    </row>
    <row r="393" spans="1:9" ht="17.25" customHeight="1">
      <c r="A393" s="217" t="s">
        <v>358</v>
      </c>
      <c r="B393" s="212" t="str">
        <f t="shared" si="26"/>
        <v>711</v>
      </c>
      <c r="C393" s="212" t="str">
        <f t="shared" si="27"/>
        <v>71</v>
      </c>
      <c r="D393" s="212" t="str">
        <f t="shared" si="28"/>
        <v>7</v>
      </c>
      <c r="E393" s="213" t="str">
        <f t="shared" si="29"/>
        <v>711-Račun dobitka i gubitka poslovanja koje se obustavlja</v>
      </c>
      <c r="F393" s="218" t="s">
        <v>730</v>
      </c>
      <c r="G393" s="221" t="str">
        <f t="shared" si="30"/>
        <v>711</v>
      </c>
      <c r="H393" s="215">
        <f>SUMIF(KN!$E$2:$E$102,E393,KN!$H$2:$H$102)</f>
        <v>0</v>
      </c>
      <c r="I393" s="215">
        <f>SUMIF(KN!$E$2:$E$102,E393,KN!$I$2:$I$102)</f>
        <v>0</v>
      </c>
    </row>
    <row r="394" spans="1:9" ht="17.25" customHeight="1">
      <c r="A394" s="217" t="s">
        <v>359</v>
      </c>
      <c r="B394" s="212" t="str">
        <f t="shared" si="26"/>
        <v>712</v>
      </c>
      <c r="C394" s="212" t="str">
        <f t="shared" si="27"/>
        <v>71</v>
      </c>
      <c r="D394" s="212" t="str">
        <f t="shared" si="28"/>
        <v>7</v>
      </c>
      <c r="E394" s="213" t="str">
        <f t="shared" si="29"/>
        <v>712-Prenos ukupnog rezultata</v>
      </c>
      <c r="F394" s="218" t="s">
        <v>674</v>
      </c>
      <c r="G394" s="221" t="str">
        <f t="shared" si="30"/>
        <v>712</v>
      </c>
      <c r="H394" s="215">
        <f>SUMIF(KN!$E$2:$E$102,E394,KN!$H$2:$H$102)</f>
        <v>0</v>
      </c>
      <c r="I394" s="215">
        <f>SUMIF(KN!$E$2:$E$102,E394,KN!$I$2:$I$102)</f>
        <v>0</v>
      </c>
    </row>
    <row r="395" spans="1:9" ht="17.25" customHeight="1">
      <c r="A395" s="217" t="s">
        <v>360</v>
      </c>
      <c r="B395" s="212" t="str">
        <f t="shared" si="26"/>
        <v>72</v>
      </c>
      <c r="C395" s="212" t="str">
        <f t="shared" si="27"/>
        <v>72</v>
      </c>
      <c r="D395" s="212" t="str">
        <f t="shared" si="28"/>
        <v>7</v>
      </c>
      <c r="E395" s="213" t="str">
        <f t="shared" si="29"/>
        <v>72-RAČUN DOBITKA I GUBITKA</v>
      </c>
      <c r="F395" s="218" t="s">
        <v>675</v>
      </c>
      <c r="G395" s="221" t="str">
        <f t="shared" si="30"/>
        <v>72</v>
      </c>
      <c r="H395" s="215">
        <f>SUMIF(KN!$E$2:$E$102,E395,KN!$H$2:$H$102)</f>
        <v>0</v>
      </c>
      <c r="I395" s="215">
        <f>SUMIF(KN!$E$2:$E$102,E395,KN!$I$2:$I$102)</f>
        <v>0</v>
      </c>
    </row>
    <row r="396" spans="1:9" ht="17.25" customHeight="1">
      <c r="A396" s="217" t="s">
        <v>361</v>
      </c>
      <c r="B396" s="212" t="str">
        <f t="shared" si="26"/>
        <v>720</v>
      </c>
      <c r="C396" s="212" t="str">
        <f t="shared" si="27"/>
        <v>72</v>
      </c>
      <c r="D396" s="212" t="str">
        <f t="shared" si="28"/>
        <v>7</v>
      </c>
      <c r="E396" s="213" t="str">
        <f t="shared" si="29"/>
        <v>720-Dobitak ili gubitak</v>
      </c>
      <c r="F396" s="218" t="s">
        <v>676</v>
      </c>
      <c r="G396" s="221" t="str">
        <f t="shared" si="30"/>
        <v>720</v>
      </c>
      <c r="H396" s="215">
        <f>SUMIF(KN!$E$2:$E$102,E396,KN!$H$2:$H$102)</f>
        <v>0</v>
      </c>
      <c r="I396" s="215">
        <f>SUMIF(KN!$E$2:$E$102,E396,KN!$I$2:$I$102)</f>
        <v>0</v>
      </c>
    </row>
    <row r="397" spans="1:9" ht="17.25" customHeight="1">
      <c r="A397" s="217" t="s">
        <v>362</v>
      </c>
      <c r="B397" s="212" t="str">
        <f t="shared" si="26"/>
        <v>721</v>
      </c>
      <c r="C397" s="212" t="str">
        <f t="shared" si="27"/>
        <v>72</v>
      </c>
      <c r="D397" s="212" t="str">
        <f t="shared" si="28"/>
        <v>7</v>
      </c>
      <c r="E397" s="213" t="str">
        <f t="shared" si="29"/>
        <v>721-Poreski rashod perioda</v>
      </c>
      <c r="F397" s="218" t="s">
        <v>677</v>
      </c>
      <c r="G397" s="221" t="str">
        <f t="shared" si="30"/>
        <v>721</v>
      </c>
      <c r="H397" s="215">
        <f>SUMIF(KN!$E$2:$E$102,E397,KN!$H$2:$H$102)</f>
        <v>0</v>
      </c>
      <c r="I397" s="215">
        <f>SUMIF(KN!$E$2:$E$102,E397,KN!$I$2:$I$102)</f>
        <v>0</v>
      </c>
    </row>
    <row r="398" spans="1:9" ht="17.25" customHeight="1">
      <c r="A398" s="217" t="s">
        <v>363</v>
      </c>
      <c r="B398" s="212" t="str">
        <f aca="true" t="shared" si="31" ref="B398:B452">LEFT(A398,3)</f>
        <v>722</v>
      </c>
      <c r="C398" s="212" t="str">
        <f t="shared" si="27"/>
        <v>72</v>
      </c>
      <c r="D398" s="212" t="str">
        <f t="shared" si="28"/>
        <v>7</v>
      </c>
      <c r="E398" s="213" t="str">
        <f t="shared" si="29"/>
        <v>722-Odloženi poreski rashodi i prihodi perioda </v>
      </c>
      <c r="F398" s="218" t="s">
        <v>678</v>
      </c>
      <c r="G398" s="221" t="str">
        <f t="shared" si="30"/>
        <v>722</v>
      </c>
      <c r="H398" s="215">
        <f>SUMIF(KN!$E$2:$E$102,E398,KN!$H$2:$H$102)</f>
        <v>0</v>
      </c>
      <c r="I398" s="215">
        <f>SUMIF(KN!$E$2:$E$102,E398,KN!$I$2:$I$102)</f>
        <v>0</v>
      </c>
    </row>
    <row r="399" spans="1:9" ht="17.25" customHeight="1">
      <c r="A399" s="217" t="s">
        <v>364</v>
      </c>
      <c r="B399" s="212" t="str">
        <f t="shared" si="31"/>
        <v>724</v>
      </c>
      <c r="C399" s="212" t="str">
        <f t="shared" si="27"/>
        <v>72</v>
      </c>
      <c r="D399" s="212" t="str">
        <f t="shared" si="28"/>
        <v>7</v>
      </c>
      <c r="E399" s="213" t="str">
        <f t="shared" si="29"/>
        <v>724-Prenos dobitka ili gubitka</v>
      </c>
      <c r="F399" s="218" t="s">
        <v>679</v>
      </c>
      <c r="G399" s="221" t="str">
        <f t="shared" si="30"/>
        <v>724</v>
      </c>
      <c r="H399" s="215">
        <f>SUMIF(KN!$E$2:$E$102,E399,KN!$H$2:$H$102)</f>
        <v>0</v>
      </c>
      <c r="I399" s="215">
        <f>SUMIF(KN!$E$2:$E$102,E399,KN!$I$2:$I$102)</f>
        <v>0</v>
      </c>
    </row>
    <row r="400" spans="1:9" ht="17.25" customHeight="1">
      <c r="A400" s="217" t="s">
        <v>365</v>
      </c>
      <c r="B400" s="212" t="str">
        <f t="shared" si="31"/>
        <v>73</v>
      </c>
      <c r="C400" s="212" t="str">
        <f t="shared" si="27"/>
        <v>73</v>
      </c>
      <c r="D400" s="212" t="str">
        <f t="shared" si="28"/>
        <v>7</v>
      </c>
      <c r="E400" s="213" t="str">
        <f t="shared" si="29"/>
        <v>73-ZAKLJUČAK RAČUNA STANJA </v>
      </c>
      <c r="F400" s="218" t="s">
        <v>680</v>
      </c>
      <c r="G400" s="221" t="str">
        <f t="shared" si="30"/>
        <v>73</v>
      </c>
      <c r="H400" s="215">
        <f>SUMIF(KN!$E$2:$E$102,E400,KN!$H$2:$H$102)</f>
        <v>0</v>
      </c>
      <c r="I400" s="215">
        <f>SUMIF(KN!$E$2:$E$102,E400,KN!$I$2:$I$102)</f>
        <v>0</v>
      </c>
    </row>
    <row r="401" spans="1:9" ht="16.5" customHeight="1">
      <c r="A401" s="217" t="s">
        <v>366</v>
      </c>
      <c r="B401" s="212" t="str">
        <f t="shared" si="31"/>
        <v>730</v>
      </c>
      <c r="C401" s="212" t="str">
        <f aca="true" t="shared" si="32" ref="C401:C452">LEFT(A401,2)</f>
        <v>73</v>
      </c>
      <c r="D401" s="212" t="str">
        <f aca="true" t="shared" si="33" ref="D401:D452">LEFT(A401,1)</f>
        <v>7</v>
      </c>
      <c r="E401" s="213" t="str">
        <f aca="true" t="shared" si="34" ref="E401:E452">A401&amp;"-"&amp;F401</f>
        <v>730-Izravnanje računa stanja</v>
      </c>
      <c r="F401" s="218" t="s">
        <v>681</v>
      </c>
      <c r="G401" s="221" t="str">
        <f t="shared" si="30"/>
        <v>730</v>
      </c>
      <c r="H401" s="215">
        <f>SUMIF(KN!$E$2:$E$102,E401,KN!$H$2:$H$102)</f>
        <v>0</v>
      </c>
      <c r="I401" s="215">
        <f>SUMIF(KN!$E$2:$E$102,E401,KN!$I$2:$I$102)</f>
        <v>0</v>
      </c>
    </row>
    <row r="402" spans="1:9" ht="17.25" customHeight="1">
      <c r="A402" s="217" t="s">
        <v>367</v>
      </c>
      <c r="B402" s="212" t="str">
        <f t="shared" si="31"/>
        <v>74</v>
      </c>
      <c r="C402" s="212" t="str">
        <f t="shared" si="32"/>
        <v>74</v>
      </c>
      <c r="D402" s="212" t="str">
        <f t="shared" si="33"/>
        <v>7</v>
      </c>
      <c r="E402" s="213" t="str">
        <f t="shared" si="34"/>
        <v>74-SLOBODNA GRUPA</v>
      </c>
      <c r="F402" s="218" t="s">
        <v>682</v>
      </c>
      <c r="G402" s="221" t="str">
        <f t="shared" si="30"/>
        <v>74</v>
      </c>
      <c r="H402" s="215">
        <f>SUMIF(KN!$E$2:$E$102,E402,KN!$H$2:$H$102)</f>
        <v>0</v>
      </c>
      <c r="I402" s="215">
        <f>SUMIF(KN!$E$2:$E$102,E402,KN!$I$2:$I$102)</f>
        <v>0</v>
      </c>
    </row>
    <row r="403" spans="1:9" ht="17.25" customHeight="1">
      <c r="A403" s="211" t="s">
        <v>761</v>
      </c>
      <c r="B403" s="212" t="str">
        <f t="shared" si="31"/>
        <v>8</v>
      </c>
      <c r="C403" s="212" t="str">
        <f t="shared" si="32"/>
        <v>8</v>
      </c>
      <c r="D403" s="212" t="str">
        <f t="shared" si="33"/>
        <v>8</v>
      </c>
      <c r="E403" s="213" t="str">
        <f t="shared" si="34"/>
        <v>8-VANBILANSNA EVIDENCIJA</v>
      </c>
      <c r="F403" s="214" t="s">
        <v>762</v>
      </c>
      <c r="G403" s="221" t="str">
        <f t="shared" si="30"/>
        <v>8</v>
      </c>
      <c r="H403" s="215">
        <f>SUMIF(KN!$E$2:$E$102,E403,KN!$H$2:$H$102)</f>
        <v>0</v>
      </c>
      <c r="I403" s="215">
        <f>SUMIF(KN!$E$2:$E$102,E403,KN!$I$2:$I$102)</f>
        <v>0</v>
      </c>
    </row>
    <row r="404" spans="1:9" ht="17.25" customHeight="1">
      <c r="A404" s="217" t="s">
        <v>368</v>
      </c>
      <c r="B404" s="212" t="str">
        <f t="shared" si="31"/>
        <v>88</v>
      </c>
      <c r="C404" s="212" t="str">
        <f t="shared" si="32"/>
        <v>88</v>
      </c>
      <c r="D404" s="212" t="str">
        <f t="shared" si="33"/>
        <v>8</v>
      </c>
      <c r="E404" s="213" t="str">
        <f t="shared" si="34"/>
        <v>88-VANBILANSNA AKTIVA</v>
      </c>
      <c r="F404" s="218" t="s">
        <v>683</v>
      </c>
      <c r="G404" s="221" t="str">
        <f t="shared" si="30"/>
        <v>88</v>
      </c>
      <c r="H404" s="215">
        <f>SUMIF(KN!$E$2:$E$102,E404,KN!$H$2:$H$102)</f>
        <v>0</v>
      </c>
      <c r="I404" s="215">
        <f>SUMIF(KN!$E$2:$E$102,E404,KN!$I$2:$I$102)</f>
        <v>0</v>
      </c>
    </row>
    <row r="405" spans="1:9" ht="17.25" customHeight="1">
      <c r="A405" s="217" t="s">
        <v>369</v>
      </c>
      <c r="B405" s="212" t="str">
        <f t="shared" si="31"/>
        <v>89</v>
      </c>
      <c r="C405" s="212" t="str">
        <f t="shared" si="32"/>
        <v>89</v>
      </c>
      <c r="D405" s="212" t="str">
        <f t="shared" si="33"/>
        <v>8</v>
      </c>
      <c r="E405" s="213" t="str">
        <f t="shared" si="34"/>
        <v>89-VANBILANSNA PASIVA</v>
      </c>
      <c r="F405" s="218" t="s">
        <v>684</v>
      </c>
      <c r="G405" s="221" t="str">
        <f t="shared" si="30"/>
        <v>89</v>
      </c>
      <c r="H405" s="215">
        <f>SUMIF(KN!$E$2:$E$102,E405,KN!$H$2:$H$102)</f>
        <v>0</v>
      </c>
      <c r="I405" s="215">
        <f>SUMIF(KN!$E$2:$E$102,E405,KN!$I$2:$I$102)</f>
        <v>0</v>
      </c>
    </row>
    <row r="406" spans="1:9" ht="17.25" customHeight="1">
      <c r="A406" s="211" t="s">
        <v>763</v>
      </c>
      <c r="B406" s="212" t="str">
        <f t="shared" si="31"/>
        <v>9</v>
      </c>
      <c r="C406" s="212" t="str">
        <f t="shared" si="32"/>
        <v>9</v>
      </c>
      <c r="D406" s="212" t="str">
        <f t="shared" si="33"/>
        <v>9</v>
      </c>
      <c r="E406" s="213" t="str">
        <f t="shared" si="34"/>
        <v>9-OBRAČUN TROŠKOVA I UČINAKA</v>
      </c>
      <c r="F406" s="214" t="s">
        <v>764</v>
      </c>
      <c r="G406" s="221" t="str">
        <f t="shared" si="30"/>
        <v>9</v>
      </c>
      <c r="H406" s="215">
        <f>SUMIF(KN!$E$2:$E$102,E406,KN!$H$2:$H$102)</f>
        <v>0</v>
      </c>
      <c r="I406" s="215">
        <f>SUMIF(KN!$E$2:$E$102,E406,KN!$I$2:$I$102)</f>
        <v>0</v>
      </c>
    </row>
    <row r="407" spans="1:9" ht="17.25" customHeight="1">
      <c r="A407" s="217" t="s">
        <v>370</v>
      </c>
      <c r="B407" s="212" t="str">
        <f t="shared" si="31"/>
        <v>90</v>
      </c>
      <c r="C407" s="212" t="str">
        <f t="shared" si="32"/>
        <v>90</v>
      </c>
      <c r="D407" s="212" t="str">
        <f t="shared" si="33"/>
        <v>9</v>
      </c>
      <c r="E407" s="213" t="str">
        <f t="shared" si="34"/>
        <v>90-RAČUNI ODNOSA S FINANSIJSKIM KNJIGOVODSTVOM</v>
      </c>
      <c r="F407" s="218" t="s">
        <v>685</v>
      </c>
      <c r="G407" s="221" t="str">
        <f t="shared" si="30"/>
        <v>90</v>
      </c>
      <c r="H407" s="215">
        <f>SUMIF(KN!$E$2:$E$102,E407,KN!$H$2:$H$102)</f>
        <v>0</v>
      </c>
      <c r="I407" s="215">
        <f>SUMIF(KN!$E$2:$E$102,E407,KN!$I$2:$I$102)</f>
        <v>0</v>
      </c>
    </row>
    <row r="408" spans="1:9" ht="17.25" customHeight="1">
      <c r="A408" s="217" t="s">
        <v>371</v>
      </c>
      <c r="B408" s="212" t="str">
        <f t="shared" si="31"/>
        <v>900</v>
      </c>
      <c r="C408" s="212" t="str">
        <f t="shared" si="32"/>
        <v>90</v>
      </c>
      <c r="D408" s="212" t="str">
        <f t="shared" si="33"/>
        <v>9</v>
      </c>
      <c r="E408" s="213" t="str">
        <f t="shared" si="34"/>
        <v>900-Račun za preuzimanje zaliha</v>
      </c>
      <c r="F408" s="218" t="s">
        <v>686</v>
      </c>
      <c r="G408" s="221" t="str">
        <f t="shared" si="30"/>
        <v>900</v>
      </c>
      <c r="H408" s="215">
        <f>SUMIF(KN!$E$2:$E$102,E408,KN!$H$2:$H$102)</f>
        <v>0</v>
      </c>
      <c r="I408" s="215">
        <f>SUMIF(KN!$E$2:$E$102,E408,KN!$I$2:$I$102)</f>
        <v>0</v>
      </c>
    </row>
    <row r="409" spans="1:9" ht="17.25" customHeight="1">
      <c r="A409" s="217" t="s">
        <v>372</v>
      </c>
      <c r="B409" s="212" t="str">
        <f t="shared" si="31"/>
        <v>901</v>
      </c>
      <c r="C409" s="212" t="str">
        <f t="shared" si="32"/>
        <v>90</v>
      </c>
      <c r="D409" s="212" t="str">
        <f t="shared" si="33"/>
        <v>9</v>
      </c>
      <c r="E409" s="213" t="str">
        <f t="shared" si="34"/>
        <v>901-Račun za preuzimanje nabavke materijala i robe</v>
      </c>
      <c r="F409" s="218" t="s">
        <v>687</v>
      </c>
      <c r="G409" s="221" t="str">
        <f t="shared" si="30"/>
        <v>901</v>
      </c>
      <c r="H409" s="215">
        <f>SUMIF(KN!$E$2:$E$102,E409,KN!$H$2:$H$102)</f>
        <v>0</v>
      </c>
      <c r="I409" s="215">
        <f>SUMIF(KN!$E$2:$E$102,E409,KN!$I$2:$I$102)</f>
        <v>0</v>
      </c>
    </row>
    <row r="410" spans="1:9" ht="17.25" customHeight="1">
      <c r="A410" s="217" t="s">
        <v>373</v>
      </c>
      <c r="B410" s="212" t="str">
        <f t="shared" si="31"/>
        <v>902</v>
      </c>
      <c r="C410" s="212" t="str">
        <f t="shared" si="32"/>
        <v>90</v>
      </c>
      <c r="D410" s="212" t="str">
        <f t="shared" si="33"/>
        <v>9</v>
      </c>
      <c r="E410" s="213" t="str">
        <f t="shared" si="34"/>
        <v>902-Račun za preuzimanje troškova</v>
      </c>
      <c r="F410" s="218" t="s">
        <v>688</v>
      </c>
      <c r="G410" s="221" t="str">
        <f t="shared" si="30"/>
        <v>902</v>
      </c>
      <c r="H410" s="215">
        <f>SUMIF(KN!$E$2:$E$102,E410,KN!$H$2:$H$102)</f>
        <v>0</v>
      </c>
      <c r="I410" s="215">
        <f>SUMIF(KN!$E$2:$E$102,E410,KN!$I$2:$I$102)</f>
        <v>0</v>
      </c>
    </row>
    <row r="411" spans="1:9" ht="17.25" customHeight="1">
      <c r="A411" s="217" t="s">
        <v>374</v>
      </c>
      <c r="B411" s="212" t="str">
        <f t="shared" si="31"/>
        <v>903</v>
      </c>
      <c r="C411" s="212" t="str">
        <f t="shared" si="32"/>
        <v>90</v>
      </c>
      <c r="D411" s="212" t="str">
        <f t="shared" si="33"/>
        <v>9</v>
      </c>
      <c r="E411" s="213" t="str">
        <f t="shared" si="34"/>
        <v>903-Račun za preuzimanje prihoda</v>
      </c>
      <c r="F411" s="218" t="s">
        <v>689</v>
      </c>
      <c r="G411" s="221" t="str">
        <f t="shared" si="30"/>
        <v>903</v>
      </c>
      <c r="H411" s="215">
        <f>SUMIF(KN!$E$2:$E$102,E411,KN!$H$2:$H$102)</f>
        <v>0</v>
      </c>
      <c r="I411" s="215">
        <f>SUMIF(KN!$E$2:$E$102,E411,KN!$I$2:$I$102)</f>
        <v>0</v>
      </c>
    </row>
    <row r="412" spans="1:9" ht="17.25" customHeight="1">
      <c r="A412" s="217" t="s">
        <v>375</v>
      </c>
      <c r="B412" s="212" t="str">
        <f t="shared" si="31"/>
        <v>91</v>
      </c>
      <c r="C412" s="212" t="str">
        <f t="shared" si="32"/>
        <v>91</v>
      </c>
      <c r="D412" s="212" t="str">
        <f t="shared" si="33"/>
        <v>9</v>
      </c>
      <c r="E412" s="213" t="str">
        <f t="shared" si="34"/>
        <v>91-MATERIJAL I ROBA</v>
      </c>
      <c r="F412" s="218" t="s">
        <v>690</v>
      </c>
      <c r="G412" s="221" t="str">
        <f t="shared" si="30"/>
        <v>91</v>
      </c>
      <c r="H412" s="215">
        <f>SUMIF(KN!$E$2:$E$102,E412,KN!$H$2:$H$102)</f>
        <v>0</v>
      </c>
      <c r="I412" s="215">
        <f>SUMIF(KN!$E$2:$E$102,E412,KN!$I$2:$I$102)</f>
        <v>0</v>
      </c>
    </row>
    <row r="413" spans="1:9" ht="17.25" customHeight="1">
      <c r="A413" s="217" t="s">
        <v>376</v>
      </c>
      <c r="B413" s="212" t="str">
        <f t="shared" si="31"/>
        <v>910</v>
      </c>
      <c r="C413" s="212" t="str">
        <f t="shared" si="32"/>
        <v>91</v>
      </c>
      <c r="D413" s="212" t="str">
        <f t="shared" si="33"/>
        <v>9</v>
      </c>
      <c r="E413" s="213" t="str">
        <f t="shared" si="34"/>
        <v>910-Materijal</v>
      </c>
      <c r="F413" s="218" t="s">
        <v>453</v>
      </c>
      <c r="G413" s="221" t="str">
        <f t="shared" si="30"/>
        <v>910</v>
      </c>
      <c r="H413" s="215">
        <f>SUMIF(KN!$E$2:$E$102,E413,KN!$H$2:$H$102)</f>
        <v>0</v>
      </c>
      <c r="I413" s="215">
        <f>SUMIF(KN!$E$2:$E$102,E413,KN!$I$2:$I$102)</f>
        <v>0</v>
      </c>
    </row>
    <row r="414" spans="1:9" ht="17.25" customHeight="1">
      <c r="A414" s="217" t="s">
        <v>377</v>
      </c>
      <c r="B414" s="212" t="str">
        <f t="shared" si="31"/>
        <v>911</v>
      </c>
      <c r="C414" s="212" t="str">
        <f t="shared" si="32"/>
        <v>91</v>
      </c>
      <c r="D414" s="212" t="str">
        <f t="shared" si="33"/>
        <v>9</v>
      </c>
      <c r="E414" s="213" t="str">
        <f t="shared" si="34"/>
        <v>911-Roba</v>
      </c>
      <c r="F414" s="218" t="s">
        <v>691</v>
      </c>
      <c r="G414" s="221" t="str">
        <f t="shared" si="30"/>
        <v>911</v>
      </c>
      <c r="H414" s="215">
        <f>SUMIF(KN!$E$2:$E$102,E414,KN!$H$2:$H$102)</f>
        <v>0</v>
      </c>
      <c r="I414" s="215">
        <f>SUMIF(KN!$E$2:$E$102,E414,KN!$I$2:$I$102)</f>
        <v>0</v>
      </c>
    </row>
    <row r="415" spans="1:9" ht="17.25" customHeight="1">
      <c r="A415" s="217" t="s">
        <v>378</v>
      </c>
      <c r="B415" s="212" t="str">
        <f t="shared" si="31"/>
        <v>912</v>
      </c>
      <c r="C415" s="212" t="str">
        <f t="shared" si="32"/>
        <v>91</v>
      </c>
      <c r="D415" s="212" t="str">
        <f t="shared" si="33"/>
        <v>9</v>
      </c>
      <c r="E415" s="213" t="str">
        <f t="shared" si="34"/>
        <v>912-Proizvodi i roba u prodavnicama proizvođača</v>
      </c>
      <c r="F415" s="218" t="s">
        <v>692</v>
      </c>
      <c r="G415" s="221" t="str">
        <f t="shared" si="30"/>
        <v>912</v>
      </c>
      <c r="H415" s="215">
        <f>SUMIF(KN!$E$2:$E$102,E415,KN!$H$2:$H$102)</f>
        <v>0</v>
      </c>
      <c r="I415" s="215">
        <f>SUMIF(KN!$E$2:$E$102,E415,KN!$I$2:$I$102)</f>
        <v>0</v>
      </c>
    </row>
    <row r="416" spans="1:9" ht="17.25" customHeight="1">
      <c r="A416" s="217" t="s">
        <v>379</v>
      </c>
      <c r="B416" s="212" t="str">
        <f t="shared" si="31"/>
        <v>92</v>
      </c>
      <c r="C416" s="212" t="str">
        <f t="shared" si="32"/>
        <v>92</v>
      </c>
      <c r="D416" s="212" t="str">
        <f t="shared" si="33"/>
        <v>9</v>
      </c>
      <c r="E416" s="213" t="str">
        <f t="shared" si="34"/>
        <v>92-RAČUNI MJESTA TROŠKOVA NABAVKE, TEHNIČKE UPRAVE I POMOĆNIH DJELATNOSTI</v>
      </c>
      <c r="F416" s="218" t="s">
        <v>731</v>
      </c>
      <c r="G416" s="221" t="str">
        <f t="shared" si="30"/>
        <v>92</v>
      </c>
      <c r="H416" s="215">
        <f>SUMIF(KN!$E$2:$E$102,E416,KN!$H$2:$H$102)</f>
        <v>0</v>
      </c>
      <c r="I416" s="215">
        <f>SUMIF(KN!$E$2:$E$102,E416,KN!$I$2:$I$102)</f>
        <v>0</v>
      </c>
    </row>
    <row r="417" spans="1:9" ht="17.25" customHeight="1">
      <c r="A417" s="217" t="s">
        <v>380</v>
      </c>
      <c r="B417" s="212" t="str">
        <f t="shared" si="31"/>
        <v>93</v>
      </c>
      <c r="C417" s="212" t="str">
        <f t="shared" si="32"/>
        <v>93</v>
      </c>
      <c r="D417" s="212" t="str">
        <f t="shared" si="33"/>
        <v>9</v>
      </c>
      <c r="E417" s="213" t="str">
        <f t="shared" si="34"/>
        <v>93-RAČUNI GLAVNIH PROIZVODNIH MJESTA TROŠKOVA</v>
      </c>
      <c r="F417" s="218" t="s">
        <v>693</v>
      </c>
      <c r="G417" s="221" t="str">
        <f t="shared" si="30"/>
        <v>93</v>
      </c>
      <c r="H417" s="215">
        <f>SUMIF(KN!$E$2:$E$102,E417,KN!$H$2:$H$102)</f>
        <v>0</v>
      </c>
      <c r="I417" s="215">
        <f>SUMIF(KN!$E$2:$E$102,E417,KN!$I$2:$I$102)</f>
        <v>0</v>
      </c>
    </row>
    <row r="418" spans="1:9" ht="17.25" customHeight="1">
      <c r="A418" s="217" t="s">
        <v>381</v>
      </c>
      <c r="B418" s="212" t="str">
        <f t="shared" si="31"/>
        <v>94</v>
      </c>
      <c r="C418" s="212" t="str">
        <f t="shared" si="32"/>
        <v>94</v>
      </c>
      <c r="D418" s="212" t="str">
        <f t="shared" si="33"/>
        <v>9</v>
      </c>
      <c r="E418" s="213" t="str">
        <f t="shared" si="34"/>
        <v>94-RAČUNI MJESTA TROŠKOVA UPRAVE, PRODAJE I SLIČNIH AKTIVNOSTI</v>
      </c>
      <c r="F418" s="218" t="s">
        <v>732</v>
      </c>
      <c r="G418" s="221" t="str">
        <f t="shared" si="30"/>
        <v>94</v>
      </c>
      <c r="H418" s="215">
        <f>SUMIF(KN!$E$2:$E$102,E418,KN!$H$2:$H$102)</f>
        <v>0</v>
      </c>
      <c r="I418" s="215">
        <f>SUMIF(KN!$E$2:$E$102,E418,KN!$I$2:$I$102)</f>
        <v>0</v>
      </c>
    </row>
    <row r="419" spans="1:9" ht="17.25" customHeight="1">
      <c r="A419" s="217" t="s">
        <v>382</v>
      </c>
      <c r="B419" s="212" t="str">
        <f t="shared" si="31"/>
        <v>95</v>
      </c>
      <c r="C419" s="212" t="str">
        <f t="shared" si="32"/>
        <v>95</v>
      </c>
      <c r="D419" s="212" t="str">
        <f t="shared" si="33"/>
        <v>9</v>
      </c>
      <c r="E419" s="213" t="str">
        <f t="shared" si="34"/>
        <v>95-NOSIOCI TROŠKOVA </v>
      </c>
      <c r="F419" s="218" t="s">
        <v>694</v>
      </c>
      <c r="G419" s="221" t="str">
        <f t="shared" si="30"/>
        <v>95</v>
      </c>
      <c r="H419" s="215">
        <f>SUMIF(KN!$E$2:$E$102,E419,KN!$H$2:$H$102)</f>
        <v>0</v>
      </c>
      <c r="I419" s="215">
        <f>SUMIF(KN!$E$2:$E$102,E419,KN!$I$2:$I$102)</f>
        <v>0</v>
      </c>
    </row>
    <row r="420" spans="1:9" ht="17.25" customHeight="1">
      <c r="A420" s="217" t="s">
        <v>383</v>
      </c>
      <c r="B420" s="212" t="str">
        <f t="shared" si="31"/>
        <v>950</v>
      </c>
      <c r="C420" s="212" t="str">
        <f t="shared" si="32"/>
        <v>95</v>
      </c>
      <c r="D420" s="212" t="str">
        <f t="shared" si="33"/>
        <v>9</v>
      </c>
      <c r="E420" s="213" t="str">
        <f t="shared" si="34"/>
        <v>950-Nosioci troškova</v>
      </c>
      <c r="F420" s="218" t="s">
        <v>695</v>
      </c>
      <c r="G420" s="221" t="str">
        <f t="shared" si="30"/>
        <v>950</v>
      </c>
      <c r="H420" s="215">
        <f>SUMIF(KN!$E$2:$E$102,E420,KN!$H$2:$H$102)</f>
        <v>0</v>
      </c>
      <c r="I420" s="215">
        <f>SUMIF(KN!$E$2:$E$102,E420,KN!$I$2:$I$102)</f>
        <v>0</v>
      </c>
    </row>
    <row r="421" spans="1:9" ht="17.25" customHeight="1">
      <c r="A421" s="217" t="s">
        <v>384</v>
      </c>
      <c r="B421" s="212" t="str">
        <f t="shared" si="31"/>
        <v>951</v>
      </c>
      <c r="C421" s="212" t="str">
        <f t="shared" si="32"/>
        <v>95</v>
      </c>
      <c r="D421" s="212" t="str">
        <f t="shared" si="33"/>
        <v>9</v>
      </c>
      <c r="E421" s="213" t="str">
        <f t="shared" si="34"/>
        <v>951-</v>
      </c>
      <c r="F421" s="218"/>
      <c r="G421" s="221" t="str">
        <f t="shared" si="30"/>
        <v>951</v>
      </c>
      <c r="H421" s="215">
        <f>SUMIF(KN!$E$2:$E$102,E421,KN!$H$2:$H$102)</f>
        <v>0</v>
      </c>
      <c r="I421" s="215">
        <f>SUMIF(KN!$E$2:$E$102,E421,KN!$I$2:$I$102)</f>
        <v>0</v>
      </c>
    </row>
    <row r="422" spans="1:9" ht="17.25" customHeight="1">
      <c r="A422" s="217" t="s">
        <v>385</v>
      </c>
      <c r="B422" s="212" t="str">
        <f t="shared" si="31"/>
        <v>952</v>
      </c>
      <c r="C422" s="212" t="str">
        <f t="shared" si="32"/>
        <v>95</v>
      </c>
      <c r="D422" s="212" t="str">
        <f t="shared" si="33"/>
        <v>9</v>
      </c>
      <c r="E422" s="213" t="str">
        <f t="shared" si="34"/>
        <v>952-</v>
      </c>
      <c r="F422" s="218"/>
      <c r="G422" s="221" t="str">
        <f t="shared" si="30"/>
        <v>952</v>
      </c>
      <c r="H422" s="215">
        <f>SUMIF(KN!$E$2:$E$102,E422,KN!$H$2:$H$102)</f>
        <v>0</v>
      </c>
      <c r="I422" s="215">
        <f>SUMIF(KN!$E$2:$E$102,E422,KN!$I$2:$I$102)</f>
        <v>0</v>
      </c>
    </row>
    <row r="423" spans="1:9" ht="17.25" customHeight="1">
      <c r="A423" s="217" t="s">
        <v>386</v>
      </c>
      <c r="B423" s="212" t="str">
        <f t="shared" si="31"/>
        <v>953</v>
      </c>
      <c r="C423" s="212" t="str">
        <f t="shared" si="32"/>
        <v>95</v>
      </c>
      <c r="D423" s="212" t="str">
        <f t="shared" si="33"/>
        <v>9</v>
      </c>
      <c r="E423" s="213" t="str">
        <f t="shared" si="34"/>
        <v>953-</v>
      </c>
      <c r="F423" s="218"/>
      <c r="G423" s="221" t="str">
        <f t="shared" si="30"/>
        <v>953</v>
      </c>
      <c r="H423" s="215">
        <f>SUMIF(KN!$E$2:$E$102,E423,KN!$H$2:$H$102)</f>
        <v>0</v>
      </c>
      <c r="I423" s="215">
        <f>SUMIF(KN!$E$2:$E$102,E423,KN!$I$2:$I$102)</f>
        <v>0</v>
      </c>
    </row>
    <row r="424" spans="1:9" ht="17.25" customHeight="1">
      <c r="A424" s="217" t="s">
        <v>387</v>
      </c>
      <c r="B424" s="212" t="str">
        <f t="shared" si="31"/>
        <v>954</v>
      </c>
      <c r="C424" s="212" t="str">
        <f t="shared" si="32"/>
        <v>95</v>
      </c>
      <c r="D424" s="212" t="str">
        <f t="shared" si="33"/>
        <v>9</v>
      </c>
      <c r="E424" s="213" t="str">
        <f t="shared" si="34"/>
        <v>954-</v>
      </c>
      <c r="F424" s="218"/>
      <c r="G424" s="221" t="str">
        <f t="shared" si="30"/>
        <v>954</v>
      </c>
      <c r="H424" s="215">
        <f>SUMIF(KN!$E$2:$E$102,E424,KN!$H$2:$H$102)</f>
        <v>0</v>
      </c>
      <c r="I424" s="215">
        <f>SUMIF(KN!$E$2:$E$102,E424,KN!$I$2:$I$102)</f>
        <v>0</v>
      </c>
    </row>
    <row r="425" spans="1:9" ht="17.25" customHeight="1">
      <c r="A425" s="217" t="s">
        <v>388</v>
      </c>
      <c r="B425" s="212" t="str">
        <f t="shared" si="31"/>
        <v>955</v>
      </c>
      <c r="C425" s="212" t="str">
        <f t="shared" si="32"/>
        <v>95</v>
      </c>
      <c r="D425" s="212" t="str">
        <f t="shared" si="33"/>
        <v>9</v>
      </c>
      <c r="E425" s="213" t="str">
        <f t="shared" si="34"/>
        <v>955-</v>
      </c>
      <c r="F425" s="218"/>
      <c r="G425" s="221" t="str">
        <f t="shared" si="30"/>
        <v>955</v>
      </c>
      <c r="H425" s="215">
        <f>SUMIF(KN!$E$2:$E$102,E425,KN!$H$2:$H$102)</f>
        <v>0</v>
      </c>
      <c r="I425" s="215">
        <f>SUMIF(KN!$E$2:$E$102,E425,KN!$I$2:$I$102)</f>
        <v>0</v>
      </c>
    </row>
    <row r="426" spans="1:9" ht="17.25" customHeight="1">
      <c r="A426" s="217" t="s">
        <v>389</v>
      </c>
      <c r="B426" s="212" t="str">
        <f t="shared" si="31"/>
        <v>956</v>
      </c>
      <c r="C426" s="212" t="str">
        <f t="shared" si="32"/>
        <v>95</v>
      </c>
      <c r="D426" s="212" t="str">
        <f t="shared" si="33"/>
        <v>9</v>
      </c>
      <c r="E426" s="213" t="str">
        <f t="shared" si="34"/>
        <v>956-</v>
      </c>
      <c r="F426" s="218"/>
      <c r="G426" s="221" t="str">
        <f t="shared" si="30"/>
        <v>956</v>
      </c>
      <c r="H426" s="215">
        <f>SUMIF(KN!$E$2:$E$102,E426,KN!$H$2:$H$102)</f>
        <v>0</v>
      </c>
      <c r="I426" s="215">
        <f>SUMIF(KN!$E$2:$E$102,E426,KN!$I$2:$I$102)</f>
        <v>0</v>
      </c>
    </row>
    <row r="427" spans="1:9" ht="17.25" customHeight="1">
      <c r="A427" s="217" t="s">
        <v>390</v>
      </c>
      <c r="B427" s="212" t="str">
        <f t="shared" si="31"/>
        <v>957</v>
      </c>
      <c r="C427" s="212" t="str">
        <f t="shared" si="32"/>
        <v>95</v>
      </c>
      <c r="D427" s="212" t="str">
        <f t="shared" si="33"/>
        <v>9</v>
      </c>
      <c r="E427" s="213" t="str">
        <f t="shared" si="34"/>
        <v>957-</v>
      </c>
      <c r="F427" s="218"/>
      <c r="G427" s="221" t="str">
        <f t="shared" si="30"/>
        <v>957</v>
      </c>
      <c r="H427" s="215">
        <f>SUMIF(KN!$E$2:$E$102,E427,KN!$H$2:$H$102)</f>
        <v>0</v>
      </c>
      <c r="I427" s="215">
        <f>SUMIF(KN!$E$2:$E$102,E427,KN!$I$2:$I$102)</f>
        <v>0</v>
      </c>
    </row>
    <row r="428" spans="1:9" ht="17.25" customHeight="1">
      <c r="A428" s="217" t="s">
        <v>391</v>
      </c>
      <c r="B428" s="212" t="str">
        <f t="shared" si="31"/>
        <v>958</v>
      </c>
      <c r="C428" s="212" t="str">
        <f t="shared" si="32"/>
        <v>95</v>
      </c>
      <c r="D428" s="212" t="str">
        <f t="shared" si="33"/>
        <v>9</v>
      </c>
      <c r="E428" s="213" t="str">
        <f t="shared" si="34"/>
        <v>958-Poluproizvodi sopstvene proizvodnje</v>
      </c>
      <c r="F428" s="218" t="s">
        <v>696</v>
      </c>
      <c r="G428" s="221" t="str">
        <f t="shared" si="30"/>
        <v>958</v>
      </c>
      <c r="H428" s="215">
        <f>SUMIF(KN!$E$2:$E$102,E428,KN!$H$2:$H$102)</f>
        <v>0</v>
      </c>
      <c r="I428" s="215">
        <f>SUMIF(KN!$E$2:$E$102,E428,KN!$I$2:$I$102)</f>
        <v>0</v>
      </c>
    </row>
    <row r="429" spans="1:9" ht="17.25" customHeight="1">
      <c r="A429" s="217" t="s">
        <v>392</v>
      </c>
      <c r="B429" s="212" t="str">
        <f t="shared" si="31"/>
        <v>959</v>
      </c>
      <c r="C429" s="212" t="str">
        <f t="shared" si="32"/>
        <v>95</v>
      </c>
      <c r="D429" s="212" t="str">
        <f t="shared" si="33"/>
        <v>9</v>
      </c>
      <c r="E429" s="213" t="str">
        <f t="shared" si="34"/>
        <v>959-Odstupanja u troškovima nosioca troškova</v>
      </c>
      <c r="F429" s="218" t="s">
        <v>697</v>
      </c>
      <c r="G429" s="221" t="str">
        <f t="shared" si="30"/>
        <v>959</v>
      </c>
      <c r="H429" s="215">
        <f>SUMIF(KN!$E$2:$E$102,E429,KN!$H$2:$H$102)</f>
        <v>0</v>
      </c>
      <c r="I429" s="215">
        <f>SUMIF(KN!$E$2:$E$102,E429,KN!$I$2:$I$102)</f>
        <v>0</v>
      </c>
    </row>
    <row r="430" spans="1:9" ht="17.25" customHeight="1">
      <c r="A430" s="217" t="s">
        <v>393</v>
      </c>
      <c r="B430" s="212" t="str">
        <f t="shared" si="31"/>
        <v>96</v>
      </c>
      <c r="C430" s="212" t="str">
        <f t="shared" si="32"/>
        <v>96</v>
      </c>
      <c r="D430" s="212" t="str">
        <f t="shared" si="33"/>
        <v>9</v>
      </c>
      <c r="E430" s="213" t="str">
        <f t="shared" si="34"/>
        <v>96-GOTOVI PROIZVODI</v>
      </c>
      <c r="F430" s="218" t="s">
        <v>698</v>
      </c>
      <c r="G430" s="221" t="str">
        <f t="shared" si="30"/>
        <v>96</v>
      </c>
      <c r="H430" s="215">
        <f>SUMIF(KN!$E$2:$E$102,E430,KN!$H$2:$H$102)</f>
        <v>0</v>
      </c>
      <c r="I430" s="215">
        <f>SUMIF(KN!$E$2:$E$102,E430,KN!$I$2:$I$102)</f>
        <v>0</v>
      </c>
    </row>
    <row r="431" spans="1:9" ht="17.25" customHeight="1">
      <c r="A431" s="217" t="s">
        <v>394</v>
      </c>
      <c r="B431" s="212" t="str">
        <f t="shared" si="31"/>
        <v>960</v>
      </c>
      <c r="C431" s="212" t="str">
        <f t="shared" si="32"/>
        <v>96</v>
      </c>
      <c r="D431" s="212" t="str">
        <f t="shared" si="33"/>
        <v>9</v>
      </c>
      <c r="E431" s="213" t="str">
        <f t="shared" si="34"/>
        <v>960-Gotovi proizvodi</v>
      </c>
      <c r="F431" s="218" t="s">
        <v>460</v>
      </c>
      <c r="G431" s="221" t="str">
        <f t="shared" si="30"/>
        <v>960</v>
      </c>
      <c r="H431" s="215">
        <f>SUMIF(KN!$E$2:$E$102,E431,KN!$H$2:$H$102)</f>
        <v>0</v>
      </c>
      <c r="I431" s="215">
        <f>SUMIF(KN!$E$2:$E$102,E431,KN!$I$2:$I$102)</f>
        <v>0</v>
      </c>
    </row>
    <row r="432" spans="1:9" ht="17.25" customHeight="1">
      <c r="A432" s="217" t="s">
        <v>395</v>
      </c>
      <c r="B432" s="212" t="str">
        <f t="shared" si="31"/>
        <v>968</v>
      </c>
      <c r="C432" s="212" t="str">
        <f t="shared" si="32"/>
        <v>96</v>
      </c>
      <c r="D432" s="212" t="str">
        <f t="shared" si="33"/>
        <v>9</v>
      </c>
      <c r="E432" s="213" t="str">
        <f t="shared" si="34"/>
        <v>968-</v>
      </c>
      <c r="G432" s="221" t="str">
        <f t="shared" si="30"/>
        <v>968</v>
      </c>
      <c r="H432" s="215">
        <f>SUMIF(KN!$E$2:$E$102,E432,KN!$H$2:$H$102)</f>
        <v>0</v>
      </c>
      <c r="I432" s="215">
        <f>SUMIF(KN!$E$2:$E$102,E432,KN!$I$2:$I$102)</f>
        <v>0</v>
      </c>
    </row>
    <row r="433" spans="1:9" ht="17.25" customHeight="1">
      <c r="A433" s="217" t="s">
        <v>396</v>
      </c>
      <c r="B433" s="212" t="str">
        <f t="shared" si="31"/>
        <v>969</v>
      </c>
      <c r="C433" s="212" t="str">
        <f t="shared" si="32"/>
        <v>96</v>
      </c>
      <c r="D433" s="212" t="str">
        <f t="shared" si="33"/>
        <v>9</v>
      </c>
      <c r="E433" s="213" t="str">
        <f t="shared" si="34"/>
        <v>969-Odstupanja u troškovima gotovih proizvoda</v>
      </c>
      <c r="F433" s="218" t="s">
        <v>699</v>
      </c>
      <c r="G433" s="221" t="str">
        <f t="shared" si="30"/>
        <v>969</v>
      </c>
      <c r="H433" s="215">
        <f>SUMIF(KN!$E$2:$E$102,E433,KN!$H$2:$H$102)</f>
        <v>0</v>
      </c>
      <c r="I433" s="215">
        <f>SUMIF(KN!$E$2:$E$102,E433,KN!$I$2:$I$102)</f>
        <v>0</v>
      </c>
    </row>
    <row r="434" spans="1:9" ht="17.25" customHeight="1">
      <c r="A434" s="217" t="s">
        <v>397</v>
      </c>
      <c r="B434" s="212" t="str">
        <f t="shared" si="31"/>
        <v>97</v>
      </c>
      <c r="C434" s="212" t="str">
        <f t="shared" si="32"/>
        <v>97</v>
      </c>
      <c r="D434" s="212" t="str">
        <f t="shared" si="33"/>
        <v>9</v>
      </c>
      <c r="E434" s="213" t="str">
        <f t="shared" si="34"/>
        <v>97-SLOBODNA GRUPA</v>
      </c>
      <c r="F434" s="218" t="s">
        <v>682</v>
      </c>
      <c r="G434" s="221" t="str">
        <f t="shared" si="30"/>
        <v>97</v>
      </c>
      <c r="H434" s="215">
        <f>SUMIF(KN!$E$2:$E$102,E434,KN!$H$2:$H$102)</f>
        <v>0</v>
      </c>
      <c r="I434" s="215">
        <f>SUMIF(KN!$E$2:$E$102,E434,KN!$I$2:$I$102)</f>
        <v>0</v>
      </c>
    </row>
    <row r="435" spans="1:9" ht="17.25" customHeight="1">
      <c r="A435" s="217" t="s">
        <v>398</v>
      </c>
      <c r="B435" s="212" t="str">
        <f t="shared" si="31"/>
        <v>98</v>
      </c>
      <c r="C435" s="212" t="str">
        <f t="shared" si="32"/>
        <v>98</v>
      </c>
      <c r="D435" s="212" t="str">
        <f t="shared" si="33"/>
        <v>9</v>
      </c>
      <c r="E435" s="213" t="str">
        <f t="shared" si="34"/>
        <v>98-RASHODI I PRIHODI</v>
      </c>
      <c r="F435" s="218" t="s">
        <v>700</v>
      </c>
      <c r="G435" s="221" t="str">
        <f t="shared" si="30"/>
        <v>98</v>
      </c>
      <c r="H435" s="215">
        <f>SUMIF(KN!$E$2:$E$102,E435,KN!$H$2:$H$102)</f>
        <v>0</v>
      </c>
      <c r="I435" s="215">
        <f>SUMIF(KN!$E$2:$E$102,E435,KN!$I$2:$I$102)</f>
        <v>0</v>
      </c>
    </row>
    <row r="436" spans="1:9" ht="17.25" customHeight="1">
      <c r="A436" s="217" t="s">
        <v>399</v>
      </c>
      <c r="B436" s="212" t="str">
        <f t="shared" si="31"/>
        <v>980</v>
      </c>
      <c r="C436" s="212" t="str">
        <f t="shared" si="32"/>
        <v>98</v>
      </c>
      <c r="D436" s="212" t="str">
        <f t="shared" si="33"/>
        <v>9</v>
      </c>
      <c r="E436" s="213" t="str">
        <f t="shared" si="34"/>
        <v>980-Troškovi prodatih proizvoda i usluga</v>
      </c>
      <c r="F436" s="218" t="s">
        <v>701</v>
      </c>
      <c r="G436" s="221" t="str">
        <f t="shared" si="30"/>
        <v>980</v>
      </c>
      <c r="H436" s="215">
        <f>SUMIF(KN!$E$2:$E$102,E436,KN!$H$2:$H$102)</f>
        <v>0</v>
      </c>
      <c r="I436" s="215">
        <f>SUMIF(KN!$E$2:$E$102,E436,KN!$I$2:$I$102)</f>
        <v>0</v>
      </c>
    </row>
    <row r="437" spans="1:9" ht="17.25" customHeight="1">
      <c r="A437" s="217" t="s">
        <v>400</v>
      </c>
      <c r="B437" s="212" t="str">
        <f t="shared" si="31"/>
        <v>981</v>
      </c>
      <c r="C437" s="212" t="str">
        <f t="shared" si="32"/>
        <v>98</v>
      </c>
      <c r="D437" s="212" t="str">
        <f t="shared" si="33"/>
        <v>9</v>
      </c>
      <c r="E437" s="213" t="str">
        <f t="shared" si="34"/>
        <v>981-Nabavna vr. prodate robe</v>
      </c>
      <c r="F437" s="218" t="s">
        <v>835</v>
      </c>
      <c r="G437" s="221" t="str">
        <f t="shared" si="30"/>
        <v>981</v>
      </c>
      <c r="H437" s="215">
        <f>SUMIF(KN!$E$2:$E$102,E437,KN!$H$2:$H$102)</f>
        <v>0</v>
      </c>
      <c r="I437" s="215">
        <f>SUMIF(KN!$E$2:$E$102,E437,KN!$I$2:$I$102)</f>
        <v>0</v>
      </c>
    </row>
    <row r="438" spans="1:9" ht="17.25" customHeight="1">
      <c r="A438" s="217" t="s">
        <v>401</v>
      </c>
      <c r="B438" s="212" t="str">
        <f t="shared" si="31"/>
        <v>982</v>
      </c>
      <c r="C438" s="212" t="str">
        <f t="shared" si="32"/>
        <v>98</v>
      </c>
      <c r="D438" s="212" t="str">
        <f t="shared" si="33"/>
        <v>9</v>
      </c>
      <c r="E438" s="213" t="str">
        <f t="shared" si="34"/>
        <v>982-Troškovi perioda</v>
      </c>
      <c r="F438" s="218" t="s">
        <v>702</v>
      </c>
      <c r="G438" s="221" t="str">
        <f t="shared" si="30"/>
        <v>982</v>
      </c>
      <c r="H438" s="215">
        <f>SUMIF(KN!$E$2:$E$102,E438,KN!$H$2:$H$102)</f>
        <v>0</v>
      </c>
      <c r="I438" s="215">
        <f>SUMIF(KN!$E$2:$E$102,E438,KN!$I$2:$I$102)</f>
        <v>0</v>
      </c>
    </row>
    <row r="439" spans="1:9" ht="17.25" customHeight="1">
      <c r="A439" s="217" t="s">
        <v>402</v>
      </c>
      <c r="B439" s="212" t="str">
        <f t="shared" si="31"/>
        <v>983</v>
      </c>
      <c r="C439" s="212" t="str">
        <f t="shared" si="32"/>
        <v>98</v>
      </c>
      <c r="D439" s="212" t="str">
        <f t="shared" si="33"/>
        <v>9</v>
      </c>
      <c r="E439" s="213" t="str">
        <f t="shared" si="34"/>
        <v>983-Otpisi i manjkovi zaliha učinaka</v>
      </c>
      <c r="F439" s="218" t="s">
        <v>999</v>
      </c>
      <c r="G439" s="221" t="str">
        <f t="shared" si="30"/>
        <v>983</v>
      </c>
      <c r="H439" s="215">
        <f>SUMIF(KN!$E$2:$E$102,E439,KN!$H$2:$H$102)</f>
        <v>0</v>
      </c>
      <c r="I439" s="215">
        <f>SUMIF(KN!$E$2:$E$102,E439,KN!$I$2:$I$102)</f>
        <v>0</v>
      </c>
    </row>
    <row r="440" spans="1:9" ht="17.25" customHeight="1">
      <c r="A440" s="217" t="s">
        <v>403</v>
      </c>
      <c r="B440" s="212" t="str">
        <f t="shared" si="31"/>
        <v>984</v>
      </c>
      <c r="C440" s="212" t="str">
        <f t="shared" si="32"/>
        <v>98</v>
      </c>
      <c r="D440" s="212" t="str">
        <f t="shared" si="33"/>
        <v>9</v>
      </c>
      <c r="E440" s="213" t="str">
        <f t="shared" si="34"/>
        <v>984-Slobodan račun</v>
      </c>
      <c r="F440" s="218" t="s">
        <v>703</v>
      </c>
      <c r="G440" s="221" t="str">
        <f t="shared" si="30"/>
        <v>984</v>
      </c>
      <c r="H440" s="215">
        <f>SUMIF(KN!$E$2:$E$102,E440,KN!$H$2:$H$102)</f>
        <v>0</v>
      </c>
      <c r="I440" s="215">
        <f>SUMIF(KN!$E$2:$E$102,E440,KN!$I$2:$I$102)</f>
        <v>0</v>
      </c>
    </row>
    <row r="441" spans="1:9" ht="17.25" customHeight="1">
      <c r="A441" s="217" t="s">
        <v>404</v>
      </c>
      <c r="B441" s="212" t="str">
        <f t="shared" si="31"/>
        <v>985</v>
      </c>
      <c r="C441" s="212" t="str">
        <f t="shared" si="32"/>
        <v>98</v>
      </c>
      <c r="D441" s="212" t="str">
        <f t="shared" si="33"/>
        <v>9</v>
      </c>
      <c r="E441" s="213" t="str">
        <f t="shared" si="34"/>
        <v>985-Viškovi zaliha učinaka</v>
      </c>
      <c r="F441" s="218" t="s">
        <v>1000</v>
      </c>
      <c r="G441" s="221" t="str">
        <f t="shared" si="30"/>
        <v>985</v>
      </c>
      <c r="H441" s="215">
        <f>SUMIF(KN!$E$2:$E$102,E441,KN!$H$2:$H$102)</f>
        <v>0</v>
      </c>
      <c r="I441" s="215">
        <f>SUMIF(KN!$E$2:$E$102,E441,KN!$I$2:$I$102)</f>
        <v>0</v>
      </c>
    </row>
    <row r="442" spans="1:9" ht="17.25" customHeight="1">
      <c r="A442" s="217" t="s">
        <v>405</v>
      </c>
      <c r="B442" s="212" t="str">
        <f t="shared" si="31"/>
        <v>986</v>
      </c>
      <c r="C442" s="212" t="str">
        <f t="shared" si="32"/>
        <v>98</v>
      </c>
      <c r="D442" s="212" t="str">
        <f t="shared" si="33"/>
        <v>9</v>
      </c>
      <c r="E442" s="213" t="str">
        <f t="shared" si="34"/>
        <v>986-Prihodi po osnovu proizvoda i usluga</v>
      </c>
      <c r="F442" s="218" t="s">
        <v>704</v>
      </c>
      <c r="G442" s="221" t="str">
        <f t="shared" si="30"/>
        <v>986</v>
      </c>
      <c r="H442" s="215">
        <f>SUMIF(KN!$E$2:$E$102,E442,KN!$H$2:$H$102)</f>
        <v>0</v>
      </c>
      <c r="I442" s="215">
        <f>SUMIF(KN!$E$2:$E$102,E442,KN!$I$2:$I$102)</f>
        <v>0</v>
      </c>
    </row>
    <row r="443" spans="1:9" ht="17.25" customHeight="1">
      <c r="A443" s="217" t="s">
        <v>406</v>
      </c>
      <c r="B443" s="212" t="str">
        <f t="shared" si="31"/>
        <v>987</v>
      </c>
      <c r="C443" s="212" t="str">
        <f t="shared" si="32"/>
        <v>98</v>
      </c>
      <c r="D443" s="212" t="str">
        <f t="shared" si="33"/>
        <v>9</v>
      </c>
      <c r="E443" s="213" t="str">
        <f t="shared" si="34"/>
        <v>987-Prihodi po osnovu robe (uključuju se prihodi sa grupa računa 60, 61, 62, 64)</v>
      </c>
      <c r="F443" s="218" t="s">
        <v>705</v>
      </c>
      <c r="G443" s="221" t="str">
        <f t="shared" si="30"/>
        <v>987</v>
      </c>
      <c r="H443" s="215">
        <f>SUMIF(KN!$E$2:$E$102,E443,KN!$H$2:$H$102)</f>
        <v>0</v>
      </c>
      <c r="I443" s="215">
        <f>SUMIF(KN!$E$2:$E$102,E443,KN!$I$2:$I$102)</f>
        <v>0</v>
      </c>
    </row>
    <row r="444" spans="1:9" ht="17.25" customHeight="1">
      <c r="A444" s="217" t="s">
        <v>407</v>
      </c>
      <c r="B444" s="212" t="str">
        <f t="shared" si="31"/>
        <v>988</v>
      </c>
      <c r="C444" s="212" t="str">
        <f t="shared" si="32"/>
        <v>98</v>
      </c>
      <c r="D444" s="212" t="str">
        <f t="shared" si="33"/>
        <v>9</v>
      </c>
      <c r="E444" s="213" t="str">
        <f t="shared" si="34"/>
        <v>988-Slobodan račun</v>
      </c>
      <c r="F444" s="218" t="s">
        <v>703</v>
      </c>
      <c r="G444" s="221" t="str">
        <f t="shared" si="30"/>
        <v>988</v>
      </c>
      <c r="H444" s="215">
        <f>SUMIF(KN!$E$2:$E$102,E444,KN!$H$2:$H$102)</f>
        <v>0</v>
      </c>
      <c r="I444" s="215">
        <f>SUMIF(KN!$E$2:$E$102,E444,KN!$I$2:$I$102)</f>
        <v>0</v>
      </c>
    </row>
    <row r="445" spans="1:9" ht="17.25" customHeight="1">
      <c r="A445" s="217" t="s">
        <v>408</v>
      </c>
      <c r="B445" s="212" t="str">
        <f t="shared" si="31"/>
        <v>989</v>
      </c>
      <c r="C445" s="212" t="str">
        <f t="shared" si="32"/>
        <v>98</v>
      </c>
      <c r="D445" s="212" t="str">
        <f t="shared" si="33"/>
        <v>9</v>
      </c>
      <c r="E445" s="213" t="str">
        <f t="shared" si="34"/>
        <v>989-Drugi prihodi</v>
      </c>
      <c r="F445" s="218" t="s">
        <v>706</v>
      </c>
      <c r="G445" s="221" t="str">
        <f t="shared" si="30"/>
        <v>989</v>
      </c>
      <c r="H445" s="215">
        <f>SUMIF(KN!$E$2:$E$102,E445,KN!$H$2:$H$102)</f>
        <v>0</v>
      </c>
      <c r="I445" s="215">
        <f>SUMIF(KN!$E$2:$E$102,E445,KN!$I$2:$I$102)</f>
        <v>0</v>
      </c>
    </row>
    <row r="446" spans="1:9" ht="17.25" customHeight="1">
      <c r="A446" s="217" t="s">
        <v>409</v>
      </c>
      <c r="B446" s="212" t="str">
        <f t="shared" si="31"/>
        <v>99</v>
      </c>
      <c r="C446" s="212" t="str">
        <f t="shared" si="32"/>
        <v>99</v>
      </c>
      <c r="D446" s="212" t="str">
        <f t="shared" si="33"/>
        <v>9</v>
      </c>
      <c r="E446" s="213" t="str">
        <f t="shared" si="34"/>
        <v>99-RAČUNI DOBITKA, GUBITKA I ZAKLJUČKA</v>
      </c>
      <c r="F446" s="218" t="s">
        <v>707</v>
      </c>
      <c r="G446" s="221" t="str">
        <f t="shared" si="30"/>
        <v>99</v>
      </c>
      <c r="H446" s="215">
        <f>SUMIF(KN!$E$2:$E$102,E446,KN!$H$2:$H$102)</f>
        <v>0</v>
      </c>
      <c r="I446" s="215">
        <f>SUMIF(KN!$E$2:$E$102,E446,KN!$I$2:$I$102)</f>
        <v>0</v>
      </c>
    </row>
    <row r="447" spans="1:9" ht="17.25" customHeight="1">
      <c r="A447" s="217" t="s">
        <v>410</v>
      </c>
      <c r="B447" s="212" t="str">
        <f t="shared" si="31"/>
        <v>990</v>
      </c>
      <c r="C447" s="212" t="str">
        <f t="shared" si="32"/>
        <v>99</v>
      </c>
      <c r="D447" s="212" t="str">
        <f t="shared" si="33"/>
        <v>9</v>
      </c>
      <c r="E447" s="213" t="str">
        <f t="shared" si="34"/>
        <v>990-Poslovni dobitak i gubitak</v>
      </c>
      <c r="F447" s="218" t="s">
        <v>708</v>
      </c>
      <c r="G447" s="221" t="str">
        <f t="shared" si="30"/>
        <v>990</v>
      </c>
      <c r="H447" s="215">
        <f>SUMIF(KN!$E$2:$E$102,E447,KN!$H$2:$H$102)</f>
        <v>0</v>
      </c>
      <c r="I447" s="215">
        <f>SUMIF(KN!$E$2:$E$102,E447,KN!$I$2:$I$102)</f>
        <v>0</v>
      </c>
    </row>
    <row r="448" spans="1:9" ht="17.25" customHeight="1">
      <c r="A448" s="217" t="s">
        <v>411</v>
      </c>
      <c r="B448" s="212" t="str">
        <f t="shared" si="31"/>
        <v>991</v>
      </c>
      <c r="C448" s="212" t="str">
        <f t="shared" si="32"/>
        <v>99</v>
      </c>
      <c r="D448" s="212" t="str">
        <f t="shared" si="33"/>
        <v>9</v>
      </c>
      <c r="E448" s="213" t="str">
        <f t="shared" si="34"/>
        <v>991-Gubitak i dobitak po osnovu prodaje materijala</v>
      </c>
      <c r="F448" s="218" t="s">
        <v>709</v>
      </c>
      <c r="G448" s="221" t="str">
        <f t="shared" si="30"/>
        <v>991</v>
      </c>
      <c r="H448" s="215">
        <f>SUMIF(KN!$E$2:$E$102,E448,KN!$H$2:$H$102)</f>
        <v>0</v>
      </c>
      <c r="I448" s="215">
        <f>SUMIF(KN!$E$2:$E$102,E448,KN!$I$2:$I$102)</f>
        <v>0</v>
      </c>
    </row>
    <row r="449" spans="1:9" ht="17.25" customHeight="1">
      <c r="A449" s="217" t="s">
        <v>412</v>
      </c>
      <c r="B449" s="212" t="str">
        <f t="shared" si="31"/>
        <v>992</v>
      </c>
      <c r="C449" s="212" t="str">
        <f t="shared" si="32"/>
        <v>99</v>
      </c>
      <c r="D449" s="212" t="str">
        <f t="shared" si="33"/>
        <v>9</v>
      </c>
      <c r="E449" s="213" t="str">
        <f t="shared" si="34"/>
        <v>992-Manjkovi materijala i robe</v>
      </c>
      <c r="F449" s="218" t="s">
        <v>710</v>
      </c>
      <c r="G449" s="221" t="str">
        <f t="shared" si="30"/>
        <v>992</v>
      </c>
      <c r="H449" s="215">
        <f>SUMIF(KN!$E$2:$E$102,E449,KN!$H$2:$H$102)</f>
        <v>0</v>
      </c>
      <c r="I449" s="215">
        <f>SUMIF(KN!$E$2:$E$102,E449,KN!$I$2:$I$102)</f>
        <v>0</v>
      </c>
    </row>
    <row r="450" spans="1:9" ht="17.25" customHeight="1">
      <c r="A450" s="217" t="s">
        <v>413</v>
      </c>
      <c r="B450" s="212" t="str">
        <f t="shared" si="31"/>
        <v>993</v>
      </c>
      <c r="C450" s="212" t="str">
        <f t="shared" si="32"/>
        <v>99</v>
      </c>
      <c r="D450" s="212" t="str">
        <f t="shared" si="33"/>
        <v>9</v>
      </c>
      <c r="E450" s="213" t="str">
        <f t="shared" si="34"/>
        <v>993-Otpisi materijala i robe</v>
      </c>
      <c r="F450" s="218" t="s">
        <v>711</v>
      </c>
      <c r="G450" s="221" t="str">
        <f>A450</f>
        <v>993</v>
      </c>
      <c r="H450" s="215">
        <f>SUMIF(KN!$E$2:$E$102,E450,KN!$H$2:$H$102)</f>
        <v>0</v>
      </c>
      <c r="I450" s="215">
        <f>SUMIF(KN!$E$2:$E$102,E450,KN!$I$2:$I$102)</f>
        <v>0</v>
      </c>
    </row>
    <row r="451" spans="1:9" ht="17.25" customHeight="1">
      <c r="A451" s="217" t="s">
        <v>414</v>
      </c>
      <c r="B451" s="212" t="str">
        <f t="shared" si="31"/>
        <v>994</v>
      </c>
      <c r="C451" s="212" t="str">
        <f t="shared" si="32"/>
        <v>99</v>
      </c>
      <c r="D451" s="212" t="str">
        <f t="shared" si="33"/>
        <v>9</v>
      </c>
      <c r="E451" s="213" t="str">
        <f t="shared" si="34"/>
        <v>994-Viškovi materijala i robe</v>
      </c>
      <c r="F451" s="218" t="s">
        <v>712</v>
      </c>
      <c r="G451" s="221" t="str">
        <f>A451</f>
        <v>994</v>
      </c>
      <c r="H451" s="215">
        <f>SUMIF(KN!$E$2:$E$102,E451,KN!$H$2:$H$102)</f>
        <v>0</v>
      </c>
      <c r="I451" s="215">
        <f>SUMIF(KN!$E$2:$E$102,E451,KN!$I$2:$I$102)</f>
        <v>0</v>
      </c>
    </row>
    <row r="452" spans="1:9" ht="17.25" customHeight="1">
      <c r="A452" s="217" t="s">
        <v>415</v>
      </c>
      <c r="B452" s="212" t="str">
        <f t="shared" si="31"/>
        <v>999</v>
      </c>
      <c r="C452" s="212" t="str">
        <f t="shared" si="32"/>
        <v>99</v>
      </c>
      <c r="D452" s="212" t="str">
        <f t="shared" si="33"/>
        <v>9</v>
      </c>
      <c r="E452" s="213" t="str">
        <f t="shared" si="34"/>
        <v>999-Zaključak obračuna troškova </v>
      </c>
      <c r="F452" s="218" t="s">
        <v>713</v>
      </c>
      <c r="G452" s="221" t="str">
        <f>A452</f>
        <v>999</v>
      </c>
      <c r="H452" s="215">
        <f>SUMIF(KN!$E$2:$E$102,E452,KN!$H$2:$H$102)</f>
        <v>0</v>
      </c>
      <c r="I452" s="215">
        <f>SUMIF(KN!$E$2:$E$102,E452,KN!$I$2:$I$102)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06"/>
  <sheetViews>
    <sheetView zoomScalePageLayoutView="0" workbookViewId="0" topLeftCell="A1">
      <selection activeCell="B2" sqref="B2:B12"/>
    </sheetView>
  </sheetViews>
  <sheetFormatPr defaultColWidth="9.140625" defaultRowHeight="15"/>
  <cols>
    <col min="1" max="1" width="9.140625" style="1" customWidth="1"/>
    <col min="2" max="2" width="27.8515625" style="0" customWidth="1"/>
    <col min="3" max="3" width="15.421875" style="0" customWidth="1"/>
    <col min="4" max="4" width="20.7109375" style="0" customWidth="1"/>
    <col min="5" max="5" width="14.421875" style="77" customWidth="1"/>
    <col min="6" max="6" width="12.28125" style="0" customWidth="1"/>
    <col min="7" max="7" width="14.57421875" style="0" customWidth="1"/>
    <col min="8" max="8" width="37.28125" style="0" customWidth="1"/>
    <col min="9" max="9" width="18.140625" style="0" customWidth="1"/>
  </cols>
  <sheetData>
    <row r="1" spans="1:9" s="4" customFormat="1" ht="15">
      <c r="A1" s="2" t="s">
        <v>1095</v>
      </c>
      <c r="B1" s="3" t="s">
        <v>771</v>
      </c>
      <c r="C1" s="3" t="s">
        <v>777</v>
      </c>
      <c r="D1" s="3" t="s">
        <v>772</v>
      </c>
      <c r="E1" s="6" t="s">
        <v>773</v>
      </c>
      <c r="F1" s="3" t="s">
        <v>774</v>
      </c>
      <c r="G1" s="3" t="s">
        <v>775</v>
      </c>
      <c r="H1" s="3" t="s">
        <v>776</v>
      </c>
      <c r="I1" s="78" t="s">
        <v>1028</v>
      </c>
    </row>
    <row r="2" spans="1:2" ht="15">
      <c r="A2" s="1">
        <v>1</v>
      </c>
      <c r="B2" t="s">
        <v>1074</v>
      </c>
    </row>
    <row r="3" spans="1:2" ht="15">
      <c r="A3" s="76">
        <v>2</v>
      </c>
      <c r="B3" t="s">
        <v>1075</v>
      </c>
    </row>
    <row r="4" spans="1:2" ht="15">
      <c r="A4" s="1">
        <v>3</v>
      </c>
      <c r="B4" t="s">
        <v>1076</v>
      </c>
    </row>
    <row r="5" spans="1:2" ht="15">
      <c r="A5" s="76">
        <v>4</v>
      </c>
      <c r="B5" t="s">
        <v>1077</v>
      </c>
    </row>
    <row r="6" spans="1:2" ht="15">
      <c r="A6" s="76">
        <v>5</v>
      </c>
      <c r="B6" t="s">
        <v>1078</v>
      </c>
    </row>
    <row r="7" spans="1:2" ht="15">
      <c r="A7" s="76">
        <v>6</v>
      </c>
      <c r="B7" t="s">
        <v>1079</v>
      </c>
    </row>
    <row r="8" spans="1:2" ht="15">
      <c r="A8" s="76">
        <v>7</v>
      </c>
      <c r="B8" t="s">
        <v>1080</v>
      </c>
    </row>
    <row r="9" spans="1:2" ht="15">
      <c r="A9" s="76">
        <v>8</v>
      </c>
      <c r="B9" t="s">
        <v>1081</v>
      </c>
    </row>
    <row r="10" spans="1:2" ht="15">
      <c r="A10" s="76">
        <v>9</v>
      </c>
      <c r="B10" t="s">
        <v>1082</v>
      </c>
    </row>
    <row r="11" spans="1:2" ht="15">
      <c r="A11" s="76">
        <v>10</v>
      </c>
      <c r="B11" t="s">
        <v>1083</v>
      </c>
    </row>
    <row r="12" spans="1:2" ht="15">
      <c r="A12" s="76">
        <v>11</v>
      </c>
      <c r="B12" t="s">
        <v>768</v>
      </c>
    </row>
    <row r="13" ht="15">
      <c r="A13" s="76"/>
    </row>
    <row r="14" ht="15">
      <c r="A14" s="76"/>
    </row>
    <row r="15" ht="15">
      <c r="A15" s="76"/>
    </row>
    <row r="16" ht="15">
      <c r="A16" s="76"/>
    </row>
    <row r="17" ht="15">
      <c r="A17" s="76"/>
    </row>
    <row r="18" ht="15">
      <c r="A18" s="76"/>
    </row>
    <row r="19" ht="15">
      <c r="A19" s="76"/>
    </row>
    <row r="20" ht="15">
      <c r="A20" s="76"/>
    </row>
    <row r="21" ht="15">
      <c r="A21" s="76"/>
    </row>
    <row r="22" ht="15">
      <c r="A22" s="76"/>
    </row>
    <row r="23" ht="15">
      <c r="A23" s="76"/>
    </row>
    <row r="24" ht="15">
      <c r="A24" s="76"/>
    </row>
    <row r="25" ht="15">
      <c r="A25" s="76"/>
    </row>
    <row r="26" ht="15">
      <c r="A26" s="76"/>
    </row>
    <row r="27" ht="15">
      <c r="A27" s="76"/>
    </row>
    <row r="28" ht="15">
      <c r="A28" s="76"/>
    </row>
    <row r="29" ht="15">
      <c r="A29" s="76"/>
    </row>
    <row r="30" ht="15">
      <c r="A30" s="76"/>
    </row>
    <row r="31" ht="15">
      <c r="A31" s="76"/>
    </row>
    <row r="32" ht="15">
      <c r="A32" s="76"/>
    </row>
    <row r="33" ht="15">
      <c r="A33" s="76"/>
    </row>
    <row r="34" ht="15">
      <c r="A34" s="76"/>
    </row>
    <row r="35" ht="15">
      <c r="A35" s="76"/>
    </row>
    <row r="36" ht="15">
      <c r="A36" s="76"/>
    </row>
    <row r="37" ht="15">
      <c r="A37" s="76"/>
    </row>
    <row r="38" ht="15">
      <c r="A38" s="76"/>
    </row>
    <row r="39" ht="15">
      <c r="A39" s="76"/>
    </row>
    <row r="40" ht="15">
      <c r="A40" s="76"/>
    </row>
    <row r="41" ht="15">
      <c r="A41" s="76"/>
    </row>
    <row r="42" ht="15">
      <c r="A42" s="76"/>
    </row>
    <row r="43" ht="15">
      <c r="A43" s="76"/>
    </row>
    <row r="44" ht="15">
      <c r="A44" s="76"/>
    </row>
    <row r="45" ht="15">
      <c r="A45" s="76"/>
    </row>
    <row r="46" ht="15">
      <c r="A46" s="76"/>
    </row>
    <row r="47" ht="15">
      <c r="A47" s="76"/>
    </row>
    <row r="48" ht="15">
      <c r="A48" s="76"/>
    </row>
    <row r="49" ht="15">
      <c r="A49" s="76"/>
    </row>
    <row r="50" ht="15">
      <c r="A50" s="76"/>
    </row>
    <row r="51" ht="15">
      <c r="A51" s="76"/>
    </row>
    <row r="52" ht="15">
      <c r="A52" s="76"/>
    </row>
    <row r="53" ht="15">
      <c r="A53" s="76"/>
    </row>
    <row r="54" ht="15">
      <c r="A54" s="76"/>
    </row>
    <row r="55" ht="15">
      <c r="A55" s="76"/>
    </row>
    <row r="56" ht="15">
      <c r="A56" s="76"/>
    </row>
    <row r="57" ht="15">
      <c r="A57" s="76"/>
    </row>
    <row r="58" ht="15">
      <c r="A58" s="76"/>
    </row>
    <row r="60" ht="15">
      <c r="A60" s="76"/>
    </row>
    <row r="61" ht="15">
      <c r="A61" s="76"/>
    </row>
    <row r="62" ht="15">
      <c r="A62" s="76"/>
    </row>
    <row r="63" ht="15">
      <c r="A63" s="76"/>
    </row>
    <row r="64" ht="15">
      <c r="A64" s="76"/>
    </row>
    <row r="65" ht="15">
      <c r="A65" s="76"/>
    </row>
    <row r="66" ht="15">
      <c r="A66" s="76"/>
    </row>
    <row r="67" ht="15">
      <c r="A67" s="76"/>
    </row>
    <row r="68" ht="15">
      <c r="A68" s="76"/>
    </row>
    <row r="69" ht="15">
      <c r="A69" s="76"/>
    </row>
    <row r="70" ht="15">
      <c r="A70" s="76"/>
    </row>
    <row r="71" ht="15">
      <c r="A71" s="76"/>
    </row>
    <row r="72" ht="15">
      <c r="A72" s="76"/>
    </row>
    <row r="73" ht="15">
      <c r="A73" s="76"/>
    </row>
    <row r="74" ht="15">
      <c r="A74" s="76"/>
    </row>
    <row r="75" ht="15">
      <c r="A75" s="76"/>
    </row>
    <row r="76" ht="15">
      <c r="A76" s="76"/>
    </row>
    <row r="78" ht="15">
      <c r="A78" s="76"/>
    </row>
    <row r="79" ht="15">
      <c r="A79" s="76"/>
    </row>
    <row r="80" ht="15">
      <c r="A80" s="76"/>
    </row>
    <row r="81" ht="15">
      <c r="A81" s="76"/>
    </row>
    <row r="82" ht="15">
      <c r="A82" s="76"/>
    </row>
    <row r="83" ht="15">
      <c r="A83" s="76"/>
    </row>
    <row r="84" ht="15">
      <c r="A84" s="76"/>
    </row>
    <row r="85" ht="15">
      <c r="A85" s="76"/>
    </row>
    <row r="86" ht="15">
      <c r="A86" s="76"/>
    </row>
    <row r="87" ht="15">
      <c r="A87" s="76"/>
    </row>
    <row r="88" ht="15">
      <c r="A88" s="76"/>
    </row>
    <row r="89" ht="15">
      <c r="A89" s="76"/>
    </row>
    <row r="90" ht="15">
      <c r="A90" s="76"/>
    </row>
    <row r="91" ht="15">
      <c r="A91" s="76"/>
    </row>
    <row r="92" ht="15">
      <c r="A92" s="76"/>
    </row>
    <row r="93" ht="15">
      <c r="A93" s="76"/>
    </row>
    <row r="94" ht="15">
      <c r="A94" s="76"/>
    </row>
    <row r="95" ht="15">
      <c r="A95" s="76"/>
    </row>
    <row r="96" ht="15">
      <c r="A96" s="76"/>
    </row>
    <row r="97" ht="15">
      <c r="A97" s="76"/>
    </row>
    <row r="98" ht="15">
      <c r="A98" s="76"/>
    </row>
    <row r="99" ht="15">
      <c r="A99" s="76"/>
    </row>
    <row r="100" ht="15">
      <c r="A100" s="76"/>
    </row>
    <row r="101" ht="15">
      <c r="A101" s="76"/>
    </row>
    <row r="102" ht="15">
      <c r="A102" s="76"/>
    </row>
    <row r="103" ht="15">
      <c r="A103" s="76"/>
    </row>
    <row r="104" ht="15">
      <c r="A104" s="76"/>
    </row>
    <row r="105" ht="15">
      <c r="A105" s="76"/>
    </row>
    <row r="106" ht="15">
      <c r="A106" s="76"/>
    </row>
    <row r="107" ht="15">
      <c r="A107" s="76"/>
    </row>
    <row r="108" ht="15">
      <c r="A108" s="76"/>
    </row>
    <row r="109" ht="15">
      <c r="A109" s="76"/>
    </row>
    <row r="110" ht="15">
      <c r="A110" s="76"/>
    </row>
    <row r="111" ht="15">
      <c r="A111" s="76"/>
    </row>
    <row r="112" ht="15">
      <c r="A112" s="76"/>
    </row>
    <row r="113" ht="15">
      <c r="A113" s="76"/>
    </row>
    <row r="114" ht="15">
      <c r="A114" s="76"/>
    </row>
    <row r="115" ht="15">
      <c r="A115" s="76"/>
    </row>
    <row r="116" ht="15">
      <c r="A116" s="76"/>
    </row>
    <row r="117" ht="15">
      <c r="A117" s="76"/>
    </row>
    <row r="118" ht="15">
      <c r="A118" s="76"/>
    </row>
    <row r="119" ht="15">
      <c r="A119" s="76"/>
    </row>
    <row r="120" ht="15">
      <c r="A120" s="76"/>
    </row>
    <row r="121" ht="15">
      <c r="A121" s="76"/>
    </row>
    <row r="122" ht="15">
      <c r="A122" s="76"/>
    </row>
    <row r="123" ht="15">
      <c r="A123" s="76"/>
    </row>
    <row r="124" ht="15">
      <c r="A124" s="76"/>
    </row>
    <row r="125" ht="15">
      <c r="A125" s="76"/>
    </row>
    <row r="126" ht="15">
      <c r="A126" s="76"/>
    </row>
    <row r="127" ht="15">
      <c r="A127" s="76"/>
    </row>
    <row r="128" ht="15">
      <c r="A128" s="76"/>
    </row>
    <row r="129" ht="15">
      <c r="A129" s="76"/>
    </row>
    <row r="130" ht="15">
      <c r="A130" s="76"/>
    </row>
    <row r="131" ht="15">
      <c r="A131" s="76"/>
    </row>
    <row r="132" ht="15">
      <c r="A132" s="76"/>
    </row>
    <row r="133" ht="15">
      <c r="A133" s="76"/>
    </row>
    <row r="134" ht="15">
      <c r="A134" s="76"/>
    </row>
    <row r="135" ht="15">
      <c r="A135" s="76"/>
    </row>
    <row r="136" ht="15">
      <c r="A136" s="76"/>
    </row>
    <row r="137" ht="15">
      <c r="A137" s="76"/>
    </row>
    <row r="138" ht="15">
      <c r="A138" s="76"/>
    </row>
    <row r="139" ht="15">
      <c r="A139" s="76"/>
    </row>
    <row r="140" ht="15">
      <c r="A140" s="76"/>
    </row>
    <row r="141" ht="15">
      <c r="A141" s="76"/>
    </row>
    <row r="142" ht="15">
      <c r="A142" s="76"/>
    </row>
    <row r="143" ht="15">
      <c r="A143" s="76"/>
    </row>
    <row r="144" ht="15">
      <c r="A144" s="76"/>
    </row>
    <row r="145" ht="15">
      <c r="A145" s="76"/>
    </row>
    <row r="146" ht="15">
      <c r="A146" s="76"/>
    </row>
    <row r="147" ht="15">
      <c r="A147" s="76"/>
    </row>
    <row r="148" ht="15">
      <c r="A148" s="76"/>
    </row>
    <row r="149" ht="15">
      <c r="A149" s="76"/>
    </row>
    <row r="150" ht="15">
      <c r="A150" s="76"/>
    </row>
    <row r="151" ht="15">
      <c r="A151" s="76"/>
    </row>
    <row r="152" ht="15">
      <c r="A152" s="76"/>
    </row>
    <row r="153" ht="15">
      <c r="A153" s="76"/>
    </row>
    <row r="154" ht="15">
      <c r="A154" s="76"/>
    </row>
    <row r="155" ht="15">
      <c r="A155" s="76"/>
    </row>
    <row r="156" ht="15">
      <c r="A156" s="76"/>
    </row>
    <row r="157" ht="15">
      <c r="A157" s="76"/>
    </row>
    <row r="158" ht="15">
      <c r="A158" s="76"/>
    </row>
    <row r="159" ht="15">
      <c r="A159" s="76"/>
    </row>
    <row r="160" ht="15">
      <c r="A160" s="76"/>
    </row>
    <row r="161" ht="15">
      <c r="A161" s="76"/>
    </row>
    <row r="162" ht="15">
      <c r="A162" s="76"/>
    </row>
    <row r="163" ht="15">
      <c r="A163" s="76"/>
    </row>
    <row r="164" ht="15">
      <c r="A164" s="76"/>
    </row>
    <row r="165" ht="15">
      <c r="A165" s="76"/>
    </row>
    <row r="166" ht="15">
      <c r="A166" s="76"/>
    </row>
    <row r="167" ht="15">
      <c r="A167" s="76"/>
    </row>
    <row r="168" ht="15">
      <c r="A168" s="76"/>
    </row>
    <row r="169" ht="15">
      <c r="A169" s="76"/>
    </row>
    <row r="170" ht="15">
      <c r="A170" s="76"/>
    </row>
    <row r="171" ht="15">
      <c r="A171" s="76"/>
    </row>
    <row r="172" ht="15">
      <c r="A172" s="76"/>
    </row>
    <row r="173" ht="15">
      <c r="A173" s="76"/>
    </row>
    <row r="174" ht="15">
      <c r="A174" s="76"/>
    </row>
    <row r="175" ht="15">
      <c r="A175" s="76"/>
    </row>
    <row r="176" ht="15">
      <c r="A176" s="76"/>
    </row>
    <row r="177" ht="15">
      <c r="A177" s="76"/>
    </row>
    <row r="178" ht="15">
      <c r="A178" s="76"/>
    </row>
    <row r="179" ht="15">
      <c r="A179" s="76"/>
    </row>
    <row r="180" ht="15">
      <c r="A180" s="76"/>
    </row>
    <row r="181" ht="15">
      <c r="A181" s="76"/>
    </row>
    <row r="182" ht="15">
      <c r="A182" s="76"/>
    </row>
    <row r="183" ht="15">
      <c r="A183" s="76"/>
    </row>
    <row r="184" ht="15">
      <c r="A184" s="76"/>
    </row>
    <row r="185" ht="15">
      <c r="A185" s="76"/>
    </row>
    <row r="186" ht="15">
      <c r="A186" s="76"/>
    </row>
    <row r="187" ht="15">
      <c r="A187" s="76"/>
    </row>
    <row r="188" ht="15">
      <c r="A188" s="76"/>
    </row>
    <row r="189" ht="15">
      <c r="A189" s="76"/>
    </row>
    <row r="190" ht="15">
      <c r="A190" s="76"/>
    </row>
    <row r="191" ht="15">
      <c r="A191" s="76"/>
    </row>
    <row r="192" ht="15">
      <c r="A192" s="76"/>
    </row>
    <row r="193" ht="15">
      <c r="A193" s="76"/>
    </row>
    <row r="194" ht="15">
      <c r="A194" s="76"/>
    </row>
    <row r="195" ht="15">
      <c r="A195" s="76"/>
    </row>
    <row r="196" ht="15">
      <c r="A196" s="76"/>
    </row>
    <row r="197" ht="15">
      <c r="A197" s="76"/>
    </row>
    <row r="198" ht="15">
      <c r="A198" s="76"/>
    </row>
    <row r="199" ht="15">
      <c r="A199" s="76"/>
    </row>
    <row r="200" ht="15">
      <c r="A200" s="76"/>
    </row>
    <row r="201" ht="15">
      <c r="A201" s="76"/>
    </row>
    <row r="202" ht="15">
      <c r="A202" s="76"/>
    </row>
    <row r="203" ht="15">
      <c r="A203" s="76"/>
    </row>
    <row r="204" ht="15">
      <c r="A204" s="76"/>
    </row>
    <row r="205" ht="15">
      <c r="A205" s="76"/>
    </row>
    <row r="206" ht="15">
      <c r="A206" s="76"/>
    </row>
  </sheetData>
  <sheetProtection/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102"/>
  <sheetViews>
    <sheetView zoomScale="90" zoomScaleNormal="90" zoomScalePageLayoutView="0" workbookViewId="0" topLeftCell="A73">
      <selection activeCell="B89" sqref="B89"/>
    </sheetView>
  </sheetViews>
  <sheetFormatPr defaultColWidth="13.28125" defaultRowHeight="15"/>
  <cols>
    <col min="1" max="1" width="6.7109375" style="73" customWidth="1"/>
    <col min="2" max="2" width="10.8515625" style="74" customWidth="1"/>
    <col min="3" max="3" width="11.140625" style="74" customWidth="1"/>
    <col min="4" max="4" width="12.00390625" style="75" customWidth="1"/>
    <col min="5" max="5" width="74.57421875" style="69" customWidth="1"/>
    <col min="6" max="6" width="7.28125" style="71" customWidth="1"/>
    <col min="7" max="7" width="14.57421875" style="70" customWidth="1"/>
    <col min="8" max="9" width="12.8515625" style="68" customWidth="1"/>
    <col min="10" max="10" width="12.28125" style="72" customWidth="1"/>
    <col min="11" max="11" width="10.8515625" style="68" customWidth="1"/>
    <col min="12" max="250" width="9.140625" style="68" customWidth="1"/>
    <col min="251" max="251" width="7.421875" style="68" customWidth="1"/>
    <col min="252" max="252" width="11.421875" style="68" customWidth="1"/>
    <col min="253" max="253" width="9.421875" style="68" customWidth="1"/>
    <col min="254" max="254" width="8.7109375" style="68" customWidth="1"/>
    <col min="255" max="255" width="7.28125" style="68" customWidth="1"/>
    <col min="256" max="16384" width="13.28125" style="68" customWidth="1"/>
  </cols>
  <sheetData>
    <row r="1" spans="1:10" s="67" customFormat="1" ht="15">
      <c r="A1" s="79" t="s">
        <v>864</v>
      </c>
      <c r="B1" s="80" t="s">
        <v>770</v>
      </c>
      <c r="C1" s="81" t="s">
        <v>769</v>
      </c>
      <c r="D1" s="82" t="s">
        <v>866</v>
      </c>
      <c r="E1" s="83" t="s">
        <v>987</v>
      </c>
      <c r="F1" s="84" t="s">
        <v>765</v>
      </c>
      <c r="G1" s="85" t="s">
        <v>778</v>
      </c>
      <c r="H1" s="86" t="s">
        <v>766</v>
      </c>
      <c r="I1" s="86" t="s">
        <v>767</v>
      </c>
      <c r="J1" s="91" t="s">
        <v>768</v>
      </c>
    </row>
    <row r="2" spans="1:10" ht="15">
      <c r="A2" s="87">
        <v>0</v>
      </c>
      <c r="B2" s="74">
        <v>42005</v>
      </c>
      <c r="C2" s="74">
        <v>42005</v>
      </c>
      <c r="D2" s="88" t="s">
        <v>1058</v>
      </c>
      <c r="E2" s="69" t="s">
        <v>1032</v>
      </c>
      <c r="F2" s="89" t="str">
        <f aca="true" t="shared" si="0" ref="F2:F66">LEFT(E2,3)</f>
        <v>202</v>
      </c>
      <c r="G2" s="70" t="s">
        <v>1074</v>
      </c>
      <c r="H2" s="90">
        <v>453.99</v>
      </c>
      <c r="I2" s="90"/>
      <c r="J2" s="210">
        <f>H2-I2</f>
        <v>453.99</v>
      </c>
    </row>
    <row r="3" spans="1:10" ht="15">
      <c r="A3" s="87">
        <f aca="true" t="shared" si="1" ref="A3:A30">IF(E2&lt;&gt;"",A2,FALSE)</f>
        <v>0</v>
      </c>
      <c r="B3" s="74">
        <f>IF(E2&lt;&gt;"",B2,FALSE)</f>
        <v>42005</v>
      </c>
      <c r="C3" s="74">
        <v>42005</v>
      </c>
      <c r="D3" s="88" t="s">
        <v>1058</v>
      </c>
      <c r="E3" s="69" t="s">
        <v>1032</v>
      </c>
      <c r="F3" s="89" t="str">
        <f t="shared" si="0"/>
        <v>202</v>
      </c>
      <c r="G3" s="70" t="s">
        <v>1075</v>
      </c>
      <c r="H3" s="90">
        <v>35.7</v>
      </c>
      <c r="I3" s="90"/>
      <c r="J3" s="210">
        <f aca="true" t="shared" si="2" ref="J3:J69">IF(E3&lt;&gt;"",(H3-I3+J2),FALSE)</f>
        <v>489.69</v>
      </c>
    </row>
    <row r="4" spans="1:10" ht="15">
      <c r="A4" s="87">
        <f t="shared" si="1"/>
        <v>0</v>
      </c>
      <c r="B4" s="74">
        <f>IF(E3&lt;&gt;"",B3,FALSE)</f>
        <v>42005</v>
      </c>
      <c r="C4" s="74">
        <v>42005</v>
      </c>
      <c r="D4" s="88" t="s">
        <v>1058</v>
      </c>
      <c r="E4" s="69" t="s">
        <v>1032</v>
      </c>
      <c r="F4" s="89" t="str">
        <f t="shared" si="0"/>
        <v>202</v>
      </c>
      <c r="G4" s="70" t="s">
        <v>1076</v>
      </c>
      <c r="H4" s="90">
        <v>194.57</v>
      </c>
      <c r="I4" s="90"/>
      <c r="J4" s="210">
        <f t="shared" si="2"/>
        <v>684.26</v>
      </c>
    </row>
    <row r="5" spans="1:10" ht="15">
      <c r="A5" s="87">
        <f t="shared" si="1"/>
        <v>0</v>
      </c>
      <c r="B5" s="74">
        <v>42005</v>
      </c>
      <c r="C5" s="74">
        <v>42005</v>
      </c>
      <c r="D5" s="88" t="s">
        <v>1058</v>
      </c>
      <c r="E5" s="69" t="s">
        <v>1032</v>
      </c>
      <c r="F5" s="89" t="str">
        <f t="shared" si="0"/>
        <v>202</v>
      </c>
      <c r="G5" s="70" t="s">
        <v>1077</v>
      </c>
      <c r="H5" s="90">
        <v>238</v>
      </c>
      <c r="I5" s="90"/>
      <c r="J5" s="210">
        <f t="shared" si="2"/>
        <v>922.26</v>
      </c>
    </row>
    <row r="6" spans="1:10" ht="15">
      <c r="A6" s="87">
        <f t="shared" si="1"/>
        <v>0</v>
      </c>
      <c r="B6" s="74">
        <f aca="true" t="shared" si="3" ref="B6:B30">IF(E5&lt;&gt;"",B5,FALSE)</f>
        <v>42005</v>
      </c>
      <c r="C6" s="74">
        <v>42005</v>
      </c>
      <c r="D6" s="88" t="s">
        <v>1058</v>
      </c>
      <c r="E6" s="69" t="s">
        <v>1032</v>
      </c>
      <c r="F6" s="89" t="str">
        <f t="shared" si="0"/>
        <v>202</v>
      </c>
      <c r="G6" s="70" t="s">
        <v>1078</v>
      </c>
      <c r="H6" s="90">
        <v>65.7</v>
      </c>
      <c r="I6" s="90"/>
      <c r="J6" s="210">
        <f t="shared" si="2"/>
        <v>987.96</v>
      </c>
    </row>
    <row r="7" spans="1:10" ht="15">
      <c r="A7" s="87">
        <f t="shared" si="1"/>
        <v>0</v>
      </c>
      <c r="B7" s="74">
        <f t="shared" si="3"/>
        <v>42005</v>
      </c>
      <c r="C7" s="74">
        <v>42005</v>
      </c>
      <c r="D7" s="88" t="s">
        <v>1058</v>
      </c>
      <c r="E7" s="69" t="s">
        <v>1032</v>
      </c>
      <c r="F7" s="89" t="str">
        <f t="shared" si="0"/>
        <v>202</v>
      </c>
      <c r="G7" s="70" t="s">
        <v>1079</v>
      </c>
      <c r="H7" s="90">
        <v>53.55</v>
      </c>
      <c r="I7" s="90"/>
      <c r="J7" s="210">
        <f t="shared" si="2"/>
        <v>1041.51</v>
      </c>
    </row>
    <row r="8" spans="1:10" ht="15">
      <c r="A8" s="87">
        <f t="shared" si="1"/>
        <v>0</v>
      </c>
      <c r="B8" s="74">
        <f t="shared" si="3"/>
        <v>42005</v>
      </c>
      <c r="C8" s="74">
        <v>42005</v>
      </c>
      <c r="D8" s="88" t="s">
        <v>1058</v>
      </c>
      <c r="E8" s="69" t="s">
        <v>1032</v>
      </c>
      <c r="F8" s="89" t="str">
        <f t="shared" si="0"/>
        <v>202</v>
      </c>
      <c r="G8" s="70" t="s">
        <v>1080</v>
      </c>
      <c r="H8" s="90">
        <v>27.14</v>
      </c>
      <c r="I8" s="90"/>
      <c r="J8" s="210">
        <f t="shared" si="2"/>
        <v>1068.65</v>
      </c>
    </row>
    <row r="9" spans="1:10" ht="15">
      <c r="A9" s="87">
        <f t="shared" si="1"/>
        <v>0</v>
      </c>
      <c r="B9" s="74">
        <f t="shared" si="3"/>
        <v>42005</v>
      </c>
      <c r="C9" s="74">
        <v>42005</v>
      </c>
      <c r="D9" s="88" t="s">
        <v>1058</v>
      </c>
      <c r="E9" s="69" t="s">
        <v>1032</v>
      </c>
      <c r="F9" s="89" t="str">
        <f t="shared" si="0"/>
        <v>202</v>
      </c>
      <c r="G9" s="70" t="s">
        <v>1081</v>
      </c>
      <c r="H9" s="90">
        <v>438.93</v>
      </c>
      <c r="I9" s="90"/>
      <c r="J9" s="210">
        <f t="shared" si="2"/>
        <v>1507.5800000000002</v>
      </c>
    </row>
    <row r="10" spans="1:10" ht="15">
      <c r="A10" s="87">
        <f t="shared" si="1"/>
        <v>0</v>
      </c>
      <c r="B10" s="74">
        <f t="shared" si="3"/>
        <v>42005</v>
      </c>
      <c r="C10" s="74">
        <v>42005</v>
      </c>
      <c r="D10" s="88" t="s">
        <v>1058</v>
      </c>
      <c r="E10" s="69" t="s">
        <v>1032</v>
      </c>
      <c r="F10" s="89" t="str">
        <f t="shared" si="0"/>
        <v>202</v>
      </c>
      <c r="G10" s="70" t="s">
        <v>1074</v>
      </c>
      <c r="H10" s="90">
        <v>238</v>
      </c>
      <c r="I10" s="90"/>
      <c r="J10" s="210">
        <f t="shared" si="2"/>
        <v>1745.5800000000002</v>
      </c>
    </row>
    <row r="11" spans="1:10" ht="15">
      <c r="A11" s="87">
        <f t="shared" si="1"/>
        <v>0</v>
      </c>
      <c r="B11" s="74">
        <f t="shared" si="3"/>
        <v>42005</v>
      </c>
      <c r="C11" s="74">
        <v>42005</v>
      </c>
      <c r="D11" s="88" t="s">
        <v>1058</v>
      </c>
      <c r="E11" s="69" t="s">
        <v>1032</v>
      </c>
      <c r="F11" s="89" t="str">
        <f t="shared" si="0"/>
        <v>202</v>
      </c>
      <c r="G11" s="70" t="s">
        <v>1075</v>
      </c>
      <c r="H11" s="90">
        <v>793.54</v>
      </c>
      <c r="I11" s="90"/>
      <c r="J11" s="210">
        <f t="shared" si="2"/>
        <v>2539.12</v>
      </c>
    </row>
    <row r="12" spans="1:10" ht="15">
      <c r="A12" s="87">
        <f t="shared" si="1"/>
        <v>0</v>
      </c>
      <c r="B12" s="74">
        <f t="shared" si="3"/>
        <v>42005</v>
      </c>
      <c r="C12" s="74">
        <v>42005</v>
      </c>
      <c r="D12" s="88" t="s">
        <v>1058</v>
      </c>
      <c r="E12" s="69" t="s">
        <v>1032</v>
      </c>
      <c r="F12" s="89" t="str">
        <f t="shared" si="0"/>
        <v>202</v>
      </c>
      <c r="G12" s="70" t="s">
        <v>1076</v>
      </c>
      <c r="H12" s="90">
        <v>239.19</v>
      </c>
      <c r="I12" s="90"/>
      <c r="J12" s="210">
        <f t="shared" si="2"/>
        <v>2778.31</v>
      </c>
    </row>
    <row r="13" spans="1:10" ht="15">
      <c r="A13" s="87">
        <f t="shared" si="1"/>
        <v>0</v>
      </c>
      <c r="B13" s="74">
        <f t="shared" si="3"/>
        <v>42005</v>
      </c>
      <c r="C13" s="74">
        <v>42005</v>
      </c>
      <c r="D13" s="88" t="s">
        <v>1058</v>
      </c>
      <c r="E13" s="69" t="s">
        <v>1032</v>
      </c>
      <c r="F13" s="89" t="str">
        <f t="shared" si="0"/>
        <v>202</v>
      </c>
      <c r="G13" s="70" t="s">
        <v>1077</v>
      </c>
      <c r="H13" s="90">
        <v>50</v>
      </c>
      <c r="I13" s="90"/>
      <c r="J13" s="210">
        <f t="shared" si="2"/>
        <v>2828.31</v>
      </c>
    </row>
    <row r="14" spans="1:10" ht="15">
      <c r="A14" s="87">
        <f>IF(E13&lt;&gt;"",A13,FALSE)</f>
        <v>0</v>
      </c>
      <c r="B14" s="74">
        <f>IF(E13&lt;&gt;"",B13,FALSE)</f>
        <v>42005</v>
      </c>
      <c r="C14" s="74">
        <v>42005</v>
      </c>
      <c r="D14" s="88" t="s">
        <v>1058</v>
      </c>
      <c r="E14" s="69" t="s">
        <v>1032</v>
      </c>
      <c r="F14" s="89" t="str">
        <f t="shared" si="0"/>
        <v>202</v>
      </c>
      <c r="G14" s="70" t="s">
        <v>1083</v>
      </c>
      <c r="H14" s="90">
        <v>969.85</v>
      </c>
      <c r="I14" s="90"/>
      <c r="J14" s="210">
        <f t="shared" si="2"/>
        <v>3798.16</v>
      </c>
    </row>
    <row r="15" spans="1:10" ht="15">
      <c r="A15" s="87">
        <f>IF(E13&lt;&gt;"",A13,FALSE)</f>
        <v>0</v>
      </c>
      <c r="B15" s="74">
        <f>IF(E13&lt;&gt;"",B13,FALSE)</f>
        <v>42005</v>
      </c>
      <c r="C15" s="74">
        <v>42005</v>
      </c>
      <c r="D15" s="88" t="s">
        <v>1058</v>
      </c>
      <c r="E15" s="69" t="s">
        <v>1059</v>
      </c>
      <c r="F15" s="89" t="str">
        <f t="shared" si="0"/>
        <v>203</v>
      </c>
      <c r="G15" s="70" t="s">
        <v>1082</v>
      </c>
      <c r="H15" s="90">
        <v>600</v>
      </c>
      <c r="I15" s="90"/>
      <c r="J15" s="210">
        <f t="shared" si="2"/>
        <v>4398.16</v>
      </c>
    </row>
    <row r="16" spans="1:10" ht="15">
      <c r="A16" s="87">
        <f t="shared" si="1"/>
        <v>0</v>
      </c>
      <c r="B16" s="74">
        <f t="shared" si="3"/>
        <v>42005</v>
      </c>
      <c r="C16" s="74">
        <v>42005</v>
      </c>
      <c r="D16" s="88" t="s">
        <v>1058</v>
      </c>
      <c r="E16" s="69" t="s">
        <v>1029</v>
      </c>
      <c r="F16" s="89" t="str">
        <f t="shared" si="0"/>
        <v>241</v>
      </c>
      <c r="G16" s="70" t="s">
        <v>1074</v>
      </c>
      <c r="H16" s="90">
        <v>41.34</v>
      </c>
      <c r="I16" s="90"/>
      <c r="J16" s="210">
        <f t="shared" si="2"/>
        <v>4439.5</v>
      </c>
    </row>
    <row r="17" spans="1:10" ht="15">
      <c r="A17" s="87">
        <f t="shared" si="1"/>
        <v>0</v>
      </c>
      <c r="B17" s="74">
        <f t="shared" si="3"/>
        <v>42005</v>
      </c>
      <c r="C17" s="74">
        <v>42005</v>
      </c>
      <c r="D17" s="88" t="s">
        <v>1058</v>
      </c>
      <c r="E17" s="69" t="s">
        <v>1029</v>
      </c>
      <c r="F17" s="89" t="str">
        <f t="shared" si="0"/>
        <v>241</v>
      </c>
      <c r="G17" s="70" t="s">
        <v>1075</v>
      </c>
      <c r="H17" s="90">
        <v>422.59</v>
      </c>
      <c r="I17" s="90"/>
      <c r="J17" s="210">
        <f t="shared" si="2"/>
        <v>4862.09</v>
      </c>
    </row>
    <row r="18" spans="1:10" ht="15">
      <c r="A18" s="87">
        <f t="shared" si="1"/>
        <v>0</v>
      </c>
      <c r="B18" s="74">
        <f t="shared" si="3"/>
        <v>42005</v>
      </c>
      <c r="C18" s="74">
        <v>42005</v>
      </c>
      <c r="D18" s="88" t="s">
        <v>1058</v>
      </c>
      <c r="E18" s="69" t="s">
        <v>1060</v>
      </c>
      <c r="F18" s="89" t="str">
        <f t="shared" si="0"/>
        <v>429</v>
      </c>
      <c r="G18" s="70" t="s">
        <v>1076</v>
      </c>
      <c r="H18" s="90"/>
      <c r="I18" s="90">
        <v>1005</v>
      </c>
      <c r="J18" s="210">
        <f t="shared" si="2"/>
        <v>3857.09</v>
      </c>
    </row>
    <row r="19" spans="1:10" ht="15">
      <c r="A19" s="87">
        <f t="shared" si="1"/>
        <v>0</v>
      </c>
      <c r="B19" s="74">
        <f t="shared" si="3"/>
        <v>42005</v>
      </c>
      <c r="C19" s="74">
        <v>42005</v>
      </c>
      <c r="D19" s="88" t="s">
        <v>1058</v>
      </c>
      <c r="E19" s="69" t="s">
        <v>1036</v>
      </c>
      <c r="F19" s="89" t="str">
        <f t="shared" si="0"/>
        <v>433</v>
      </c>
      <c r="G19" s="70" t="s">
        <v>1077</v>
      </c>
      <c r="H19" s="90"/>
      <c r="I19" s="90">
        <v>16.18</v>
      </c>
      <c r="J19" s="210">
        <f t="shared" si="2"/>
        <v>3840.9100000000003</v>
      </c>
    </row>
    <row r="20" spans="1:10" ht="15">
      <c r="A20" s="87">
        <f t="shared" si="1"/>
        <v>0</v>
      </c>
      <c r="B20" s="74">
        <f t="shared" si="3"/>
        <v>42005</v>
      </c>
      <c r="C20" s="74">
        <v>42005</v>
      </c>
      <c r="D20" s="88" t="s">
        <v>1058</v>
      </c>
      <c r="E20" s="69" t="s">
        <v>1036</v>
      </c>
      <c r="F20" s="89" t="str">
        <f t="shared" si="0"/>
        <v>433</v>
      </c>
      <c r="G20" s="70" t="s">
        <v>1078</v>
      </c>
      <c r="H20" s="90"/>
      <c r="I20" s="90">
        <v>141.61</v>
      </c>
      <c r="J20" s="210">
        <f t="shared" si="2"/>
        <v>3699.3</v>
      </c>
    </row>
    <row r="21" spans="1:10" ht="15">
      <c r="A21" s="87">
        <f t="shared" si="1"/>
        <v>0</v>
      </c>
      <c r="B21" s="74">
        <f t="shared" si="3"/>
        <v>42005</v>
      </c>
      <c r="C21" s="74">
        <v>42005</v>
      </c>
      <c r="D21" s="88" t="s">
        <v>1058</v>
      </c>
      <c r="E21" s="69" t="s">
        <v>1036</v>
      </c>
      <c r="F21" s="89" t="str">
        <f t="shared" si="0"/>
        <v>433</v>
      </c>
      <c r="G21" s="70" t="s">
        <v>1079</v>
      </c>
      <c r="H21" s="90"/>
      <c r="I21" s="90">
        <v>154.92</v>
      </c>
      <c r="J21" s="210">
        <f t="shared" si="2"/>
        <v>3544.38</v>
      </c>
    </row>
    <row r="22" spans="1:10" ht="15">
      <c r="A22" s="87">
        <f t="shared" si="1"/>
        <v>0</v>
      </c>
      <c r="B22" s="74">
        <f t="shared" si="3"/>
        <v>42005</v>
      </c>
      <c r="C22" s="74">
        <v>42005</v>
      </c>
      <c r="D22" s="88" t="s">
        <v>1058</v>
      </c>
      <c r="E22" s="69" t="s">
        <v>1036</v>
      </c>
      <c r="F22" s="89" t="str">
        <f t="shared" si="0"/>
        <v>433</v>
      </c>
      <c r="G22" s="70" t="s">
        <v>1080</v>
      </c>
      <c r="H22" s="90"/>
      <c r="I22" s="90">
        <v>126.26</v>
      </c>
      <c r="J22" s="210">
        <f t="shared" si="2"/>
        <v>3418.12</v>
      </c>
    </row>
    <row r="23" spans="1:10" ht="15">
      <c r="A23" s="87">
        <f t="shared" si="1"/>
        <v>0</v>
      </c>
      <c r="B23" s="74">
        <f t="shared" si="3"/>
        <v>42005</v>
      </c>
      <c r="C23" s="74">
        <v>42005</v>
      </c>
      <c r="D23" s="88" t="s">
        <v>1058</v>
      </c>
      <c r="E23" s="69" t="s">
        <v>1061</v>
      </c>
      <c r="F23" s="89" t="str">
        <f t="shared" si="0"/>
        <v>434</v>
      </c>
      <c r="G23" s="70" t="s">
        <v>1081</v>
      </c>
      <c r="H23" s="90"/>
      <c r="I23" s="90">
        <v>1792.5</v>
      </c>
      <c r="J23" s="210">
        <f t="shared" si="2"/>
        <v>1625.62</v>
      </c>
    </row>
    <row r="24" spans="1:10" ht="15">
      <c r="A24" s="87">
        <f t="shared" si="1"/>
        <v>0</v>
      </c>
      <c r="B24" s="74">
        <f t="shared" si="3"/>
        <v>42005</v>
      </c>
      <c r="C24" s="74">
        <v>42005</v>
      </c>
      <c r="D24" s="88" t="s">
        <v>1058</v>
      </c>
      <c r="E24" s="69" t="s">
        <v>1062</v>
      </c>
      <c r="F24" s="89" t="str">
        <f t="shared" si="0"/>
        <v>450</v>
      </c>
      <c r="G24" s="70" t="s">
        <v>1082</v>
      </c>
      <c r="H24" s="90"/>
      <c r="I24" s="90">
        <v>721.45</v>
      </c>
      <c r="J24" s="210">
        <f t="shared" si="2"/>
        <v>904.1699999999998</v>
      </c>
    </row>
    <row r="25" spans="1:10" ht="15">
      <c r="A25" s="87">
        <f t="shared" si="1"/>
        <v>0</v>
      </c>
      <c r="B25" s="74">
        <f t="shared" si="3"/>
        <v>42005</v>
      </c>
      <c r="C25" s="74">
        <v>42005</v>
      </c>
      <c r="D25" s="88" t="s">
        <v>1058</v>
      </c>
      <c r="E25" s="69" t="s">
        <v>1062</v>
      </c>
      <c r="F25" s="89" t="str">
        <f t="shared" si="0"/>
        <v>450</v>
      </c>
      <c r="G25" s="70" t="s">
        <v>1083</v>
      </c>
      <c r="H25" s="90"/>
      <c r="I25" s="90">
        <v>422.31</v>
      </c>
      <c r="J25" s="210">
        <f t="shared" si="2"/>
        <v>481.85999999999984</v>
      </c>
    </row>
    <row r="26" spans="1:10" ht="15">
      <c r="A26" s="87">
        <f t="shared" si="1"/>
        <v>0</v>
      </c>
      <c r="B26" s="74">
        <f t="shared" si="3"/>
        <v>42005</v>
      </c>
      <c r="C26" s="74">
        <v>42005</v>
      </c>
      <c r="D26" s="88" t="s">
        <v>1058</v>
      </c>
      <c r="E26" s="69" t="s">
        <v>1039</v>
      </c>
      <c r="F26" s="89" t="str">
        <f t="shared" si="0"/>
        <v>457</v>
      </c>
      <c r="G26" s="70" t="s">
        <v>1083</v>
      </c>
      <c r="H26" s="90"/>
      <c r="I26" s="90">
        <v>6.76</v>
      </c>
      <c r="J26" s="210">
        <f t="shared" si="2"/>
        <v>475.09999999999985</v>
      </c>
    </row>
    <row r="27" spans="1:10" ht="15">
      <c r="A27" s="87">
        <f t="shared" si="1"/>
        <v>0</v>
      </c>
      <c r="B27" s="74">
        <f t="shared" si="3"/>
        <v>42005</v>
      </c>
      <c r="C27" s="74">
        <v>42005</v>
      </c>
      <c r="D27" s="88" t="s">
        <v>1058</v>
      </c>
      <c r="E27" s="69" t="s">
        <v>1037</v>
      </c>
      <c r="F27" s="89" t="str">
        <f t="shared" si="0"/>
        <v>458</v>
      </c>
      <c r="G27" s="70" t="s">
        <v>1078</v>
      </c>
      <c r="H27" s="90"/>
      <c r="I27" s="90">
        <v>248.46</v>
      </c>
      <c r="J27" s="210">
        <f t="shared" si="2"/>
        <v>226.63999999999984</v>
      </c>
    </row>
    <row r="28" spans="1:10" ht="15">
      <c r="A28" s="87">
        <f t="shared" si="1"/>
        <v>0</v>
      </c>
      <c r="B28" s="74">
        <f t="shared" si="3"/>
        <v>42005</v>
      </c>
      <c r="C28" s="74">
        <v>42005</v>
      </c>
      <c r="D28" s="88" t="s">
        <v>1058</v>
      </c>
      <c r="E28" s="69" t="s">
        <v>1038</v>
      </c>
      <c r="F28" s="89" t="str">
        <f t="shared" si="0"/>
        <v>479</v>
      </c>
      <c r="G28" s="70" t="s">
        <v>1078</v>
      </c>
      <c r="H28" s="90"/>
      <c r="I28" s="90">
        <v>79.55</v>
      </c>
      <c r="J28" s="210">
        <f t="shared" si="2"/>
        <v>147.08999999999986</v>
      </c>
    </row>
    <row r="29" spans="1:10" ht="15">
      <c r="A29" s="87">
        <f t="shared" si="1"/>
        <v>0</v>
      </c>
      <c r="B29" s="74">
        <f t="shared" si="3"/>
        <v>42005</v>
      </c>
      <c r="C29" s="74">
        <v>42005</v>
      </c>
      <c r="D29" s="88" t="s">
        <v>1058</v>
      </c>
      <c r="E29" s="69" t="s">
        <v>1063</v>
      </c>
      <c r="F29" s="89" t="str">
        <f t="shared" si="0"/>
        <v>481</v>
      </c>
      <c r="G29" s="70" t="s">
        <v>1078</v>
      </c>
      <c r="H29" s="90"/>
      <c r="I29" s="90">
        <v>13.23</v>
      </c>
      <c r="J29" s="210">
        <f t="shared" si="2"/>
        <v>133.85999999999987</v>
      </c>
    </row>
    <row r="30" spans="1:10" ht="15">
      <c r="A30" s="87">
        <f t="shared" si="1"/>
        <v>0</v>
      </c>
      <c r="B30" s="74">
        <f t="shared" si="3"/>
        <v>42005</v>
      </c>
      <c r="C30" s="74">
        <v>42005</v>
      </c>
      <c r="D30" s="88" t="s">
        <v>1058</v>
      </c>
      <c r="E30" s="69" t="s">
        <v>1064</v>
      </c>
      <c r="F30" s="89" t="str">
        <f t="shared" si="0"/>
        <v>340</v>
      </c>
      <c r="G30" s="70" t="s">
        <v>1078</v>
      </c>
      <c r="H30" s="90"/>
      <c r="I30" s="90">
        <v>133.86</v>
      </c>
      <c r="J30" s="210">
        <f t="shared" si="2"/>
        <v>-1.4210854715202004E-13</v>
      </c>
    </row>
    <row r="31" spans="1:10" ht="15">
      <c r="A31" s="87">
        <v>1</v>
      </c>
      <c r="B31" s="74">
        <v>42035</v>
      </c>
      <c r="C31" s="74">
        <v>42009</v>
      </c>
      <c r="D31" s="88" t="s">
        <v>1069</v>
      </c>
      <c r="E31" s="69" t="s">
        <v>1029</v>
      </c>
      <c r="F31" s="89" t="str">
        <f t="shared" si="0"/>
        <v>241</v>
      </c>
      <c r="G31" s="70" t="s">
        <v>1074</v>
      </c>
      <c r="H31" s="90"/>
      <c r="I31" s="90">
        <v>3.45</v>
      </c>
      <c r="J31" s="210">
        <f t="shared" si="2"/>
        <v>-3.4500000000001423</v>
      </c>
    </row>
    <row r="32" spans="1:10" ht="15">
      <c r="A32" s="87">
        <f aca="true" t="shared" si="4" ref="A32:A68">IF(E31&lt;&gt;"",A31,FALSE)</f>
        <v>1</v>
      </c>
      <c r="B32" s="74">
        <f aca="true" t="shared" si="5" ref="B32:B68">IF(E31&lt;&gt;"",B31,FALSE)</f>
        <v>42035</v>
      </c>
      <c r="C32" s="74">
        <v>41644</v>
      </c>
      <c r="D32" s="88" t="s">
        <v>1069</v>
      </c>
      <c r="E32" s="69" t="s">
        <v>1030</v>
      </c>
      <c r="F32" s="89" t="str">
        <f t="shared" si="0"/>
        <v>553</v>
      </c>
      <c r="G32" s="70" t="s">
        <v>1078</v>
      </c>
      <c r="H32" s="90">
        <v>1.45</v>
      </c>
      <c r="I32" s="90"/>
      <c r="J32" s="210">
        <f t="shared" si="2"/>
        <v>-2.000000000000142</v>
      </c>
    </row>
    <row r="33" spans="1:10" ht="15">
      <c r="A33" s="87">
        <f t="shared" si="4"/>
        <v>1</v>
      </c>
      <c r="B33" s="74">
        <f t="shared" si="5"/>
        <v>42035</v>
      </c>
      <c r="C33" s="74">
        <v>42009</v>
      </c>
      <c r="D33" s="88" t="s">
        <v>1069</v>
      </c>
      <c r="E33" s="69" t="s">
        <v>1030</v>
      </c>
      <c r="F33" s="89" t="str">
        <f t="shared" si="0"/>
        <v>553</v>
      </c>
      <c r="G33" s="70" t="s">
        <v>1074</v>
      </c>
      <c r="H33" s="90">
        <v>2</v>
      </c>
      <c r="I33" s="90"/>
      <c r="J33" s="210">
        <f t="shared" si="2"/>
        <v>-1.4210854715202004E-13</v>
      </c>
    </row>
    <row r="34" spans="1:10" ht="15">
      <c r="A34" s="87">
        <f t="shared" si="4"/>
        <v>1</v>
      </c>
      <c r="B34" s="74">
        <f t="shared" si="5"/>
        <v>42035</v>
      </c>
      <c r="C34" s="74">
        <v>42010</v>
      </c>
      <c r="D34" s="88" t="s">
        <v>1070</v>
      </c>
      <c r="E34" s="69" t="s">
        <v>1029</v>
      </c>
      <c r="F34" s="89" t="str">
        <f t="shared" si="0"/>
        <v>241</v>
      </c>
      <c r="G34" s="70" t="s">
        <v>1078</v>
      </c>
      <c r="H34" s="90">
        <v>300</v>
      </c>
      <c r="I34" s="90">
        <v>321.75</v>
      </c>
      <c r="J34" s="210">
        <f t="shared" si="2"/>
        <v>-21.750000000000142</v>
      </c>
    </row>
    <row r="35" spans="1:10" ht="15">
      <c r="A35" s="87">
        <f t="shared" si="4"/>
        <v>1</v>
      </c>
      <c r="B35" s="74">
        <f t="shared" si="5"/>
        <v>42035</v>
      </c>
      <c r="C35" s="74">
        <v>42010</v>
      </c>
      <c r="D35" s="88" t="s">
        <v>1070</v>
      </c>
      <c r="E35" s="69" t="s">
        <v>1031</v>
      </c>
      <c r="F35" s="89" t="str">
        <f t="shared" si="0"/>
        <v>554</v>
      </c>
      <c r="G35" s="70" t="s">
        <v>1078</v>
      </c>
      <c r="H35" s="90">
        <v>321.75</v>
      </c>
      <c r="I35" s="90"/>
      <c r="J35" s="210">
        <f t="shared" si="2"/>
        <v>299.9999999999999</v>
      </c>
    </row>
    <row r="36" spans="1:10" ht="15">
      <c r="A36" s="87">
        <f t="shared" si="4"/>
        <v>1</v>
      </c>
      <c r="B36" s="74">
        <f t="shared" si="5"/>
        <v>42035</v>
      </c>
      <c r="C36" s="74">
        <v>42010</v>
      </c>
      <c r="D36" s="88" t="s">
        <v>1070</v>
      </c>
      <c r="E36" s="69" t="s">
        <v>1032</v>
      </c>
      <c r="F36" s="89" t="str">
        <f t="shared" si="0"/>
        <v>202</v>
      </c>
      <c r="G36" s="70" t="s">
        <v>1078</v>
      </c>
      <c r="H36" s="90"/>
      <c r="I36" s="90">
        <v>300</v>
      </c>
      <c r="J36" s="210">
        <f t="shared" si="2"/>
        <v>-1.1368683772161603E-13</v>
      </c>
    </row>
    <row r="37" spans="1:10" ht="15">
      <c r="A37" s="87">
        <f t="shared" si="4"/>
        <v>1</v>
      </c>
      <c r="B37" s="74">
        <f t="shared" si="5"/>
        <v>42035</v>
      </c>
      <c r="C37" s="74">
        <v>42013</v>
      </c>
      <c r="D37" s="88" t="s">
        <v>1069</v>
      </c>
      <c r="E37" s="69" t="s">
        <v>1029</v>
      </c>
      <c r="F37" s="89" t="str">
        <f t="shared" si="0"/>
        <v>241</v>
      </c>
      <c r="G37" s="70" t="s">
        <v>1075</v>
      </c>
      <c r="H37" s="90">
        <v>65.7</v>
      </c>
      <c r="I37" s="90">
        <v>1</v>
      </c>
      <c r="J37" s="210">
        <f t="shared" si="2"/>
        <v>64.69999999999989</v>
      </c>
    </row>
    <row r="38" spans="1:10" ht="15">
      <c r="A38" s="87">
        <f t="shared" si="4"/>
        <v>1</v>
      </c>
      <c r="B38" s="74">
        <f t="shared" si="5"/>
        <v>42035</v>
      </c>
      <c r="C38" s="74">
        <v>42013</v>
      </c>
      <c r="D38" s="88" t="s">
        <v>1069</v>
      </c>
      <c r="E38" s="69" t="s">
        <v>1030</v>
      </c>
      <c r="F38" s="89" t="str">
        <f t="shared" si="0"/>
        <v>553</v>
      </c>
      <c r="G38" s="70" t="s">
        <v>1076</v>
      </c>
      <c r="H38" s="90">
        <v>1</v>
      </c>
      <c r="I38" s="90"/>
      <c r="J38" s="210">
        <f t="shared" si="2"/>
        <v>65.69999999999989</v>
      </c>
    </row>
    <row r="39" spans="1:10" ht="15">
      <c r="A39" s="87">
        <f t="shared" si="4"/>
        <v>1</v>
      </c>
      <c r="B39" s="74">
        <f t="shared" si="5"/>
        <v>42035</v>
      </c>
      <c r="C39" s="74">
        <v>42013</v>
      </c>
      <c r="D39" s="88" t="s">
        <v>1069</v>
      </c>
      <c r="E39" s="69" t="s">
        <v>1032</v>
      </c>
      <c r="F39" s="89" t="str">
        <f t="shared" si="0"/>
        <v>202</v>
      </c>
      <c r="G39" s="70" t="s">
        <v>1077</v>
      </c>
      <c r="H39" s="90"/>
      <c r="I39" s="90">
        <v>65.7</v>
      </c>
      <c r="J39" s="210">
        <f t="shared" si="2"/>
        <v>-1.1368683772161603E-13</v>
      </c>
    </row>
    <row r="40" spans="1:10" ht="15">
      <c r="A40" s="87">
        <f t="shared" si="4"/>
        <v>1</v>
      </c>
      <c r="B40" s="74">
        <f t="shared" si="5"/>
        <v>42035</v>
      </c>
      <c r="C40" s="74">
        <v>42016</v>
      </c>
      <c r="D40" s="88" t="s">
        <v>1071</v>
      </c>
      <c r="E40" s="69" t="s">
        <v>1029</v>
      </c>
      <c r="F40" s="89" t="str">
        <f t="shared" si="0"/>
        <v>241</v>
      </c>
      <c r="G40" s="70" t="s">
        <v>1074</v>
      </c>
      <c r="H40" s="90"/>
      <c r="I40" s="90">
        <v>0.45</v>
      </c>
      <c r="J40" s="210">
        <f t="shared" si="2"/>
        <v>-0.4500000000001137</v>
      </c>
    </row>
    <row r="41" spans="1:10" ht="15">
      <c r="A41" s="87">
        <f t="shared" si="4"/>
        <v>1</v>
      </c>
      <c r="B41" s="74">
        <f t="shared" si="5"/>
        <v>42035</v>
      </c>
      <c r="C41" s="74">
        <v>42016</v>
      </c>
      <c r="D41" s="88" t="s">
        <v>1071</v>
      </c>
      <c r="E41" s="69" t="s">
        <v>1030</v>
      </c>
      <c r="F41" s="89" t="str">
        <f t="shared" si="0"/>
        <v>553</v>
      </c>
      <c r="G41" s="70" t="s">
        <v>1078</v>
      </c>
      <c r="H41" s="90">
        <v>0.45</v>
      </c>
      <c r="I41" s="90"/>
      <c r="J41" s="210">
        <f t="shared" si="2"/>
        <v>-1.1368683772161603E-13</v>
      </c>
    </row>
    <row r="42" spans="1:10" ht="15">
      <c r="A42" s="87">
        <f t="shared" si="4"/>
        <v>1</v>
      </c>
      <c r="B42" s="74">
        <f t="shared" si="5"/>
        <v>42035</v>
      </c>
      <c r="C42" s="74">
        <v>42018</v>
      </c>
      <c r="D42" s="88" t="s">
        <v>1033</v>
      </c>
      <c r="E42" s="69" t="s">
        <v>1032</v>
      </c>
      <c r="F42" s="89" t="str">
        <f t="shared" si="0"/>
        <v>202</v>
      </c>
      <c r="G42" s="70" t="s">
        <v>1078</v>
      </c>
      <c r="H42" s="90">
        <v>101.15</v>
      </c>
      <c r="I42" s="90"/>
      <c r="J42" s="210">
        <f t="shared" si="2"/>
        <v>101.14999999999989</v>
      </c>
    </row>
    <row r="43" spans="1:10" ht="15">
      <c r="A43" s="87">
        <f t="shared" si="4"/>
        <v>1</v>
      </c>
      <c r="B43" s="74">
        <f t="shared" si="5"/>
        <v>42035</v>
      </c>
      <c r="C43" s="74">
        <v>42018</v>
      </c>
      <c r="D43" s="88" t="s">
        <v>1033</v>
      </c>
      <c r="E43" s="69" t="s">
        <v>1034</v>
      </c>
      <c r="F43" s="89" t="str">
        <f t="shared" si="0"/>
        <v>470</v>
      </c>
      <c r="G43" s="70" t="s">
        <v>1078</v>
      </c>
      <c r="H43" s="90"/>
      <c r="I43" s="90">
        <v>16.15</v>
      </c>
      <c r="J43" s="210">
        <f t="shared" si="2"/>
        <v>84.99999999999989</v>
      </c>
    </row>
    <row r="44" spans="1:10" ht="15">
      <c r="A44" s="87">
        <f t="shared" si="4"/>
        <v>1</v>
      </c>
      <c r="B44" s="74">
        <f t="shared" si="5"/>
        <v>42035</v>
      </c>
      <c r="C44" s="74">
        <v>42018</v>
      </c>
      <c r="D44" s="88" t="s">
        <v>1033</v>
      </c>
      <c r="E44" s="69" t="s">
        <v>1066</v>
      </c>
      <c r="F44" s="89" t="str">
        <f t="shared" si="0"/>
        <v>612</v>
      </c>
      <c r="G44" s="70" t="s">
        <v>1074</v>
      </c>
      <c r="H44" s="90"/>
      <c r="I44" s="90">
        <v>85</v>
      </c>
      <c r="J44" s="210">
        <f t="shared" si="2"/>
        <v>-1.1368683772161603E-13</v>
      </c>
    </row>
    <row r="45" spans="1:10" ht="15">
      <c r="A45" s="87">
        <f t="shared" si="4"/>
        <v>1</v>
      </c>
      <c r="B45" s="74">
        <f t="shared" si="5"/>
        <v>42035</v>
      </c>
      <c r="C45" s="74">
        <v>42018</v>
      </c>
      <c r="D45" s="88" t="s">
        <v>1035</v>
      </c>
      <c r="E45" s="69" t="s">
        <v>1032</v>
      </c>
      <c r="F45" s="89" t="str">
        <f t="shared" si="0"/>
        <v>202</v>
      </c>
      <c r="G45" s="70" t="s">
        <v>1078</v>
      </c>
      <c r="H45" s="90">
        <v>41.65</v>
      </c>
      <c r="I45" s="90"/>
      <c r="J45" s="210">
        <f t="shared" si="2"/>
        <v>41.649999999999885</v>
      </c>
    </row>
    <row r="46" spans="1:10" ht="15">
      <c r="A46" s="87">
        <f t="shared" si="4"/>
        <v>1</v>
      </c>
      <c r="B46" s="74">
        <f t="shared" si="5"/>
        <v>42035</v>
      </c>
      <c r="C46" s="74">
        <v>42018</v>
      </c>
      <c r="D46" s="88" t="s">
        <v>1035</v>
      </c>
      <c r="E46" s="69" t="s">
        <v>1034</v>
      </c>
      <c r="F46" s="89" t="str">
        <f t="shared" si="0"/>
        <v>470</v>
      </c>
      <c r="G46" s="70" t="s">
        <v>1078</v>
      </c>
      <c r="H46" s="90"/>
      <c r="I46" s="90">
        <v>6.65</v>
      </c>
      <c r="J46" s="210">
        <f t="shared" si="2"/>
        <v>34.999999999999886</v>
      </c>
    </row>
    <row r="47" spans="1:10" ht="15">
      <c r="A47" s="87">
        <f t="shared" si="4"/>
        <v>1</v>
      </c>
      <c r="B47" s="74">
        <f t="shared" si="5"/>
        <v>42035</v>
      </c>
      <c r="C47" s="74">
        <v>42018</v>
      </c>
      <c r="D47" s="88" t="s">
        <v>1035</v>
      </c>
      <c r="E47" s="69" t="s">
        <v>1066</v>
      </c>
      <c r="F47" s="89" t="str">
        <f t="shared" si="0"/>
        <v>612</v>
      </c>
      <c r="G47" s="70" t="s">
        <v>1078</v>
      </c>
      <c r="H47" s="90"/>
      <c r="I47" s="90">
        <v>35</v>
      </c>
      <c r="J47" s="210">
        <f t="shared" si="2"/>
        <v>-1.1368683772161603E-13</v>
      </c>
    </row>
    <row r="48" spans="1:10" ht="15">
      <c r="A48" s="87">
        <f t="shared" si="4"/>
        <v>1</v>
      </c>
      <c r="B48" s="74">
        <f t="shared" si="5"/>
        <v>42035</v>
      </c>
      <c r="C48" s="74">
        <v>42023</v>
      </c>
      <c r="D48" s="88" t="s">
        <v>1070</v>
      </c>
      <c r="E48" s="69" t="s">
        <v>1029</v>
      </c>
      <c r="F48" s="89" t="str">
        <f t="shared" si="0"/>
        <v>241</v>
      </c>
      <c r="G48" s="70" t="s">
        <v>1074</v>
      </c>
      <c r="H48" s="90"/>
      <c r="I48" s="90">
        <v>389.34</v>
      </c>
      <c r="J48" s="210">
        <f t="shared" si="2"/>
        <v>-389.3400000000001</v>
      </c>
    </row>
    <row r="49" spans="1:10" ht="15">
      <c r="A49" s="87">
        <f t="shared" si="4"/>
        <v>1</v>
      </c>
      <c r="B49" s="74">
        <f t="shared" si="5"/>
        <v>42035</v>
      </c>
      <c r="C49" s="74">
        <v>42023</v>
      </c>
      <c r="D49" s="88" t="s">
        <v>1070</v>
      </c>
      <c r="E49" s="69" t="s">
        <v>1036</v>
      </c>
      <c r="F49" s="89" t="str">
        <f t="shared" si="0"/>
        <v>433</v>
      </c>
      <c r="G49" s="70" t="s">
        <v>1078</v>
      </c>
      <c r="H49" s="90">
        <v>126.26</v>
      </c>
      <c r="I49" s="90"/>
      <c r="J49" s="210">
        <f t="shared" si="2"/>
        <v>-263.0800000000001</v>
      </c>
    </row>
    <row r="50" spans="1:10" ht="15">
      <c r="A50" s="87">
        <f t="shared" si="4"/>
        <v>1</v>
      </c>
      <c r="B50" s="74">
        <f t="shared" si="5"/>
        <v>42035</v>
      </c>
      <c r="C50" s="74">
        <v>42023</v>
      </c>
      <c r="D50" s="88" t="s">
        <v>1070</v>
      </c>
      <c r="E50" s="69" t="s">
        <v>1037</v>
      </c>
      <c r="F50" s="89" t="str">
        <f t="shared" si="0"/>
        <v>458</v>
      </c>
      <c r="G50" s="70" t="s">
        <v>1078</v>
      </c>
      <c r="H50" s="90">
        <v>124.23</v>
      </c>
      <c r="I50" s="90"/>
      <c r="J50" s="210">
        <f t="shared" si="2"/>
        <v>-138.85000000000008</v>
      </c>
    </row>
    <row r="51" spans="1:10" ht="15">
      <c r="A51" s="87">
        <f t="shared" si="4"/>
        <v>1</v>
      </c>
      <c r="B51" s="74">
        <f t="shared" si="5"/>
        <v>42035</v>
      </c>
      <c r="C51" s="74">
        <v>42023</v>
      </c>
      <c r="D51" s="88" t="s">
        <v>1070</v>
      </c>
      <c r="E51" s="69" t="s">
        <v>1038</v>
      </c>
      <c r="F51" s="89" t="str">
        <f t="shared" si="0"/>
        <v>479</v>
      </c>
      <c r="G51" s="70" t="s">
        <v>1078</v>
      </c>
      <c r="H51" s="90">
        <v>117.55</v>
      </c>
      <c r="I51" s="90"/>
      <c r="J51" s="210">
        <f t="shared" si="2"/>
        <v>-21.300000000000082</v>
      </c>
    </row>
    <row r="52" spans="1:10" ht="15">
      <c r="A52" s="87">
        <f t="shared" si="4"/>
        <v>1</v>
      </c>
      <c r="B52" s="74">
        <f t="shared" si="5"/>
        <v>42035</v>
      </c>
      <c r="C52" s="74">
        <v>42023</v>
      </c>
      <c r="D52" s="88" t="s">
        <v>1070</v>
      </c>
      <c r="E52" s="69" t="s">
        <v>1036</v>
      </c>
      <c r="F52" s="89" t="str">
        <f t="shared" si="0"/>
        <v>433</v>
      </c>
      <c r="G52" s="70" t="s">
        <v>1074</v>
      </c>
      <c r="H52" s="90">
        <v>16.18</v>
      </c>
      <c r="I52" s="90"/>
      <c r="J52" s="210">
        <f t="shared" si="2"/>
        <v>-5.120000000000083</v>
      </c>
    </row>
    <row r="53" spans="1:10" ht="15">
      <c r="A53" s="87">
        <f t="shared" si="4"/>
        <v>1</v>
      </c>
      <c r="B53" s="74">
        <f t="shared" si="5"/>
        <v>42035</v>
      </c>
      <c r="C53" s="74">
        <v>42023</v>
      </c>
      <c r="D53" s="88" t="s">
        <v>1070</v>
      </c>
      <c r="E53" s="69" t="s">
        <v>1039</v>
      </c>
      <c r="F53" s="89" t="str">
        <f t="shared" si="0"/>
        <v>457</v>
      </c>
      <c r="G53" s="70" t="s">
        <v>1078</v>
      </c>
      <c r="H53" s="90">
        <v>3.38</v>
      </c>
      <c r="I53" s="90"/>
      <c r="J53" s="210">
        <f t="shared" si="2"/>
        <v>-1.7400000000000828</v>
      </c>
    </row>
    <row r="54" spans="1:10" ht="15">
      <c r="A54" s="87">
        <f t="shared" si="4"/>
        <v>1</v>
      </c>
      <c r="B54" s="74">
        <f t="shared" si="5"/>
        <v>42035</v>
      </c>
      <c r="C54" s="74">
        <v>42023</v>
      </c>
      <c r="D54" s="88" t="s">
        <v>1070</v>
      </c>
      <c r="E54" s="69" t="s">
        <v>1030</v>
      </c>
      <c r="F54" s="89" t="str">
        <f t="shared" si="0"/>
        <v>553</v>
      </c>
      <c r="G54" s="70" t="s">
        <v>1078</v>
      </c>
      <c r="H54" s="90">
        <v>1.74</v>
      </c>
      <c r="I54" s="90"/>
      <c r="J54" s="210">
        <f t="shared" si="2"/>
        <v>-8.282263763703668E-14</v>
      </c>
    </row>
    <row r="55" spans="1:10" ht="15">
      <c r="A55" s="87">
        <f t="shared" si="4"/>
        <v>1</v>
      </c>
      <c r="B55" s="74">
        <f t="shared" si="5"/>
        <v>42035</v>
      </c>
      <c r="C55" s="74">
        <v>42026</v>
      </c>
      <c r="D55" s="88" t="s">
        <v>1040</v>
      </c>
      <c r="E55" s="69" t="s">
        <v>1032</v>
      </c>
      <c r="F55" s="89" t="str">
        <f t="shared" si="0"/>
        <v>202</v>
      </c>
      <c r="G55" s="70" t="s">
        <v>1078</v>
      </c>
      <c r="H55" s="90">
        <v>17.85</v>
      </c>
      <c r="I55" s="90"/>
      <c r="J55" s="210">
        <f t="shared" si="2"/>
        <v>17.84999999999992</v>
      </c>
    </row>
    <row r="56" spans="1:10" ht="15">
      <c r="A56" s="87">
        <f t="shared" si="4"/>
        <v>1</v>
      </c>
      <c r="B56" s="74">
        <f t="shared" si="5"/>
        <v>42035</v>
      </c>
      <c r="C56" s="74">
        <v>42026</v>
      </c>
      <c r="D56" s="88" t="s">
        <v>1040</v>
      </c>
      <c r="E56" s="69" t="s">
        <v>1034</v>
      </c>
      <c r="F56" s="89" t="str">
        <f t="shared" si="0"/>
        <v>470</v>
      </c>
      <c r="G56" s="70" t="s">
        <v>1078</v>
      </c>
      <c r="H56" s="90"/>
      <c r="I56" s="90">
        <v>2.85</v>
      </c>
      <c r="J56" s="210">
        <f t="shared" si="2"/>
        <v>14.99999999999992</v>
      </c>
    </row>
    <row r="57" spans="1:10" ht="15">
      <c r="A57" s="87">
        <f t="shared" si="4"/>
        <v>1</v>
      </c>
      <c r="B57" s="74">
        <f t="shared" si="5"/>
        <v>42035</v>
      </c>
      <c r="C57" s="74">
        <v>42026</v>
      </c>
      <c r="D57" s="88" t="s">
        <v>1040</v>
      </c>
      <c r="E57" s="69" t="s">
        <v>1066</v>
      </c>
      <c r="F57" s="89" t="str">
        <f t="shared" si="0"/>
        <v>612</v>
      </c>
      <c r="G57" s="70" t="s">
        <v>1078</v>
      </c>
      <c r="H57" s="90"/>
      <c r="I57" s="90">
        <v>15</v>
      </c>
      <c r="J57" s="210">
        <f t="shared" si="2"/>
        <v>-7.993605777301127E-14</v>
      </c>
    </row>
    <row r="58" spans="1:10" ht="15">
      <c r="A58" s="87">
        <f t="shared" si="4"/>
        <v>1</v>
      </c>
      <c r="B58" s="74">
        <f t="shared" si="5"/>
        <v>42035</v>
      </c>
      <c r="C58" s="74">
        <v>42028</v>
      </c>
      <c r="D58" s="88" t="s">
        <v>1041</v>
      </c>
      <c r="E58" s="69" t="s">
        <v>1032</v>
      </c>
      <c r="F58" s="89" t="str">
        <f t="shared" si="0"/>
        <v>202</v>
      </c>
      <c r="G58" s="70" t="s">
        <v>1078</v>
      </c>
      <c r="H58" s="90">
        <v>71.4</v>
      </c>
      <c r="I58" s="90"/>
      <c r="J58" s="210">
        <f t="shared" si="2"/>
        <v>71.39999999999992</v>
      </c>
    </row>
    <row r="59" spans="1:10" ht="15">
      <c r="A59" s="87">
        <f t="shared" si="4"/>
        <v>1</v>
      </c>
      <c r="B59" s="74">
        <f t="shared" si="5"/>
        <v>42035</v>
      </c>
      <c r="C59" s="74">
        <v>42028</v>
      </c>
      <c r="D59" s="88" t="s">
        <v>1041</v>
      </c>
      <c r="E59" s="69" t="s">
        <v>1034</v>
      </c>
      <c r="F59" s="89" t="str">
        <f t="shared" si="0"/>
        <v>470</v>
      </c>
      <c r="G59" s="70" t="s">
        <v>1078</v>
      </c>
      <c r="H59" s="90"/>
      <c r="I59" s="90">
        <v>11.4</v>
      </c>
      <c r="J59" s="210">
        <f t="shared" si="2"/>
        <v>59.99999999999992</v>
      </c>
    </row>
    <row r="60" spans="1:10" ht="15">
      <c r="A60" s="87">
        <f t="shared" si="4"/>
        <v>1</v>
      </c>
      <c r="B60" s="74">
        <f t="shared" si="5"/>
        <v>42035</v>
      </c>
      <c r="C60" s="74">
        <v>42028</v>
      </c>
      <c r="D60" s="88" t="s">
        <v>1041</v>
      </c>
      <c r="E60" s="69" t="s">
        <v>1066</v>
      </c>
      <c r="F60" s="89" t="str">
        <f t="shared" si="0"/>
        <v>612</v>
      </c>
      <c r="G60" s="70" t="s">
        <v>1078</v>
      </c>
      <c r="H60" s="90"/>
      <c r="I60" s="90">
        <v>60</v>
      </c>
      <c r="J60" s="210">
        <f t="shared" si="2"/>
        <v>-7.815970093361102E-14</v>
      </c>
    </row>
    <row r="61" spans="1:10" ht="15">
      <c r="A61" s="87">
        <f t="shared" si="4"/>
        <v>1</v>
      </c>
      <c r="B61" s="74">
        <f t="shared" si="5"/>
        <v>42035</v>
      </c>
      <c r="C61" s="74">
        <v>42028</v>
      </c>
      <c r="D61" s="88" t="s">
        <v>1042</v>
      </c>
      <c r="E61" s="69" t="s">
        <v>1032</v>
      </c>
      <c r="F61" s="89" t="str">
        <f t="shared" si="0"/>
        <v>202</v>
      </c>
      <c r="G61" s="70" t="s">
        <v>1077</v>
      </c>
      <c r="H61" s="90">
        <v>71.4</v>
      </c>
      <c r="I61" s="90"/>
      <c r="J61" s="210">
        <f t="shared" si="2"/>
        <v>71.39999999999992</v>
      </c>
    </row>
    <row r="62" spans="1:10" ht="15">
      <c r="A62" s="87">
        <f t="shared" si="4"/>
        <v>1</v>
      </c>
      <c r="B62" s="74">
        <f t="shared" si="5"/>
        <v>42035</v>
      </c>
      <c r="C62" s="74">
        <v>42028</v>
      </c>
      <c r="D62" s="88" t="s">
        <v>1043</v>
      </c>
      <c r="E62" s="69" t="s">
        <v>1034</v>
      </c>
      <c r="F62" s="89" t="str">
        <f t="shared" si="0"/>
        <v>470</v>
      </c>
      <c r="G62" s="70" t="s">
        <v>1077</v>
      </c>
      <c r="H62" s="90"/>
      <c r="I62" s="90">
        <v>11.4</v>
      </c>
      <c r="J62" s="210">
        <f t="shared" si="2"/>
        <v>59.99999999999992</v>
      </c>
    </row>
    <row r="63" spans="1:10" ht="15">
      <c r="A63" s="87">
        <f t="shared" si="4"/>
        <v>1</v>
      </c>
      <c r="B63" s="74">
        <f t="shared" si="5"/>
        <v>42035</v>
      </c>
      <c r="C63" s="74">
        <v>42028</v>
      </c>
      <c r="D63" s="88" t="s">
        <v>1044</v>
      </c>
      <c r="E63" s="69" t="s">
        <v>1066</v>
      </c>
      <c r="F63" s="89" t="str">
        <f t="shared" si="0"/>
        <v>612</v>
      </c>
      <c r="G63" s="70" t="s">
        <v>1077</v>
      </c>
      <c r="H63" s="90"/>
      <c r="I63" s="90">
        <v>60</v>
      </c>
      <c r="J63" s="210">
        <f t="shared" si="2"/>
        <v>-7.815970093361102E-14</v>
      </c>
    </row>
    <row r="64" spans="1:10" ht="15">
      <c r="A64" s="87">
        <f t="shared" si="4"/>
        <v>1</v>
      </c>
      <c r="B64" s="74">
        <f t="shared" si="5"/>
        <v>42035</v>
      </c>
      <c r="C64" s="74">
        <v>42028</v>
      </c>
      <c r="D64" s="88" t="s">
        <v>1045</v>
      </c>
      <c r="E64" s="69" t="s">
        <v>1032</v>
      </c>
      <c r="F64" s="89" t="str">
        <f t="shared" si="0"/>
        <v>202</v>
      </c>
      <c r="G64" s="70" t="s">
        <v>1077</v>
      </c>
      <c r="H64" s="90">
        <v>11.9</v>
      </c>
      <c r="I64" s="90"/>
      <c r="J64" s="210">
        <f t="shared" si="2"/>
        <v>11.899999999999922</v>
      </c>
    </row>
    <row r="65" spans="1:10" ht="15">
      <c r="A65" s="87">
        <f t="shared" si="4"/>
        <v>1</v>
      </c>
      <c r="B65" s="74">
        <f t="shared" si="5"/>
        <v>42035</v>
      </c>
      <c r="C65" s="74">
        <v>42028</v>
      </c>
      <c r="D65" s="88" t="s">
        <v>1045</v>
      </c>
      <c r="E65" s="69" t="s">
        <v>1034</v>
      </c>
      <c r="F65" s="89" t="str">
        <f t="shared" si="0"/>
        <v>470</v>
      </c>
      <c r="G65" s="70" t="s">
        <v>1077</v>
      </c>
      <c r="H65" s="90"/>
      <c r="I65" s="90">
        <v>1.9</v>
      </c>
      <c r="J65" s="210">
        <f t="shared" si="2"/>
        <v>9.999999999999922</v>
      </c>
    </row>
    <row r="66" spans="1:10" ht="15">
      <c r="A66" s="87">
        <f t="shared" si="4"/>
        <v>1</v>
      </c>
      <c r="B66" s="74">
        <f t="shared" si="5"/>
        <v>42035</v>
      </c>
      <c r="C66" s="74">
        <v>42028</v>
      </c>
      <c r="D66" s="88" t="s">
        <v>1045</v>
      </c>
      <c r="E66" s="69" t="s">
        <v>1066</v>
      </c>
      <c r="F66" s="89" t="str">
        <f t="shared" si="0"/>
        <v>612</v>
      </c>
      <c r="G66" s="70" t="s">
        <v>1077</v>
      </c>
      <c r="H66" s="90"/>
      <c r="I66" s="90">
        <v>10</v>
      </c>
      <c r="J66" s="210">
        <f t="shared" si="2"/>
        <v>-7.815970093361102E-14</v>
      </c>
    </row>
    <row r="67" spans="1:10" ht="15">
      <c r="A67" s="87">
        <f t="shared" si="4"/>
        <v>1</v>
      </c>
      <c r="B67" s="74">
        <f t="shared" si="5"/>
        <v>42035</v>
      </c>
      <c r="C67" s="74">
        <v>42030</v>
      </c>
      <c r="D67" s="88" t="s">
        <v>1072</v>
      </c>
      <c r="E67" s="69" t="s">
        <v>1029</v>
      </c>
      <c r="F67" s="89" t="str">
        <f aca="true" t="shared" si="6" ref="F67:F102">LEFT(E67,3)</f>
        <v>241</v>
      </c>
      <c r="G67" s="70" t="s">
        <v>1077</v>
      </c>
      <c r="H67" s="90">
        <v>142.8</v>
      </c>
      <c r="I67" s="90"/>
      <c r="J67" s="210">
        <f t="shared" si="2"/>
        <v>142.79999999999993</v>
      </c>
    </row>
    <row r="68" spans="1:10" ht="15">
      <c r="A68" s="87">
        <f t="shared" si="4"/>
        <v>1</v>
      </c>
      <c r="B68" s="74">
        <f t="shared" si="5"/>
        <v>42035</v>
      </c>
      <c r="C68" s="74">
        <v>42030</v>
      </c>
      <c r="D68" s="88" t="s">
        <v>1072</v>
      </c>
      <c r="E68" s="69" t="s">
        <v>1032</v>
      </c>
      <c r="F68" s="89" t="str">
        <f t="shared" si="6"/>
        <v>202</v>
      </c>
      <c r="G68" s="70" t="s">
        <v>1082</v>
      </c>
      <c r="H68" s="90"/>
      <c r="I68" s="90">
        <v>71.4</v>
      </c>
      <c r="J68" s="210">
        <f t="shared" si="2"/>
        <v>71.39999999999992</v>
      </c>
    </row>
    <row r="69" spans="1:10" ht="15">
      <c r="A69" s="87">
        <v>1</v>
      </c>
      <c r="B69" s="74">
        <v>42035</v>
      </c>
      <c r="C69" s="74">
        <v>42030</v>
      </c>
      <c r="D69" s="88" t="s">
        <v>1072</v>
      </c>
      <c r="E69" s="69" t="s">
        <v>1032</v>
      </c>
      <c r="F69" s="89" t="str">
        <f t="shared" si="6"/>
        <v>202</v>
      </c>
      <c r="G69" s="70" t="s">
        <v>1082</v>
      </c>
      <c r="H69" s="90"/>
      <c r="I69" s="90">
        <v>71.4</v>
      </c>
      <c r="J69" s="210">
        <f t="shared" si="2"/>
        <v>-8.526512829121202E-14</v>
      </c>
    </row>
    <row r="70" spans="1:10" ht="15">
      <c r="A70" s="87">
        <v>1</v>
      </c>
      <c r="B70" s="74">
        <v>42035</v>
      </c>
      <c r="C70" s="74">
        <v>42031</v>
      </c>
      <c r="D70" s="88" t="s">
        <v>1073</v>
      </c>
      <c r="E70" s="69" t="s">
        <v>1029</v>
      </c>
      <c r="F70" s="89" t="str">
        <f t="shared" si="6"/>
        <v>241</v>
      </c>
      <c r="G70" s="70" t="s">
        <v>1082</v>
      </c>
      <c r="H70" s="90">
        <v>358</v>
      </c>
      <c r="I70" s="90">
        <v>365.11</v>
      </c>
      <c r="J70" s="210">
        <f aca="true" t="shared" si="7" ref="J70:J102">IF(E70&lt;&gt;"",(H70-I70+J69),FALSE)</f>
        <v>-7.110000000000099</v>
      </c>
    </row>
    <row r="71" spans="1:10" ht="15">
      <c r="A71" s="87">
        <f>IF(E69&lt;&gt;"",A69,FALSE)</f>
        <v>1</v>
      </c>
      <c r="B71" s="74">
        <f>IF(E69&lt;&gt;"",B69,FALSE)</f>
        <v>42035</v>
      </c>
      <c r="C71" s="74">
        <v>42031</v>
      </c>
      <c r="D71" s="88" t="s">
        <v>1073</v>
      </c>
      <c r="E71" s="69" t="s">
        <v>1031</v>
      </c>
      <c r="F71" s="89" t="str">
        <f t="shared" si="6"/>
        <v>554</v>
      </c>
      <c r="G71" s="70" t="s">
        <v>1082</v>
      </c>
      <c r="H71" s="90">
        <v>219.07</v>
      </c>
      <c r="I71" s="90"/>
      <c r="J71" s="210">
        <f t="shared" si="7"/>
        <v>211.9599999999999</v>
      </c>
    </row>
    <row r="72" spans="1:10" ht="15">
      <c r="A72" s="87">
        <f aca="true" t="shared" si="8" ref="A72:A82">IF(E71&lt;&gt;"",A71,FALSE)</f>
        <v>1</v>
      </c>
      <c r="B72" s="74">
        <f aca="true" t="shared" si="9" ref="B72:B82">IF(E71&lt;&gt;"",B71,FALSE)</f>
        <v>42035</v>
      </c>
      <c r="C72" s="74">
        <v>42031</v>
      </c>
      <c r="D72" s="88" t="s">
        <v>1073</v>
      </c>
      <c r="E72" s="69" t="s">
        <v>1031</v>
      </c>
      <c r="F72" s="89" t="str">
        <f t="shared" si="6"/>
        <v>554</v>
      </c>
      <c r="G72" s="70" t="s">
        <v>1082</v>
      </c>
      <c r="H72" s="90">
        <v>146.04</v>
      </c>
      <c r="I72" s="90"/>
      <c r="J72" s="210">
        <f t="shared" si="7"/>
        <v>357.9999999999999</v>
      </c>
    </row>
    <row r="73" spans="1:10" ht="15">
      <c r="A73" s="87">
        <f t="shared" si="8"/>
        <v>1</v>
      </c>
      <c r="B73" s="74">
        <f t="shared" si="9"/>
        <v>42035</v>
      </c>
      <c r="C73" s="74">
        <v>42031</v>
      </c>
      <c r="D73" s="88" t="s">
        <v>1073</v>
      </c>
      <c r="E73" s="69" t="s">
        <v>1032</v>
      </c>
      <c r="F73" s="89" t="str">
        <f t="shared" si="6"/>
        <v>202</v>
      </c>
      <c r="G73" s="70" t="s">
        <v>1083</v>
      </c>
      <c r="H73" s="90"/>
      <c r="I73" s="90">
        <v>238</v>
      </c>
      <c r="J73" s="210">
        <f t="shared" si="7"/>
        <v>119.99999999999989</v>
      </c>
    </row>
    <row r="74" spans="1:10" ht="15">
      <c r="A74" s="87">
        <f t="shared" si="8"/>
        <v>1</v>
      </c>
      <c r="B74" s="74">
        <f t="shared" si="9"/>
        <v>42035</v>
      </c>
      <c r="C74" s="74">
        <v>42031</v>
      </c>
      <c r="D74" s="88" t="s">
        <v>1073</v>
      </c>
      <c r="E74" s="69" t="s">
        <v>1032</v>
      </c>
      <c r="F74" s="89" t="str">
        <f t="shared" si="6"/>
        <v>202</v>
      </c>
      <c r="G74" s="70" t="s">
        <v>1083</v>
      </c>
      <c r="H74" s="90"/>
      <c r="I74" s="90">
        <v>120</v>
      </c>
      <c r="J74" s="210">
        <f t="shared" si="7"/>
        <v>-1.1368683772161603E-13</v>
      </c>
    </row>
    <row r="75" spans="1:10" ht="15">
      <c r="A75" s="87">
        <f t="shared" si="8"/>
        <v>1</v>
      </c>
      <c r="B75" s="74">
        <f t="shared" si="9"/>
        <v>42035</v>
      </c>
      <c r="C75" s="74">
        <v>42031</v>
      </c>
      <c r="D75" s="88" t="s">
        <v>1046</v>
      </c>
      <c r="E75" s="69" t="s">
        <v>1032</v>
      </c>
      <c r="F75" s="89" t="str">
        <f t="shared" si="6"/>
        <v>202</v>
      </c>
      <c r="G75" s="70" t="s">
        <v>1083</v>
      </c>
      <c r="H75" s="90">
        <v>388.91</v>
      </c>
      <c r="I75" s="90"/>
      <c r="J75" s="210">
        <f t="shared" si="7"/>
        <v>388.9099999999999</v>
      </c>
    </row>
    <row r="76" spans="1:10" ht="15">
      <c r="A76" s="87">
        <f t="shared" si="8"/>
        <v>1</v>
      </c>
      <c r="B76" s="74">
        <f t="shared" si="9"/>
        <v>42035</v>
      </c>
      <c r="C76" s="74">
        <v>42031</v>
      </c>
      <c r="D76" s="88" t="s">
        <v>1046</v>
      </c>
      <c r="E76" s="69" t="s">
        <v>1034</v>
      </c>
      <c r="F76" s="89" t="str">
        <f t="shared" si="6"/>
        <v>470</v>
      </c>
      <c r="G76" s="70" t="s">
        <v>1083</v>
      </c>
      <c r="H76" s="90"/>
      <c r="I76" s="90">
        <v>3.8</v>
      </c>
      <c r="J76" s="210">
        <f t="shared" si="7"/>
        <v>385.1099999999999</v>
      </c>
    </row>
    <row r="77" spans="1:10" ht="15">
      <c r="A77" s="87">
        <f t="shared" si="8"/>
        <v>1</v>
      </c>
      <c r="B77" s="74">
        <f t="shared" si="9"/>
        <v>42035</v>
      </c>
      <c r="C77" s="74">
        <v>42031</v>
      </c>
      <c r="D77" s="88" t="s">
        <v>1046</v>
      </c>
      <c r="E77" s="69" t="s">
        <v>1066</v>
      </c>
      <c r="F77" s="89" t="str">
        <f t="shared" si="6"/>
        <v>612</v>
      </c>
      <c r="G77" s="70" t="s">
        <v>1083</v>
      </c>
      <c r="H77" s="90"/>
      <c r="I77" s="90">
        <v>20</v>
      </c>
      <c r="J77" s="210">
        <f t="shared" si="7"/>
        <v>365.1099999999999</v>
      </c>
    </row>
    <row r="78" spans="1:10" ht="15">
      <c r="A78" s="87">
        <f>IF(E77&lt;&gt;"",A77,FALSE)</f>
        <v>1</v>
      </c>
      <c r="B78" s="74">
        <f>IF(E77&lt;&gt;"",B77,FALSE)</f>
        <v>42035</v>
      </c>
      <c r="C78" s="74">
        <v>42031</v>
      </c>
      <c r="D78" s="88" t="s">
        <v>1046</v>
      </c>
      <c r="E78" s="69" t="s">
        <v>1068</v>
      </c>
      <c r="F78" s="89" t="str">
        <f t="shared" si="6"/>
        <v>612</v>
      </c>
      <c r="G78" s="70" t="s">
        <v>1083</v>
      </c>
      <c r="H78" s="90"/>
      <c r="I78" s="90">
        <v>365.11</v>
      </c>
      <c r="J78" s="210">
        <f t="shared" si="7"/>
        <v>-1.1368683772161603E-13</v>
      </c>
    </row>
    <row r="79" spans="1:10" ht="15">
      <c r="A79" s="87">
        <f>IF(E77&lt;&gt;"",A77,FALSE)</f>
        <v>1</v>
      </c>
      <c r="B79" s="74">
        <f>IF(E77&lt;&gt;"",B77,FALSE)</f>
        <v>42035</v>
      </c>
      <c r="C79" s="74">
        <v>42031</v>
      </c>
      <c r="D79" s="88" t="s">
        <v>1047</v>
      </c>
      <c r="E79" s="69" t="s">
        <v>1032</v>
      </c>
      <c r="F79" s="89" t="str">
        <f t="shared" si="6"/>
        <v>202</v>
      </c>
      <c r="G79" s="70" t="s">
        <v>1083</v>
      </c>
      <c r="H79" s="90">
        <v>56.7</v>
      </c>
      <c r="I79" s="90"/>
      <c r="J79" s="210">
        <f t="shared" si="7"/>
        <v>56.69999999999989</v>
      </c>
    </row>
    <row r="80" spans="1:10" ht="15">
      <c r="A80" s="87">
        <f t="shared" si="8"/>
        <v>1</v>
      </c>
      <c r="B80" s="74">
        <f aca="true" t="shared" si="10" ref="B80:B102">IF(E78&lt;&gt;"",B78,FALSE)</f>
        <v>42035</v>
      </c>
      <c r="C80" s="74">
        <v>42031</v>
      </c>
      <c r="D80" s="88" t="s">
        <v>1047</v>
      </c>
      <c r="E80" s="69" t="s">
        <v>1034</v>
      </c>
      <c r="F80" s="89" t="str">
        <f t="shared" si="6"/>
        <v>470</v>
      </c>
      <c r="G80" s="70" t="s">
        <v>1076</v>
      </c>
      <c r="H80" s="90"/>
      <c r="I80" s="90">
        <v>9.05</v>
      </c>
      <c r="J80" s="210">
        <f t="shared" si="7"/>
        <v>47.64999999999989</v>
      </c>
    </row>
    <row r="81" spans="1:10" ht="15">
      <c r="A81" s="87">
        <f t="shared" si="8"/>
        <v>1</v>
      </c>
      <c r="B81" s="74">
        <f t="shared" si="10"/>
        <v>42035</v>
      </c>
      <c r="C81" s="74">
        <v>42031</v>
      </c>
      <c r="D81" s="88" t="s">
        <v>1047</v>
      </c>
      <c r="E81" s="69" t="s">
        <v>1066</v>
      </c>
      <c r="F81" s="89" t="str">
        <f t="shared" si="6"/>
        <v>612</v>
      </c>
      <c r="G81" s="70" t="s">
        <v>1076</v>
      </c>
      <c r="H81" s="90"/>
      <c r="I81" s="90">
        <v>47.65</v>
      </c>
      <c r="J81" s="210">
        <f t="shared" si="7"/>
        <v>-1.0658141036401503E-13</v>
      </c>
    </row>
    <row r="82" spans="1:10" ht="15">
      <c r="A82" s="87">
        <f t="shared" si="8"/>
        <v>1</v>
      </c>
      <c r="B82" s="74">
        <f t="shared" si="10"/>
        <v>42035</v>
      </c>
      <c r="C82" s="74">
        <v>42033</v>
      </c>
      <c r="D82" s="88" t="s">
        <v>1048</v>
      </c>
      <c r="E82" s="69" t="s">
        <v>1032</v>
      </c>
      <c r="F82" s="89" t="str">
        <f t="shared" si="6"/>
        <v>202</v>
      </c>
      <c r="G82" s="70" t="s">
        <v>1076</v>
      </c>
      <c r="H82" s="90">
        <v>166.6</v>
      </c>
      <c r="I82" s="90"/>
      <c r="J82" s="210">
        <f t="shared" si="7"/>
        <v>166.59999999999988</v>
      </c>
    </row>
    <row r="83" spans="1:11" ht="15">
      <c r="A83" s="87">
        <v>1</v>
      </c>
      <c r="B83" s="74">
        <f t="shared" si="10"/>
        <v>42035</v>
      </c>
      <c r="C83" s="74">
        <v>42033</v>
      </c>
      <c r="D83" s="88" t="s">
        <v>1048</v>
      </c>
      <c r="E83" s="69" t="s">
        <v>1034</v>
      </c>
      <c r="F83" s="89" t="str">
        <f t="shared" si="6"/>
        <v>470</v>
      </c>
      <c r="G83" s="70" t="s">
        <v>1076</v>
      </c>
      <c r="H83" s="90"/>
      <c r="I83" s="90">
        <v>26.6</v>
      </c>
      <c r="J83" s="210">
        <f t="shared" si="7"/>
        <v>139.9999999999999</v>
      </c>
      <c r="K83" s="210">
        <f>IF(E68&lt;&gt;"",(H68-I68))</f>
        <v>-71.4</v>
      </c>
    </row>
    <row r="84" spans="1:10" ht="15">
      <c r="A84" s="87">
        <v>1</v>
      </c>
      <c r="B84" s="74">
        <f t="shared" si="10"/>
        <v>42035</v>
      </c>
      <c r="C84" s="74">
        <v>42033</v>
      </c>
      <c r="D84" s="88" t="s">
        <v>1048</v>
      </c>
      <c r="E84" s="69" t="s">
        <v>1066</v>
      </c>
      <c r="F84" s="89" t="str">
        <f t="shared" si="6"/>
        <v>612</v>
      </c>
      <c r="G84" s="70" t="s">
        <v>1076</v>
      </c>
      <c r="H84" s="90"/>
      <c r="I84" s="90">
        <v>140</v>
      </c>
      <c r="J84" s="210">
        <f t="shared" si="7"/>
        <v>-1.1368683772161603E-13</v>
      </c>
    </row>
    <row r="85" spans="1:10" ht="15">
      <c r="A85" s="87">
        <f>IF(E84&lt;&gt;"",A84,FALSE)</f>
        <v>1</v>
      </c>
      <c r="B85" s="74">
        <f t="shared" si="10"/>
        <v>42035</v>
      </c>
      <c r="C85" s="74">
        <v>42035</v>
      </c>
      <c r="D85" s="88" t="s">
        <v>1049</v>
      </c>
      <c r="E85" s="69" t="s">
        <v>1032</v>
      </c>
      <c r="F85" s="89" t="str">
        <f t="shared" si="6"/>
        <v>202</v>
      </c>
      <c r="G85" s="70" t="s">
        <v>1076</v>
      </c>
      <c r="H85" s="90">
        <v>41.65</v>
      </c>
      <c r="I85" s="90"/>
      <c r="J85" s="210">
        <f t="shared" si="7"/>
        <v>41.649999999999885</v>
      </c>
    </row>
    <row r="86" spans="1:10" ht="15">
      <c r="A86" s="87">
        <v>1</v>
      </c>
      <c r="B86" s="74">
        <f t="shared" si="10"/>
        <v>42035</v>
      </c>
      <c r="C86" s="74">
        <v>42035</v>
      </c>
      <c r="D86" s="88" t="s">
        <v>1049</v>
      </c>
      <c r="E86" s="69" t="s">
        <v>1034</v>
      </c>
      <c r="F86" s="89" t="str">
        <f t="shared" si="6"/>
        <v>470</v>
      </c>
      <c r="G86" s="70" t="s">
        <v>1076</v>
      </c>
      <c r="H86" s="90"/>
      <c r="I86" s="90">
        <v>6.65</v>
      </c>
      <c r="J86" s="210">
        <f t="shared" si="7"/>
        <v>34.999999999999886</v>
      </c>
    </row>
    <row r="87" spans="1:10" ht="15">
      <c r="A87" s="87">
        <v>1</v>
      </c>
      <c r="B87" s="74">
        <f t="shared" si="10"/>
        <v>42035</v>
      </c>
      <c r="C87" s="74">
        <v>42035</v>
      </c>
      <c r="D87" s="88" t="s">
        <v>1049</v>
      </c>
      <c r="E87" s="69" t="s">
        <v>1066</v>
      </c>
      <c r="F87" s="89" t="str">
        <f t="shared" si="6"/>
        <v>612</v>
      </c>
      <c r="G87" s="70" t="s">
        <v>1077</v>
      </c>
      <c r="H87" s="90"/>
      <c r="I87" s="90">
        <v>35</v>
      </c>
      <c r="J87" s="210">
        <f t="shared" si="7"/>
        <v>-1.1368683772161603E-13</v>
      </c>
    </row>
    <row r="88" spans="1:10" ht="15">
      <c r="A88" s="87">
        <f aca="true" t="shared" si="11" ref="A88:A99">IF(E87&lt;&gt;"",A87,FALSE)</f>
        <v>1</v>
      </c>
      <c r="B88" s="74">
        <v>42099</v>
      </c>
      <c r="C88" s="74">
        <v>42035</v>
      </c>
      <c r="D88" s="88" t="s">
        <v>1050</v>
      </c>
      <c r="E88" s="69" t="s">
        <v>1032</v>
      </c>
      <c r="F88" s="89" t="str">
        <f t="shared" si="6"/>
        <v>202</v>
      </c>
      <c r="G88" s="70" t="s">
        <v>1082</v>
      </c>
      <c r="H88" s="90">
        <v>45</v>
      </c>
      <c r="I88" s="90"/>
      <c r="J88" s="210">
        <f t="shared" si="7"/>
        <v>44.999999999999886</v>
      </c>
    </row>
    <row r="89" spans="1:10" ht="15">
      <c r="A89" s="87">
        <f t="shared" si="11"/>
        <v>1</v>
      </c>
      <c r="B89" s="74">
        <f t="shared" si="10"/>
        <v>42035</v>
      </c>
      <c r="C89" s="74">
        <v>42035</v>
      </c>
      <c r="D89" s="88" t="s">
        <v>1050</v>
      </c>
      <c r="E89" s="69" t="s">
        <v>1034</v>
      </c>
      <c r="F89" s="89" t="str">
        <f t="shared" si="6"/>
        <v>470</v>
      </c>
      <c r="G89" s="70" t="s">
        <v>1083</v>
      </c>
      <c r="H89" s="90"/>
      <c r="I89" s="90">
        <v>7.18</v>
      </c>
      <c r="J89" s="210">
        <f t="shared" si="7"/>
        <v>37.81999999999989</v>
      </c>
    </row>
    <row r="90" spans="1:10" ht="15">
      <c r="A90" s="87">
        <f t="shared" si="11"/>
        <v>1</v>
      </c>
      <c r="B90" s="74">
        <f t="shared" si="10"/>
        <v>42099</v>
      </c>
      <c r="C90" s="74">
        <v>42035</v>
      </c>
      <c r="D90" s="88" t="s">
        <v>1050</v>
      </c>
      <c r="E90" s="69" t="s">
        <v>1066</v>
      </c>
      <c r="F90" s="89" t="str">
        <f t="shared" si="6"/>
        <v>612</v>
      </c>
      <c r="G90" s="70" t="s">
        <v>1083</v>
      </c>
      <c r="H90" s="90"/>
      <c r="I90" s="90">
        <v>37.82</v>
      </c>
      <c r="J90" s="210">
        <f t="shared" si="7"/>
        <v>-1.1368683772161603E-13</v>
      </c>
    </row>
    <row r="91" spans="1:10" ht="15">
      <c r="A91" s="87">
        <f t="shared" si="11"/>
        <v>1</v>
      </c>
      <c r="B91" s="74">
        <f t="shared" si="10"/>
        <v>42035</v>
      </c>
      <c r="C91" s="74">
        <v>42035</v>
      </c>
      <c r="D91" s="88" t="s">
        <v>1054</v>
      </c>
      <c r="E91" s="69" t="s">
        <v>1036</v>
      </c>
      <c r="F91" s="89" t="str">
        <f t="shared" si="6"/>
        <v>433</v>
      </c>
      <c r="G91" s="70" t="s">
        <v>1083</v>
      </c>
      <c r="H91" s="90"/>
      <c r="I91" s="90">
        <v>9.63</v>
      </c>
      <c r="J91" s="210">
        <f t="shared" si="7"/>
        <v>-9.630000000000114</v>
      </c>
    </row>
    <row r="92" spans="1:10" ht="15">
      <c r="A92" s="87">
        <f t="shared" si="11"/>
        <v>1</v>
      </c>
      <c r="B92" s="74">
        <f t="shared" si="10"/>
        <v>42099</v>
      </c>
      <c r="C92" s="74">
        <v>42035</v>
      </c>
      <c r="D92" s="88" t="s">
        <v>1054</v>
      </c>
      <c r="E92" s="69" t="s">
        <v>1051</v>
      </c>
      <c r="F92" s="89" t="str">
        <f t="shared" si="6"/>
        <v>270</v>
      </c>
      <c r="G92" s="70" t="s">
        <v>1083</v>
      </c>
      <c r="H92" s="90">
        <v>0.63</v>
      </c>
      <c r="I92" s="90"/>
      <c r="J92" s="210">
        <f t="shared" si="7"/>
        <v>-9.000000000000114</v>
      </c>
    </row>
    <row r="93" spans="1:10" ht="15">
      <c r="A93" s="87">
        <f t="shared" si="11"/>
        <v>1</v>
      </c>
      <c r="B93" s="74">
        <f t="shared" si="10"/>
        <v>42035</v>
      </c>
      <c r="C93" s="74">
        <v>42035</v>
      </c>
      <c r="D93" s="88" t="s">
        <v>1054</v>
      </c>
      <c r="E93" s="69" t="s">
        <v>1052</v>
      </c>
      <c r="F93" s="89" t="str">
        <f t="shared" si="6"/>
        <v>517</v>
      </c>
      <c r="G93" s="70" t="s">
        <v>1083</v>
      </c>
      <c r="H93" s="90">
        <v>9</v>
      </c>
      <c r="I93" s="90"/>
      <c r="J93" s="210">
        <f t="shared" si="7"/>
        <v>-1.1368683772161603E-13</v>
      </c>
    </row>
    <row r="94" spans="1:10" ht="15">
      <c r="A94" s="87">
        <f t="shared" si="11"/>
        <v>1</v>
      </c>
      <c r="B94" s="74">
        <f t="shared" si="10"/>
        <v>42099</v>
      </c>
      <c r="C94" s="74">
        <v>42035</v>
      </c>
      <c r="D94" s="88" t="s">
        <v>1055</v>
      </c>
      <c r="E94" s="69" t="s">
        <v>1036</v>
      </c>
      <c r="F94" s="89" t="str">
        <f t="shared" si="6"/>
        <v>433</v>
      </c>
      <c r="G94" s="70" t="s">
        <v>1083</v>
      </c>
      <c r="H94" s="90"/>
      <c r="I94" s="90">
        <v>108.06</v>
      </c>
      <c r="J94" s="210">
        <f t="shared" si="7"/>
        <v>-108.06000000000012</v>
      </c>
    </row>
    <row r="95" spans="1:10" ht="15">
      <c r="A95" s="87">
        <f t="shared" si="11"/>
        <v>1</v>
      </c>
      <c r="B95" s="74">
        <f t="shared" si="10"/>
        <v>42035</v>
      </c>
      <c r="C95" s="74">
        <v>42035</v>
      </c>
      <c r="D95" s="88" t="s">
        <v>1055</v>
      </c>
      <c r="E95" s="69" t="s">
        <v>1051</v>
      </c>
      <c r="F95" s="89" t="str">
        <f t="shared" si="6"/>
        <v>270</v>
      </c>
      <c r="G95" s="70" t="s">
        <v>1083</v>
      </c>
      <c r="H95" s="90">
        <v>17.25</v>
      </c>
      <c r="I95" s="90"/>
      <c r="J95" s="210">
        <f t="shared" si="7"/>
        <v>-90.81000000000012</v>
      </c>
    </row>
    <row r="96" spans="1:10" ht="15">
      <c r="A96" s="87">
        <f t="shared" si="11"/>
        <v>1</v>
      </c>
      <c r="B96" s="74">
        <f t="shared" si="10"/>
        <v>42099</v>
      </c>
      <c r="C96" s="74">
        <v>42035</v>
      </c>
      <c r="D96" s="88" t="s">
        <v>1055</v>
      </c>
      <c r="E96" s="69" t="s">
        <v>1056</v>
      </c>
      <c r="F96" s="89" t="str">
        <f t="shared" si="6"/>
        <v>539</v>
      </c>
      <c r="G96" s="70" t="s">
        <v>1076</v>
      </c>
      <c r="H96" s="90">
        <v>90.81</v>
      </c>
      <c r="I96" s="90"/>
      <c r="J96" s="210">
        <f t="shared" si="7"/>
        <v>-1.1368683772161603E-13</v>
      </c>
    </row>
    <row r="97" spans="1:10" ht="15">
      <c r="A97" s="87">
        <f t="shared" si="11"/>
        <v>1</v>
      </c>
      <c r="B97" s="74">
        <f t="shared" si="10"/>
        <v>42035</v>
      </c>
      <c r="C97" s="74">
        <v>42035</v>
      </c>
      <c r="D97" s="88" t="s">
        <v>1033</v>
      </c>
      <c r="E97" s="69" t="s">
        <v>1036</v>
      </c>
      <c r="F97" s="89" t="str">
        <f t="shared" si="6"/>
        <v>433</v>
      </c>
      <c r="G97" s="70" t="s">
        <v>1076</v>
      </c>
      <c r="H97" s="90"/>
      <c r="I97" s="90">
        <v>21</v>
      </c>
      <c r="J97" s="210">
        <f t="shared" si="7"/>
        <v>-21.000000000000114</v>
      </c>
    </row>
    <row r="98" spans="1:10" ht="15">
      <c r="A98" s="87">
        <f t="shared" si="11"/>
        <v>1</v>
      </c>
      <c r="B98" s="74">
        <f t="shared" si="10"/>
        <v>42099</v>
      </c>
      <c r="C98" s="74">
        <v>42035</v>
      </c>
      <c r="D98" s="88" t="s">
        <v>1033</v>
      </c>
      <c r="E98" s="69" t="s">
        <v>1051</v>
      </c>
      <c r="F98" s="89" t="str">
        <f t="shared" si="6"/>
        <v>270</v>
      </c>
      <c r="G98" s="70" t="s">
        <v>1076</v>
      </c>
      <c r="H98" s="90">
        <v>3.35</v>
      </c>
      <c r="I98" s="90"/>
      <c r="J98" s="210">
        <f t="shared" si="7"/>
        <v>-17.650000000000112</v>
      </c>
    </row>
    <row r="99" spans="1:10" ht="15">
      <c r="A99" s="87">
        <f t="shared" si="11"/>
        <v>1</v>
      </c>
      <c r="B99" s="74">
        <f t="shared" si="10"/>
        <v>42035</v>
      </c>
      <c r="C99" s="74">
        <v>42035</v>
      </c>
      <c r="D99" s="88" t="s">
        <v>1033</v>
      </c>
      <c r="E99" s="69" t="s">
        <v>1056</v>
      </c>
      <c r="F99" s="89" t="str">
        <f t="shared" si="6"/>
        <v>539</v>
      </c>
      <c r="G99" s="70" t="s">
        <v>1076</v>
      </c>
      <c r="H99" s="90">
        <v>17.65</v>
      </c>
      <c r="I99" s="90"/>
      <c r="J99" s="210">
        <f t="shared" si="7"/>
        <v>-1.1368683772161603E-13</v>
      </c>
    </row>
    <row r="100" spans="1:10" ht="15">
      <c r="A100" s="87">
        <v>1</v>
      </c>
      <c r="B100" s="74">
        <f t="shared" si="10"/>
        <v>42099</v>
      </c>
      <c r="C100" s="74">
        <f>IF(F99&lt;&gt;"",C99,FALSE)</f>
        <v>42035</v>
      </c>
      <c r="D100" s="88" t="s">
        <v>1057</v>
      </c>
      <c r="E100" s="69" t="s">
        <v>1051</v>
      </c>
      <c r="F100" s="89" t="str">
        <f t="shared" si="6"/>
        <v>270</v>
      </c>
      <c r="G100" s="70" t="s">
        <v>1076</v>
      </c>
      <c r="H100" s="90"/>
      <c r="I100" s="90">
        <v>21.23</v>
      </c>
      <c r="J100" s="210">
        <f t="shared" si="7"/>
        <v>-21.230000000000114</v>
      </c>
    </row>
    <row r="101" spans="1:10" ht="15">
      <c r="A101" s="87">
        <v>1</v>
      </c>
      <c r="B101" s="74">
        <f t="shared" si="10"/>
        <v>42035</v>
      </c>
      <c r="C101" s="74">
        <v>42035</v>
      </c>
      <c r="D101" s="88" t="s">
        <v>1057</v>
      </c>
      <c r="E101" s="69" t="s">
        <v>1034</v>
      </c>
      <c r="F101" s="89" t="str">
        <f t="shared" si="6"/>
        <v>470</v>
      </c>
      <c r="G101" s="70" t="s">
        <v>1076</v>
      </c>
      <c r="H101" s="90">
        <v>103.64</v>
      </c>
      <c r="I101" s="90"/>
      <c r="J101" s="210">
        <f t="shared" si="7"/>
        <v>82.40999999999988</v>
      </c>
    </row>
    <row r="102" spans="1:10" ht="15">
      <c r="A102" s="87">
        <v>1</v>
      </c>
      <c r="B102" s="74">
        <f t="shared" si="10"/>
        <v>42099</v>
      </c>
      <c r="C102" s="74">
        <v>42035</v>
      </c>
      <c r="D102" s="88" t="s">
        <v>1057</v>
      </c>
      <c r="E102" s="69" t="s">
        <v>1038</v>
      </c>
      <c r="F102" s="89" t="str">
        <f t="shared" si="6"/>
        <v>479</v>
      </c>
      <c r="G102" s="70" t="s">
        <v>1076</v>
      </c>
      <c r="H102" s="90"/>
      <c r="I102" s="90">
        <v>82.41</v>
      </c>
      <c r="J102" s="210">
        <f t="shared" si="7"/>
        <v>-1.1368683772161603E-13</v>
      </c>
    </row>
  </sheetData>
  <sheetProtection/>
  <autoFilter ref="A1:I102"/>
  <conditionalFormatting sqref="K53 J2:J102 A3:A102">
    <cfRule type="cellIs" priority="14" dxfId="14" operator="equal" stopIfTrue="1">
      <formula>FALSE</formula>
    </cfRule>
  </conditionalFormatting>
  <conditionalFormatting sqref="E3:E102">
    <cfRule type="cellIs" priority="13" dxfId="14" operator="equal" stopIfTrue="1">
      <formula>0</formula>
    </cfRule>
  </conditionalFormatting>
  <conditionalFormatting sqref="F2:F102">
    <cfRule type="cellIs" priority="12" dxfId="15" operator="equal">
      <formula>FALSE</formula>
    </cfRule>
  </conditionalFormatting>
  <conditionalFormatting sqref="D59 B3:C102">
    <cfRule type="cellIs" priority="11" dxfId="16" operator="equal">
      <formula>FALSE</formula>
    </cfRule>
  </conditionalFormatting>
  <conditionalFormatting sqref="D3:D102">
    <cfRule type="cellIs" priority="10" dxfId="17" operator="equal">
      <formula>FALSE</formula>
    </cfRule>
  </conditionalFormatting>
  <conditionalFormatting sqref="F2:F102">
    <cfRule type="cellIs" priority="9" dxfId="18" operator="equal">
      <formula>FALSE</formula>
    </cfRule>
  </conditionalFormatting>
  <conditionalFormatting sqref="A3:A102">
    <cfRule type="cellIs" priority="8" dxfId="19" operator="equal">
      <formula>FALSE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&amp;CEMPIRIUM</oddHeader>
  </headerFooter>
  <ignoredErrors>
    <ignoredError sqref="A3:B87 A89:B102 A8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20"/>
  <sheetViews>
    <sheetView zoomScalePageLayoutView="0" workbookViewId="0" topLeftCell="A1">
      <selection activeCell="A1" sqref="A1"/>
    </sheetView>
  </sheetViews>
  <sheetFormatPr defaultColWidth="9.140625" defaultRowHeight="57" customHeight="1"/>
  <cols>
    <col min="1" max="1" width="170.421875" style="0" customWidth="1"/>
  </cols>
  <sheetData>
    <row r="1" ht="57" customHeight="1">
      <c r="A1" s="7" t="s">
        <v>844</v>
      </c>
    </row>
    <row r="2" ht="57" customHeight="1">
      <c r="A2" s="7" t="s">
        <v>845</v>
      </c>
    </row>
    <row r="3" ht="57" customHeight="1">
      <c r="A3" s="7" t="s">
        <v>846</v>
      </c>
    </row>
    <row r="4" ht="57" customHeight="1">
      <c r="A4" s="7" t="s">
        <v>847</v>
      </c>
    </row>
    <row r="5" ht="57" customHeight="1">
      <c r="A5" s="7" t="s">
        <v>848</v>
      </c>
    </row>
    <row r="6" ht="57" customHeight="1">
      <c r="A6" s="7" t="s">
        <v>849</v>
      </c>
    </row>
    <row r="7" ht="57" customHeight="1">
      <c r="A7" s="7" t="s">
        <v>850</v>
      </c>
    </row>
    <row r="8" ht="57" customHeight="1">
      <c r="A8" s="7" t="s">
        <v>851</v>
      </c>
    </row>
    <row r="9" ht="57" customHeight="1">
      <c r="A9" s="7" t="s">
        <v>852</v>
      </c>
    </row>
    <row r="10" ht="57" customHeight="1">
      <c r="A10" s="7" t="s">
        <v>853</v>
      </c>
    </row>
    <row r="11" ht="57" customHeight="1">
      <c r="A11" s="7" t="s">
        <v>854</v>
      </c>
    </row>
    <row r="12" ht="57" customHeight="1">
      <c r="A12" s="7" t="s">
        <v>855</v>
      </c>
    </row>
    <row r="13" ht="75" customHeight="1">
      <c r="A13" s="7" t="s">
        <v>856</v>
      </c>
    </row>
    <row r="14" ht="57" customHeight="1">
      <c r="A14" s="7" t="s">
        <v>857</v>
      </c>
    </row>
    <row r="15" ht="57" customHeight="1">
      <c r="A15" s="7" t="s">
        <v>858</v>
      </c>
    </row>
    <row r="16" ht="57" customHeight="1">
      <c r="A16" s="7" t="s">
        <v>859</v>
      </c>
    </row>
    <row r="17" ht="57" customHeight="1">
      <c r="A17" s="7" t="s">
        <v>860</v>
      </c>
    </row>
    <row r="18" ht="57" customHeight="1">
      <c r="A18" s="7" t="s">
        <v>861</v>
      </c>
    </row>
    <row r="19" ht="57" customHeight="1">
      <c r="A19" s="8" t="s">
        <v>862</v>
      </c>
    </row>
    <row r="20" ht="57" customHeight="1">
      <c r="A20" s="8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17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9" width="9.140625" style="9" customWidth="1"/>
    <col min="10" max="10" width="9.140625" style="10" customWidth="1"/>
    <col min="11" max="16384" width="9.140625" style="9" customWidth="1"/>
  </cols>
  <sheetData>
    <row r="1" spans="1:10" ht="12.75">
      <c r="A1" s="112" t="s">
        <v>867</v>
      </c>
      <c r="B1" s="113"/>
      <c r="C1" s="113"/>
      <c r="D1" s="113"/>
      <c r="I1" s="113" t="s">
        <v>868</v>
      </c>
      <c r="J1" s="113"/>
    </row>
    <row r="2" spans="1:4" ht="12.75">
      <c r="A2" s="113" t="s">
        <v>869</v>
      </c>
      <c r="B2" s="113"/>
      <c r="C2" s="113"/>
      <c r="D2" s="113"/>
    </row>
    <row r="3" spans="1:10" ht="12.75">
      <c r="A3" s="114" t="e">
        <f>"Područna jedinica"&amp;"  "&amp;#REF!</f>
        <v>#REF!</v>
      </c>
      <c r="B3" s="114"/>
      <c r="C3" s="114"/>
      <c r="D3" s="114"/>
      <c r="E3" s="11"/>
      <c r="F3" s="11"/>
      <c r="G3" s="11"/>
      <c r="H3" s="11"/>
      <c r="I3" s="11"/>
      <c r="J3" s="12"/>
    </row>
    <row r="4" ht="12.75"/>
    <row r="5" spans="8:10" ht="12.75">
      <c r="H5" s="99" t="s">
        <v>870</v>
      </c>
      <c r="I5" s="99"/>
      <c r="J5" s="13" t="s">
        <v>871</v>
      </c>
    </row>
    <row r="6" spans="8:10" ht="12.75">
      <c r="H6" s="99" t="s">
        <v>872</v>
      </c>
      <c r="I6" s="99"/>
      <c r="J6" s="14"/>
    </row>
    <row r="7" ht="12.75"/>
    <row r="8" spans="8:10" ht="12.75">
      <c r="H8" s="99" t="s">
        <v>873</v>
      </c>
      <c r="I8" s="99"/>
      <c r="J8" s="13" t="s">
        <v>871</v>
      </c>
    </row>
    <row r="9" spans="8:10" ht="12.75">
      <c r="H9" s="99" t="s">
        <v>874</v>
      </c>
      <c r="I9" s="99"/>
      <c r="J9" s="14"/>
    </row>
    <row r="10" ht="12.75"/>
    <row r="11" spans="4:7" ht="15.75">
      <c r="D11" s="98" t="s">
        <v>875</v>
      </c>
      <c r="E11" s="98"/>
      <c r="F11" s="98"/>
      <c r="G11" s="98"/>
    </row>
    <row r="12" ht="12.75"/>
    <row r="13" spans="2:10" ht="12.75">
      <c r="B13" s="100" t="s">
        <v>876</v>
      </c>
      <c r="C13" s="101"/>
      <c r="D13" s="101"/>
      <c r="E13" s="102"/>
      <c r="F13" s="102"/>
      <c r="G13" s="102"/>
      <c r="H13" s="102"/>
      <c r="I13" s="102"/>
      <c r="J13" s="102"/>
    </row>
    <row r="14" spans="2:10" ht="15">
      <c r="B14" s="95" t="s">
        <v>877</v>
      </c>
      <c r="C14" s="95"/>
      <c r="D14" s="103"/>
      <c r="E14" s="104" t="e">
        <f>#REF!</f>
        <v>#REF!</v>
      </c>
      <c r="F14" s="105"/>
      <c r="G14" s="105"/>
      <c r="H14" s="105"/>
      <c r="I14" s="105"/>
      <c r="J14" s="106"/>
    </row>
    <row r="15" spans="2:10" ht="12.75">
      <c r="B15" s="95" t="s">
        <v>878</v>
      </c>
      <c r="C15" s="95"/>
      <c r="D15" s="95"/>
      <c r="E15" s="96" t="e">
        <f>#REF!</f>
        <v>#REF!</v>
      </c>
      <c r="F15" s="97"/>
      <c r="G15" s="97"/>
      <c r="H15" s="97"/>
      <c r="I15" s="97"/>
      <c r="J15" s="97"/>
    </row>
    <row r="16" spans="2:10" ht="12.75">
      <c r="B16" s="118" t="s">
        <v>879</v>
      </c>
      <c r="C16" s="119"/>
      <c r="D16" s="119"/>
      <c r="E16" s="119"/>
      <c r="F16" s="120"/>
      <c r="G16" s="120"/>
      <c r="H16" s="120"/>
      <c r="I16" s="120"/>
      <c r="J16" s="121"/>
    </row>
    <row r="17" spans="2:10" ht="12.75">
      <c r="B17" s="16"/>
      <c r="C17" s="17" t="s">
        <v>880</v>
      </c>
      <c r="D17" s="122" t="e">
        <f>#REF!</f>
        <v>#REF!</v>
      </c>
      <c r="E17" s="123"/>
      <c r="F17" s="123"/>
      <c r="G17" s="123"/>
      <c r="H17" s="123"/>
      <c r="I17" s="18"/>
      <c r="J17" s="19"/>
    </row>
    <row r="18" spans="2:10" ht="12.75">
      <c r="B18" s="16"/>
      <c r="C18" s="17"/>
      <c r="D18" s="17"/>
      <c r="E18" s="17"/>
      <c r="F18" s="124"/>
      <c r="G18" s="124"/>
      <c r="H18" s="124"/>
      <c r="I18" s="124"/>
      <c r="J18" s="19"/>
    </row>
    <row r="19" spans="2:10" ht="12.75">
      <c r="B19" s="125" t="s">
        <v>881</v>
      </c>
      <c r="C19" s="126"/>
      <c r="D19" s="122" t="e">
        <f>#REF!</f>
        <v>#REF!</v>
      </c>
      <c r="E19" s="123"/>
      <c r="F19" s="123"/>
      <c r="G19" s="123"/>
      <c r="H19" s="123"/>
      <c r="I19" s="18"/>
      <c r="J19" s="19"/>
    </row>
    <row r="20" spans="2:10" ht="12.75">
      <c r="B20" s="16"/>
      <c r="C20" s="17"/>
      <c r="D20" s="17"/>
      <c r="E20" s="17"/>
      <c r="F20" s="18"/>
      <c r="G20" s="18"/>
      <c r="H20" s="18"/>
      <c r="I20" s="18"/>
      <c r="J20" s="19"/>
    </row>
    <row r="21" spans="2:10" ht="12.75">
      <c r="B21" s="125" t="s">
        <v>882</v>
      </c>
      <c r="C21" s="126"/>
      <c r="D21" s="122" t="e">
        <f>#REF!</f>
        <v>#REF!</v>
      </c>
      <c r="E21" s="123"/>
      <c r="F21" s="123"/>
      <c r="G21" s="123"/>
      <c r="H21" s="123"/>
      <c r="I21" s="18"/>
      <c r="J21" s="19"/>
    </row>
    <row r="22" spans="2:10" ht="12.75">
      <c r="B22" s="20"/>
      <c r="C22" s="11"/>
      <c r="D22" s="11"/>
      <c r="E22" s="11"/>
      <c r="F22" s="11"/>
      <c r="G22" s="11"/>
      <c r="H22" s="11"/>
      <c r="I22" s="11"/>
      <c r="J22" s="21"/>
    </row>
    <row r="23" spans="2:10" ht="12.75">
      <c r="B23" s="22"/>
      <c r="C23" s="23"/>
      <c r="D23" s="23"/>
      <c r="E23" s="23"/>
      <c r="F23" s="23"/>
      <c r="G23" s="23"/>
      <c r="H23" s="23"/>
      <c r="I23" s="23"/>
      <c r="J23" s="24"/>
    </row>
    <row r="24" spans="2:10" ht="12.75">
      <c r="B24" s="25"/>
      <c r="C24" s="18"/>
      <c r="D24" s="107" t="s">
        <v>883</v>
      </c>
      <c r="E24" s="107"/>
      <c r="F24" s="107"/>
      <c r="G24" s="107" t="s">
        <v>883</v>
      </c>
      <c r="H24" s="107"/>
      <c r="I24" s="107"/>
      <c r="J24" s="19"/>
    </row>
    <row r="25" spans="2:10" ht="12.75">
      <c r="B25" s="108" t="s">
        <v>884</v>
      </c>
      <c r="C25" s="109"/>
      <c r="D25" s="18"/>
      <c r="E25" s="18"/>
      <c r="F25" s="18"/>
      <c r="G25" s="18"/>
      <c r="H25" s="18"/>
      <c r="I25" s="18"/>
      <c r="J25" s="19"/>
    </row>
    <row r="26" spans="2:10" ht="12.75">
      <c r="B26" s="26"/>
      <c r="C26" s="18"/>
      <c r="D26" s="110" t="e">
        <f>#REF!&amp;#REF!</f>
        <v>#REF!</v>
      </c>
      <c r="E26" s="110"/>
      <c r="F26" s="110"/>
      <c r="G26" s="111" t="e">
        <f>#REF!&amp;#REF!</f>
        <v>#REF!</v>
      </c>
      <c r="H26" s="110"/>
      <c r="I26" s="110"/>
      <c r="J26" s="19"/>
    </row>
    <row r="27" spans="2:10" ht="12.75">
      <c r="B27" s="26"/>
      <c r="C27" s="18"/>
      <c r="D27" s="18"/>
      <c r="E27" s="27" t="s">
        <v>885</v>
      </c>
      <c r="F27" s="18"/>
      <c r="G27" s="18"/>
      <c r="H27" s="27" t="s">
        <v>842</v>
      </c>
      <c r="I27" s="18"/>
      <c r="J27" s="19"/>
    </row>
    <row r="28" spans="2:10" ht="12.75">
      <c r="B28" s="28"/>
      <c r="C28" s="29"/>
      <c r="D28" s="29"/>
      <c r="E28" s="29"/>
      <c r="F28" s="29"/>
      <c r="G28" s="29"/>
      <c r="H28" s="29"/>
      <c r="I28" s="29"/>
      <c r="J28" s="21"/>
    </row>
    <row r="29" spans="2:10" ht="12.75">
      <c r="B29" s="127" t="s">
        <v>886</v>
      </c>
      <c r="C29" s="119"/>
      <c r="D29" s="23"/>
      <c r="E29" s="30"/>
      <c r="F29" s="30"/>
      <c r="G29" s="23"/>
      <c r="H29" s="30"/>
      <c r="I29" s="30"/>
      <c r="J29" s="24"/>
    </row>
    <row r="30" spans="2:10" ht="12.75">
      <c r="B30" s="128" t="s">
        <v>887</v>
      </c>
      <c r="C30" s="128"/>
      <c r="D30" s="128"/>
      <c r="E30" s="128"/>
      <c r="F30" s="128" t="s">
        <v>888</v>
      </c>
      <c r="G30" s="128"/>
      <c r="H30" s="128"/>
      <c r="I30" s="128"/>
      <c r="J30" s="128"/>
    </row>
    <row r="31" spans="2:10" ht="12.75">
      <c r="B31" s="129" t="e">
        <f>#REF!</f>
        <v>#REF!</v>
      </c>
      <c r="C31" s="129"/>
      <c r="D31" s="129"/>
      <c r="E31" s="129"/>
      <c r="F31" s="129" t="e">
        <f>#REF!</f>
        <v>#REF!</v>
      </c>
      <c r="G31" s="129"/>
      <c r="H31" s="129"/>
      <c r="I31" s="129"/>
      <c r="J31" s="129"/>
    </row>
    <row r="32" spans="2:10" ht="12.75">
      <c r="B32" s="129" t="e">
        <f>#REF!</f>
        <v>#REF!</v>
      </c>
      <c r="C32" s="129"/>
      <c r="D32" s="129"/>
      <c r="E32" s="129"/>
      <c r="F32" s="129" t="e">
        <f>#REF!</f>
        <v>#REF!</v>
      </c>
      <c r="G32" s="129"/>
      <c r="H32" s="129"/>
      <c r="I32" s="129"/>
      <c r="J32" s="129"/>
    </row>
    <row r="33" spans="2:10" ht="12.75">
      <c r="B33" s="129" t="e">
        <f>#REF!</f>
        <v>#REF!</v>
      </c>
      <c r="C33" s="129"/>
      <c r="D33" s="129"/>
      <c r="E33" s="129"/>
      <c r="F33" s="129" t="e">
        <f>#REF!</f>
        <v>#REF!</v>
      </c>
      <c r="G33" s="129"/>
      <c r="H33" s="129"/>
      <c r="I33" s="129"/>
      <c r="J33" s="129"/>
    </row>
    <row r="34" spans="2:10" ht="12.75">
      <c r="B34" s="130" t="e">
        <f>#REF!</f>
        <v>#REF!</v>
      </c>
      <c r="C34" s="131"/>
      <c r="D34" s="131"/>
      <c r="E34" s="132"/>
      <c r="F34" s="130" t="e">
        <f>#REF!</f>
        <v>#REF!</v>
      </c>
      <c r="G34" s="131"/>
      <c r="H34" s="131"/>
      <c r="I34" s="131"/>
      <c r="J34" s="132"/>
    </row>
    <row r="35" spans="2:10" ht="12.75">
      <c r="B35" s="130" t="e">
        <f>#REF!</f>
        <v>#REF!</v>
      </c>
      <c r="C35" s="131"/>
      <c r="D35" s="131"/>
      <c r="E35" s="132"/>
      <c r="F35" s="130" t="e">
        <f>#REF!</f>
        <v>#REF!</v>
      </c>
      <c r="G35" s="131"/>
      <c r="H35" s="131"/>
      <c r="I35" s="131"/>
      <c r="J35" s="132"/>
    </row>
    <row r="37" ht="15.75">
      <c r="C37" s="15" t="s">
        <v>889</v>
      </c>
    </row>
    <row r="38" spans="2:10" ht="12.75">
      <c r="B38" s="31" t="s">
        <v>890</v>
      </c>
      <c r="C38" s="134" t="s">
        <v>891</v>
      </c>
      <c r="D38" s="134"/>
      <c r="E38" s="134"/>
      <c r="F38" s="134"/>
      <c r="G38" s="134"/>
      <c r="H38" s="134"/>
      <c r="I38" s="134"/>
      <c r="J38" s="13" t="s">
        <v>892</v>
      </c>
    </row>
    <row r="39" spans="2:10" ht="12.75">
      <c r="B39" s="32">
        <v>1</v>
      </c>
      <c r="C39" s="135">
        <v>2</v>
      </c>
      <c r="D39" s="136"/>
      <c r="E39" s="136"/>
      <c r="F39" s="136"/>
      <c r="G39" s="136"/>
      <c r="H39" s="136"/>
      <c r="I39" s="136"/>
      <c r="J39" s="13">
        <v>3</v>
      </c>
    </row>
    <row r="40" spans="2:10" ht="15">
      <c r="B40" s="13"/>
      <c r="C40" s="115" t="s">
        <v>893</v>
      </c>
      <c r="D40" s="115"/>
      <c r="E40" s="115"/>
      <c r="F40" s="115"/>
      <c r="G40" s="33"/>
      <c r="H40" s="33"/>
      <c r="I40" s="33"/>
      <c r="J40" s="13"/>
    </row>
    <row r="41" spans="2:10" ht="12.75">
      <c r="B41" s="13"/>
      <c r="C41" s="116" t="s">
        <v>894</v>
      </c>
      <c r="D41" s="117"/>
      <c r="E41" s="117"/>
      <c r="F41" s="117"/>
      <c r="G41" s="117"/>
      <c r="H41" s="117"/>
      <c r="I41" s="34"/>
      <c r="J41" s="13"/>
    </row>
    <row r="42" spans="2:11" ht="12.75">
      <c r="B42" s="14">
        <v>1</v>
      </c>
      <c r="C42" s="99" t="s">
        <v>895</v>
      </c>
      <c r="D42" s="99"/>
      <c r="E42" s="99"/>
      <c r="F42" s="99"/>
      <c r="G42" s="99"/>
      <c r="H42" s="99"/>
      <c r="I42" s="99"/>
      <c r="J42" s="35" t="e">
        <f>IF(#REF!&gt;0,#REF!,0)</f>
        <v>#REF!</v>
      </c>
      <c r="K42" s="36"/>
    </row>
    <row r="43" spans="2:12" ht="12.75">
      <c r="B43" s="14">
        <v>2</v>
      </c>
      <c r="C43" s="137" t="s">
        <v>896</v>
      </c>
      <c r="D43" s="137"/>
      <c r="E43" s="137"/>
      <c r="F43" s="137"/>
      <c r="G43" s="137"/>
      <c r="H43" s="137"/>
      <c r="I43" s="137"/>
      <c r="J43" s="35" t="e">
        <f>IF(#REF!&lt;0,#REF!,0)</f>
        <v>#REF!</v>
      </c>
      <c r="K43" s="36"/>
      <c r="L43" s="37"/>
    </row>
    <row r="44" spans="2:10" ht="12.75">
      <c r="B44" s="14"/>
      <c r="C44" s="138" t="s">
        <v>897</v>
      </c>
      <c r="D44" s="139"/>
      <c r="E44" s="139"/>
      <c r="F44" s="139"/>
      <c r="G44" s="139"/>
      <c r="H44" s="38"/>
      <c r="I44" s="39"/>
      <c r="J44" s="40"/>
    </row>
    <row r="45" spans="2:10" ht="12.75">
      <c r="B45" s="14">
        <v>3</v>
      </c>
      <c r="C45" s="140" t="s">
        <v>898</v>
      </c>
      <c r="D45" s="141"/>
      <c r="E45" s="141"/>
      <c r="F45" s="141"/>
      <c r="G45" s="141"/>
      <c r="H45" s="141"/>
      <c r="I45" s="142"/>
      <c r="J45" s="41"/>
    </row>
    <row r="46" spans="2:12" ht="12.75">
      <c r="B46" s="14">
        <v>4</v>
      </c>
      <c r="C46" s="140" t="s">
        <v>899</v>
      </c>
      <c r="D46" s="141"/>
      <c r="E46" s="141"/>
      <c r="F46" s="141"/>
      <c r="G46" s="141"/>
      <c r="H46" s="141"/>
      <c r="I46" s="142"/>
      <c r="J46" s="42"/>
      <c r="K46" s="17"/>
      <c r="L46" s="17"/>
    </row>
    <row r="47" spans="2:12" ht="12.75">
      <c r="B47" s="14"/>
      <c r="C47" s="143" t="s">
        <v>900</v>
      </c>
      <c r="D47" s="144"/>
      <c r="E47" s="144"/>
      <c r="F47" s="144"/>
      <c r="G47" s="38"/>
      <c r="H47" s="38"/>
      <c r="I47" s="39"/>
      <c r="J47" s="42"/>
      <c r="K47" s="17"/>
      <c r="L47" s="17"/>
    </row>
    <row r="48" spans="2:10" ht="12.75">
      <c r="B48" s="43">
        <v>5</v>
      </c>
      <c r="C48" s="133" t="s">
        <v>901</v>
      </c>
      <c r="D48" s="99"/>
      <c r="E48" s="99"/>
      <c r="F48" s="99"/>
      <c r="G48" s="99"/>
      <c r="H48" s="99"/>
      <c r="I48" s="99"/>
      <c r="J48" s="40" t="e">
        <f>#REF!</f>
        <v>#REF!</v>
      </c>
    </row>
    <row r="49" spans="2:10" ht="12.75">
      <c r="B49" s="14">
        <v>6</v>
      </c>
      <c r="C49" s="133" t="s">
        <v>902</v>
      </c>
      <c r="D49" s="99"/>
      <c r="E49" s="99"/>
      <c r="F49" s="99"/>
      <c r="G49" s="99"/>
      <c r="H49" s="99"/>
      <c r="I49" s="99"/>
      <c r="J49" s="42"/>
    </row>
    <row r="50" spans="2:10" ht="12.75">
      <c r="B50" s="14">
        <v>7</v>
      </c>
      <c r="C50" s="133" t="s">
        <v>903</v>
      </c>
      <c r="D50" s="99"/>
      <c r="E50" s="99"/>
      <c r="F50" s="99"/>
      <c r="G50" s="99"/>
      <c r="H50" s="99"/>
      <c r="I50" s="99"/>
      <c r="J50" s="42"/>
    </row>
    <row r="51" spans="2:10" ht="12.75">
      <c r="B51" s="14">
        <v>8</v>
      </c>
      <c r="C51" s="133" t="s">
        <v>904</v>
      </c>
      <c r="D51" s="99"/>
      <c r="E51" s="99"/>
      <c r="F51" s="99"/>
      <c r="G51" s="99"/>
      <c r="H51" s="99"/>
      <c r="I51" s="99"/>
      <c r="J51" s="42"/>
    </row>
    <row r="52" spans="2:10" ht="12.75">
      <c r="B52" s="14">
        <v>9</v>
      </c>
      <c r="C52" s="133" t="s">
        <v>905</v>
      </c>
      <c r="D52" s="99"/>
      <c r="E52" s="99"/>
      <c r="F52" s="99"/>
      <c r="G52" s="99"/>
      <c r="H52" s="99"/>
      <c r="I52" s="99"/>
      <c r="J52" s="42"/>
    </row>
    <row r="53" spans="2:10" ht="12.75">
      <c r="B53" s="14">
        <v>10</v>
      </c>
      <c r="C53" s="133" t="s">
        <v>906</v>
      </c>
      <c r="D53" s="99"/>
      <c r="E53" s="99"/>
      <c r="F53" s="99"/>
      <c r="G53" s="99"/>
      <c r="H53" s="99"/>
      <c r="I53" s="99"/>
      <c r="J53" s="42"/>
    </row>
    <row r="54" spans="2:10" ht="12.75">
      <c r="B54" s="14">
        <v>11</v>
      </c>
      <c r="C54" s="133" t="s">
        <v>907</v>
      </c>
      <c r="D54" s="99"/>
      <c r="E54" s="99"/>
      <c r="F54" s="99"/>
      <c r="G54" s="99"/>
      <c r="H54" s="99"/>
      <c r="I54" s="99"/>
      <c r="J54" s="42"/>
    </row>
    <row r="55" spans="2:10" ht="12.75">
      <c r="B55" s="14">
        <v>12</v>
      </c>
      <c r="C55" s="133" t="s">
        <v>908</v>
      </c>
      <c r="D55" s="99"/>
      <c r="E55" s="99"/>
      <c r="F55" s="99"/>
      <c r="G55" s="99"/>
      <c r="H55" s="99"/>
      <c r="I55" s="99"/>
      <c r="J55" s="42"/>
    </row>
    <row r="56" spans="2:10" ht="12.75">
      <c r="B56" s="14">
        <v>13</v>
      </c>
      <c r="C56" s="133" t="s">
        <v>909</v>
      </c>
      <c r="D56" s="99"/>
      <c r="E56" s="99"/>
      <c r="F56" s="99"/>
      <c r="G56" s="99"/>
      <c r="H56" s="99"/>
      <c r="I56" s="99"/>
      <c r="J56" s="42" t="e">
        <f>#REF!</f>
        <v>#REF!</v>
      </c>
    </row>
    <row r="57" spans="2:10" ht="12.75">
      <c r="B57" s="14">
        <v>14</v>
      </c>
      <c r="C57" s="133" t="s">
        <v>910</v>
      </c>
      <c r="D57" s="99"/>
      <c r="E57" s="99"/>
      <c r="F57" s="99"/>
      <c r="G57" s="99"/>
      <c r="H57" s="99"/>
      <c r="I57" s="99"/>
      <c r="J57" s="44"/>
    </row>
    <row r="58" spans="2:10" ht="12.75">
      <c r="B58" s="14">
        <v>15</v>
      </c>
      <c r="C58" s="133" t="s">
        <v>911</v>
      </c>
      <c r="D58" s="99"/>
      <c r="E58" s="99"/>
      <c r="F58" s="99"/>
      <c r="G58" s="99"/>
      <c r="H58" s="99"/>
      <c r="I58" s="99"/>
      <c r="J58" s="44"/>
    </row>
    <row r="59" spans="2:10" ht="12.75">
      <c r="B59" s="152">
        <v>16</v>
      </c>
      <c r="C59" s="150" t="s">
        <v>912</v>
      </c>
      <c r="D59" s="153"/>
      <c r="E59" s="153"/>
      <c r="F59" s="153"/>
      <c r="G59" s="153"/>
      <c r="H59" s="153"/>
      <c r="I59" s="154"/>
      <c r="J59" s="145"/>
    </row>
    <row r="60" spans="2:10" ht="12.75">
      <c r="B60" s="152"/>
      <c r="C60" s="146" t="s">
        <v>913</v>
      </c>
      <c r="D60" s="147"/>
      <c r="E60" s="147"/>
      <c r="F60" s="147"/>
      <c r="G60" s="147"/>
      <c r="H60" s="147"/>
      <c r="I60" s="148"/>
      <c r="J60" s="145"/>
    </row>
    <row r="61" spans="2:10" ht="12.75">
      <c r="B61" s="149">
        <v>17</v>
      </c>
      <c r="C61" s="150" t="s">
        <v>914</v>
      </c>
      <c r="D61" s="120"/>
      <c r="E61" s="120"/>
      <c r="F61" s="120"/>
      <c r="G61" s="120"/>
      <c r="H61" s="120"/>
      <c r="I61" s="121"/>
      <c r="J61" s="145"/>
    </row>
    <row r="62" spans="2:10" ht="12.75">
      <c r="B62" s="149"/>
      <c r="C62" s="146" t="s">
        <v>915</v>
      </c>
      <c r="D62" s="114"/>
      <c r="E62" s="114"/>
      <c r="F62" s="114"/>
      <c r="G62" s="114"/>
      <c r="H62" s="114"/>
      <c r="I62" s="151"/>
      <c r="J62" s="145"/>
    </row>
    <row r="63" spans="2:10" ht="12.75">
      <c r="B63" s="14">
        <v>18</v>
      </c>
      <c r="C63" s="133" t="s">
        <v>916</v>
      </c>
      <c r="D63" s="99"/>
      <c r="E63" s="99"/>
      <c r="F63" s="99"/>
      <c r="G63" s="99"/>
      <c r="H63" s="99"/>
      <c r="I63" s="99"/>
      <c r="J63" s="44"/>
    </row>
    <row r="64" spans="2:10" ht="12.75">
      <c r="B64" s="14">
        <v>19</v>
      </c>
      <c r="C64" s="133" t="s">
        <v>917</v>
      </c>
      <c r="D64" s="99"/>
      <c r="E64" s="99"/>
      <c r="F64" s="99"/>
      <c r="G64" s="99"/>
      <c r="H64" s="99"/>
      <c r="I64" s="99"/>
      <c r="J64" s="42"/>
    </row>
    <row r="65" spans="2:10" ht="12.75">
      <c r="B65" s="14">
        <v>20</v>
      </c>
      <c r="C65" s="133" t="s">
        <v>918</v>
      </c>
      <c r="D65" s="99"/>
      <c r="E65" s="99"/>
      <c r="F65" s="99"/>
      <c r="G65" s="99"/>
      <c r="H65" s="99"/>
      <c r="I65" s="99"/>
      <c r="J65" s="42"/>
    </row>
    <row r="66" spans="2:10" ht="12.75">
      <c r="B66" s="14">
        <v>21</v>
      </c>
      <c r="C66" s="133" t="s">
        <v>919</v>
      </c>
      <c r="D66" s="99"/>
      <c r="E66" s="99"/>
      <c r="F66" s="99"/>
      <c r="G66" s="99"/>
      <c r="H66" s="99"/>
      <c r="I66" s="99"/>
      <c r="J66" s="42"/>
    </row>
    <row r="67" spans="2:10" ht="12.75">
      <c r="B67" s="14">
        <v>22</v>
      </c>
      <c r="C67" s="133" t="s">
        <v>920</v>
      </c>
      <c r="D67" s="99"/>
      <c r="E67" s="99"/>
      <c r="F67" s="99"/>
      <c r="G67" s="99"/>
      <c r="H67" s="99"/>
      <c r="I67" s="99"/>
      <c r="J67" s="42"/>
    </row>
    <row r="68" spans="2:10" ht="12.75">
      <c r="B68" s="14"/>
      <c r="C68" s="160" t="s">
        <v>921</v>
      </c>
      <c r="D68" s="160"/>
      <c r="E68" s="160"/>
      <c r="F68" s="160"/>
      <c r="G68" s="160"/>
      <c r="H68" s="160"/>
      <c r="I68" s="160"/>
      <c r="J68" s="42"/>
    </row>
    <row r="69" spans="2:10" ht="12.75">
      <c r="B69" s="14">
        <v>23</v>
      </c>
      <c r="C69" s="133" t="s">
        <v>922</v>
      </c>
      <c r="D69" s="155"/>
      <c r="E69" s="155"/>
      <c r="F69" s="155"/>
      <c r="G69" s="155"/>
      <c r="H69" s="155"/>
      <c r="I69" s="155"/>
      <c r="J69" s="44"/>
    </row>
    <row r="70" spans="2:10" ht="12.75">
      <c r="B70" s="14">
        <v>24</v>
      </c>
      <c r="C70" s="133" t="s">
        <v>923</v>
      </c>
      <c r="D70" s="155"/>
      <c r="E70" s="155"/>
      <c r="F70" s="155"/>
      <c r="G70" s="155"/>
      <c r="H70" s="155"/>
      <c r="I70" s="155"/>
      <c r="J70" s="44"/>
    </row>
    <row r="71" spans="2:10" ht="12.75">
      <c r="B71" s="13">
        <v>25</v>
      </c>
      <c r="C71" s="156" t="s">
        <v>924</v>
      </c>
      <c r="D71" s="157"/>
      <c r="E71" s="157"/>
      <c r="F71" s="157"/>
      <c r="G71" s="157"/>
      <c r="H71" s="157"/>
      <c r="I71" s="157"/>
      <c r="J71" s="40">
        <f>J69-J70</f>
        <v>0</v>
      </c>
    </row>
    <row r="72" spans="2:10" ht="12.75">
      <c r="B72" s="13"/>
      <c r="C72" s="158" t="s">
        <v>925</v>
      </c>
      <c r="D72" s="159"/>
      <c r="E72" s="159"/>
      <c r="F72" s="159"/>
      <c r="G72" s="159"/>
      <c r="H72" s="45"/>
      <c r="I72" s="46"/>
      <c r="J72" s="40"/>
    </row>
    <row r="73" spans="2:10" ht="12.75">
      <c r="B73" s="149">
        <v>26</v>
      </c>
      <c r="C73" s="150" t="s">
        <v>926</v>
      </c>
      <c r="D73" s="120"/>
      <c r="E73" s="120"/>
      <c r="F73" s="120"/>
      <c r="G73" s="120"/>
      <c r="H73" s="120"/>
      <c r="I73" s="121"/>
      <c r="J73" s="165"/>
    </row>
    <row r="74" spans="2:10" ht="12.75">
      <c r="B74" s="149"/>
      <c r="C74" s="146" t="s">
        <v>927</v>
      </c>
      <c r="D74" s="114"/>
      <c r="E74" s="114"/>
      <c r="F74" s="114"/>
      <c r="G74" s="114"/>
      <c r="H74" s="114"/>
      <c r="I74" s="151"/>
      <c r="J74" s="165"/>
    </row>
    <row r="75" spans="2:10" ht="12.75">
      <c r="B75" s="43">
        <v>27</v>
      </c>
      <c r="C75" s="133" t="s">
        <v>928</v>
      </c>
      <c r="D75" s="99"/>
      <c r="E75" s="99"/>
      <c r="F75" s="99"/>
      <c r="G75" s="99"/>
      <c r="H75" s="99"/>
      <c r="I75" s="99"/>
      <c r="J75" s="40"/>
    </row>
    <row r="76" spans="2:10" ht="12.75">
      <c r="B76" s="14"/>
      <c r="C76" s="166" t="s">
        <v>929</v>
      </c>
      <c r="D76" s="167"/>
      <c r="E76" s="167"/>
      <c r="F76" s="167"/>
      <c r="G76" s="167"/>
      <c r="H76" s="167"/>
      <c r="I76" s="167"/>
      <c r="J76" s="47"/>
    </row>
    <row r="77" spans="2:10" ht="12.75">
      <c r="B77" s="14">
        <v>28</v>
      </c>
      <c r="C77" s="133" t="s">
        <v>930</v>
      </c>
      <c r="D77" s="99"/>
      <c r="E77" s="99"/>
      <c r="F77" s="99"/>
      <c r="G77" s="99"/>
      <c r="H77" s="99"/>
      <c r="I77" s="99"/>
      <c r="J77" s="40"/>
    </row>
    <row r="78" spans="2:10" ht="12.75">
      <c r="B78" s="43">
        <v>29</v>
      </c>
      <c r="C78" s="133" t="s">
        <v>931</v>
      </c>
      <c r="D78" s="99"/>
      <c r="E78" s="99"/>
      <c r="F78" s="99"/>
      <c r="G78" s="99"/>
      <c r="H78" s="99"/>
      <c r="I78" s="99"/>
      <c r="J78" s="42"/>
    </row>
    <row r="79" spans="2:10" ht="12.75">
      <c r="B79" s="48">
        <v>30</v>
      </c>
      <c r="C79" s="156" t="s">
        <v>932</v>
      </c>
      <c r="D79" s="157"/>
      <c r="E79" s="157"/>
      <c r="F79" s="157"/>
      <c r="G79" s="157"/>
      <c r="H79" s="157"/>
      <c r="I79" s="157"/>
      <c r="J79" s="40">
        <f>J77-J78</f>
        <v>0</v>
      </c>
    </row>
    <row r="80" spans="2:10" ht="12.75">
      <c r="B80" s="43"/>
      <c r="C80" s="161" t="s">
        <v>933</v>
      </c>
      <c r="D80" s="162"/>
      <c r="E80" s="162"/>
      <c r="F80" s="162"/>
      <c r="G80" s="162"/>
      <c r="H80" s="162"/>
      <c r="I80" s="162"/>
      <c r="J80" s="42"/>
    </row>
    <row r="81" spans="2:10" ht="12.75">
      <c r="B81" s="163">
        <v>31</v>
      </c>
      <c r="C81" s="164" t="s">
        <v>934</v>
      </c>
      <c r="D81" s="120"/>
      <c r="E81" s="120"/>
      <c r="F81" s="120"/>
      <c r="G81" s="120"/>
      <c r="H81" s="120"/>
      <c r="I81" s="121"/>
      <c r="J81" s="165" t="e">
        <f>IF(#REF!&gt;=0,(IF(AND(J42&gt;=0),(J42+J45-J46+J48-J49+J50+J51+J52+J53+J54+J55+J56+J57+J58+J59+J60+J61+J62+J63+J64+J65+J66+J67+J71+J73+J75+J79))))+(IF(J83&gt;0,(J83)))</f>
        <v>#REF!</v>
      </c>
    </row>
    <row r="82" spans="2:10" ht="12.75">
      <c r="B82" s="163"/>
      <c r="C82" s="146" t="s">
        <v>935</v>
      </c>
      <c r="D82" s="114"/>
      <c r="E82" s="114"/>
      <c r="F82" s="114"/>
      <c r="G82" s="114"/>
      <c r="H82" s="114"/>
      <c r="I82" s="151"/>
      <c r="J82" s="165"/>
    </row>
    <row r="83" spans="2:10" ht="12.75">
      <c r="B83" s="48">
        <v>32</v>
      </c>
      <c r="C83" s="156" t="s">
        <v>936</v>
      </c>
      <c r="D83" s="157"/>
      <c r="E83" s="157"/>
      <c r="F83" s="157"/>
      <c r="G83" s="157"/>
      <c r="H83" s="157"/>
      <c r="I83" s="157"/>
      <c r="J83" s="49" t="e">
        <f>IF(J43&lt;0,(J43+J45+J48-J49+J50+J51+J52+J53+J54+J55+J56+J57+J58+J59+J60+J61+J62+J63+J64+J65+J66+J67+J71+J73+J75+J79),0)</f>
        <v>#REF!</v>
      </c>
    </row>
    <row r="84" spans="2:10" ht="12.75">
      <c r="B84" s="14">
        <v>33</v>
      </c>
      <c r="C84" s="133" t="s">
        <v>937</v>
      </c>
      <c r="D84" s="99"/>
      <c r="E84" s="99"/>
      <c r="F84" s="99"/>
      <c r="G84" s="99"/>
      <c r="H84" s="99"/>
      <c r="I84" s="99"/>
      <c r="J84" s="49" t="e">
        <f>IF(J81&lt;=H150,J81)+IF(J81&gt;H150,)</f>
        <v>#REF!</v>
      </c>
    </row>
    <row r="85" spans="2:10" ht="12.75">
      <c r="B85" s="48">
        <v>34</v>
      </c>
      <c r="C85" s="156" t="s">
        <v>938</v>
      </c>
      <c r="D85" s="157"/>
      <c r="E85" s="157"/>
      <c r="F85" s="157"/>
      <c r="G85" s="157"/>
      <c r="H85" s="157"/>
      <c r="I85" s="157"/>
      <c r="J85" s="42" t="e">
        <f>IF(J81&gt;0,(J81-J84))</f>
        <v>#REF!</v>
      </c>
    </row>
    <row r="86" spans="2:10" ht="15">
      <c r="B86" s="48"/>
      <c r="C86" s="170" t="s">
        <v>939</v>
      </c>
      <c r="D86" s="101"/>
      <c r="E86" s="101"/>
      <c r="F86" s="101"/>
      <c r="G86" s="101"/>
      <c r="H86" s="101"/>
      <c r="I86" s="101"/>
      <c r="J86" s="42"/>
    </row>
    <row r="87" spans="2:10" ht="12.75">
      <c r="B87" s="48">
        <v>35</v>
      </c>
      <c r="C87" s="168" t="s">
        <v>940</v>
      </c>
      <c r="D87" s="168"/>
      <c r="E87" s="168"/>
      <c r="F87" s="168"/>
      <c r="G87" s="168"/>
      <c r="H87" s="168"/>
      <c r="I87" s="168"/>
      <c r="J87" s="42">
        <f>J45</f>
        <v>0</v>
      </c>
    </row>
    <row r="88" spans="2:10" ht="12.75">
      <c r="B88" s="48">
        <v>36</v>
      </c>
      <c r="C88" s="168" t="s">
        <v>941</v>
      </c>
      <c r="D88" s="168"/>
      <c r="E88" s="168"/>
      <c r="F88" s="168"/>
      <c r="G88" s="168"/>
      <c r="H88" s="168"/>
      <c r="I88" s="168"/>
      <c r="J88" s="42">
        <f>J46</f>
        <v>0</v>
      </c>
    </row>
    <row r="89" spans="2:10" ht="12.75">
      <c r="B89" s="48">
        <v>37</v>
      </c>
      <c r="C89" s="168" t="s">
        <v>942</v>
      </c>
      <c r="D89" s="168"/>
      <c r="E89" s="168"/>
      <c r="F89" s="168"/>
      <c r="G89" s="168"/>
      <c r="H89" s="168"/>
      <c r="I89" s="168"/>
      <c r="J89" s="42" t="b">
        <f>IF(J87&gt;J88,J87-J88)</f>
        <v>0</v>
      </c>
    </row>
    <row r="90" spans="2:10" ht="12.75">
      <c r="B90" s="48">
        <v>38</v>
      </c>
      <c r="C90" s="168" t="s">
        <v>943</v>
      </c>
      <c r="D90" s="168"/>
      <c r="E90" s="168"/>
      <c r="F90" s="168"/>
      <c r="G90" s="168"/>
      <c r="H90" s="168"/>
      <c r="I90" s="168"/>
      <c r="J90" s="42" t="b">
        <f>IF(J88&gt;J87,J88-J87)</f>
        <v>0</v>
      </c>
    </row>
    <row r="91" spans="2:10" ht="12.75">
      <c r="B91" s="48">
        <v>39</v>
      </c>
      <c r="C91" s="168" t="s">
        <v>944</v>
      </c>
      <c r="D91" s="168"/>
      <c r="E91" s="168"/>
      <c r="F91" s="168"/>
      <c r="G91" s="168"/>
      <c r="H91" s="168"/>
      <c r="I91" s="168"/>
      <c r="J91" s="42">
        <f>H171</f>
        <v>0</v>
      </c>
    </row>
    <row r="92" spans="2:10" ht="12.75">
      <c r="B92" s="48">
        <v>40</v>
      </c>
      <c r="C92" s="168" t="s">
        <v>945</v>
      </c>
      <c r="D92" s="168"/>
      <c r="E92" s="168"/>
      <c r="F92" s="168"/>
      <c r="G92" s="168"/>
      <c r="H92" s="168"/>
      <c r="I92" s="168"/>
      <c r="J92" s="42">
        <f>J89-J91</f>
        <v>0</v>
      </c>
    </row>
    <row r="93" spans="2:10" ht="15">
      <c r="B93" s="48"/>
      <c r="C93" s="169" t="s">
        <v>946</v>
      </c>
      <c r="D93" s="169"/>
      <c r="E93" s="169"/>
      <c r="F93" s="169"/>
      <c r="G93" s="169"/>
      <c r="H93" s="169"/>
      <c r="I93" s="169"/>
      <c r="J93" s="42"/>
    </row>
    <row r="94" spans="2:10" ht="12.75">
      <c r="B94" s="48">
        <v>41</v>
      </c>
      <c r="C94" s="168" t="s">
        <v>947</v>
      </c>
      <c r="D94" s="168"/>
      <c r="E94" s="168"/>
      <c r="F94" s="168"/>
      <c r="G94" s="168"/>
      <c r="H94" s="168"/>
      <c r="I94" s="168"/>
      <c r="J94" s="42" t="e">
        <f>J85+J92</f>
        <v>#REF!</v>
      </c>
    </row>
    <row r="95" spans="2:10" ht="12.75">
      <c r="B95" s="48"/>
      <c r="C95" s="168" t="s">
        <v>948</v>
      </c>
      <c r="D95" s="168"/>
      <c r="E95" s="168"/>
      <c r="F95" s="168"/>
      <c r="G95" s="168"/>
      <c r="H95" s="168"/>
      <c r="I95" s="168"/>
      <c r="J95" s="42"/>
    </row>
    <row r="96" spans="2:10" ht="12.75">
      <c r="B96" s="43">
        <v>42</v>
      </c>
      <c r="C96" s="171" t="s">
        <v>949</v>
      </c>
      <c r="D96" s="171"/>
      <c r="E96" s="171"/>
      <c r="F96" s="171"/>
      <c r="G96" s="171"/>
      <c r="H96" s="171"/>
      <c r="I96" s="171"/>
      <c r="J96" s="42"/>
    </row>
    <row r="97" spans="2:10" ht="12.75">
      <c r="B97" s="48">
        <v>43</v>
      </c>
      <c r="C97" s="168" t="s">
        <v>950</v>
      </c>
      <c r="D97" s="168"/>
      <c r="E97" s="168"/>
      <c r="F97" s="168"/>
      <c r="G97" s="168"/>
      <c r="H97" s="168"/>
      <c r="I97" s="168"/>
      <c r="J97" s="42" t="e">
        <f>J94-J96</f>
        <v>#REF!</v>
      </c>
    </row>
    <row r="98" spans="2:10" ht="12.75">
      <c r="B98" s="48">
        <v>44</v>
      </c>
      <c r="C98" s="168" t="s">
        <v>951</v>
      </c>
      <c r="D98" s="168"/>
      <c r="E98" s="168"/>
      <c r="F98" s="168"/>
      <c r="G98" s="168"/>
      <c r="H98" s="168"/>
      <c r="I98" s="168"/>
      <c r="J98" s="42" t="e">
        <f>J97*0.09</f>
        <v>#REF!</v>
      </c>
    </row>
    <row r="99" spans="2:10" ht="12.75">
      <c r="B99" s="48"/>
      <c r="C99" s="172" t="s">
        <v>952</v>
      </c>
      <c r="D99" s="172"/>
      <c r="E99" s="172"/>
      <c r="F99" s="172"/>
      <c r="G99" s="172"/>
      <c r="H99" s="172"/>
      <c r="I99" s="172"/>
      <c r="J99" s="42"/>
    </row>
    <row r="100" spans="2:10" ht="12.75">
      <c r="B100" s="43">
        <v>45</v>
      </c>
      <c r="C100" s="171" t="s">
        <v>953</v>
      </c>
      <c r="D100" s="171"/>
      <c r="E100" s="171"/>
      <c r="F100" s="171"/>
      <c r="G100" s="171"/>
      <c r="H100" s="171"/>
      <c r="I100" s="171"/>
      <c r="J100" s="42"/>
    </row>
    <row r="101" spans="2:10" ht="12.75">
      <c r="B101" s="48">
        <v>46</v>
      </c>
      <c r="C101" s="168" t="s">
        <v>954</v>
      </c>
      <c r="D101" s="168"/>
      <c r="E101" s="168"/>
      <c r="F101" s="168"/>
      <c r="G101" s="168"/>
      <c r="H101" s="168"/>
      <c r="I101" s="168"/>
      <c r="J101" s="42" t="e">
        <f>J98-J100</f>
        <v>#REF!</v>
      </c>
    </row>
    <row r="102" spans="2:10" ht="12.75">
      <c r="B102" s="43">
        <v>47</v>
      </c>
      <c r="C102" s="171" t="s">
        <v>955</v>
      </c>
      <c r="D102" s="171"/>
      <c r="E102" s="171"/>
      <c r="F102" s="171"/>
      <c r="G102" s="171"/>
      <c r="H102" s="171"/>
      <c r="I102" s="171"/>
      <c r="J102" s="42"/>
    </row>
    <row r="103" spans="2:10" ht="12.75">
      <c r="B103" s="43">
        <v>48</v>
      </c>
      <c r="C103" s="171" t="s">
        <v>956</v>
      </c>
      <c r="D103" s="171"/>
      <c r="E103" s="171"/>
      <c r="F103" s="171"/>
      <c r="G103" s="171"/>
      <c r="H103" s="171"/>
      <c r="I103" s="171"/>
      <c r="J103" s="42"/>
    </row>
    <row r="104" spans="2:10" ht="12.75">
      <c r="B104" s="48">
        <v>49</v>
      </c>
      <c r="C104" s="168" t="s">
        <v>957</v>
      </c>
      <c r="D104" s="168"/>
      <c r="E104" s="168"/>
      <c r="F104" s="168"/>
      <c r="G104" s="168"/>
      <c r="H104" s="168"/>
      <c r="I104" s="168"/>
      <c r="J104" s="42">
        <f>J102+J103</f>
        <v>0</v>
      </c>
    </row>
    <row r="105" spans="2:10" ht="12.75">
      <c r="B105" s="48">
        <v>50</v>
      </c>
      <c r="C105" s="168" t="s">
        <v>958</v>
      </c>
      <c r="D105" s="168"/>
      <c r="E105" s="168"/>
      <c r="F105" s="168"/>
      <c r="G105" s="168"/>
      <c r="H105" s="168"/>
      <c r="I105" s="168"/>
      <c r="J105" s="42" t="e">
        <f>IF(J98&gt;J104,(J101-J104),"0")</f>
        <v>#REF!</v>
      </c>
    </row>
    <row r="106" spans="2:10" ht="12.75">
      <c r="B106" s="48">
        <v>51</v>
      </c>
      <c r="C106" s="168" t="s">
        <v>959</v>
      </c>
      <c r="D106" s="168"/>
      <c r="E106" s="168"/>
      <c r="F106" s="168"/>
      <c r="G106" s="168"/>
      <c r="H106" s="168"/>
      <c r="I106" s="168"/>
      <c r="J106" s="42" t="e">
        <f>IF(J104&gt;J98,(J104-J98),"0")</f>
        <v>#REF!</v>
      </c>
    </row>
    <row r="107" spans="2:10" ht="12.75">
      <c r="B107" s="43">
        <v>52</v>
      </c>
      <c r="C107" s="171" t="s">
        <v>960</v>
      </c>
      <c r="D107" s="171"/>
      <c r="E107" s="171"/>
      <c r="F107" s="171"/>
      <c r="G107" s="171"/>
      <c r="H107" s="171"/>
      <c r="I107" s="171"/>
      <c r="J107" s="42"/>
    </row>
    <row r="108" spans="2:10" ht="12.75">
      <c r="B108" s="14">
        <v>53</v>
      </c>
      <c r="C108" s="133" t="s">
        <v>961</v>
      </c>
      <c r="D108" s="99"/>
      <c r="E108" s="99"/>
      <c r="F108" s="99"/>
      <c r="G108" s="99"/>
      <c r="H108" s="99"/>
      <c r="I108" s="99"/>
      <c r="J108" s="40" t="str">
        <f>IF(J107&gt;0,(J106-J107),"0")</f>
        <v>0</v>
      </c>
    </row>
    <row r="109" spans="2:10" ht="12.75">
      <c r="B109" s="48">
        <v>54</v>
      </c>
      <c r="C109" s="156" t="s">
        <v>962</v>
      </c>
      <c r="D109" s="157"/>
      <c r="E109" s="157"/>
      <c r="F109" s="157"/>
      <c r="G109" s="157"/>
      <c r="H109" s="157"/>
      <c r="I109" s="157"/>
      <c r="J109" s="50"/>
    </row>
    <row r="111" spans="2:10" ht="13.5" thickBot="1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>
      <c r="B112" s="51"/>
      <c r="C112" s="52"/>
      <c r="D112" s="52"/>
      <c r="E112" s="52"/>
      <c r="F112" s="52"/>
      <c r="G112" s="52"/>
      <c r="H112" s="52"/>
      <c r="I112" s="52"/>
      <c r="J112" s="53"/>
    </row>
    <row r="113" spans="2:11" ht="15">
      <c r="B113" s="178" t="s">
        <v>963</v>
      </c>
      <c r="C113" s="137"/>
      <c r="D113" s="137"/>
      <c r="E113" s="137"/>
      <c r="F113" s="137"/>
      <c r="G113" s="137"/>
      <c r="H113" s="137"/>
      <c r="I113" s="137"/>
      <c r="J113" s="177"/>
      <c r="K113" s="54"/>
    </row>
    <row r="114" spans="2:10" ht="12.75">
      <c r="B114" s="55"/>
      <c r="C114" s="17"/>
      <c r="D114" s="17"/>
      <c r="E114" s="17"/>
      <c r="F114" s="17"/>
      <c r="G114" s="17"/>
      <c r="H114" s="17"/>
      <c r="I114" s="17"/>
      <c r="J114" s="56"/>
    </row>
    <row r="115" spans="2:10" ht="12.75">
      <c r="B115" s="176" t="s">
        <v>964</v>
      </c>
      <c r="C115" s="137"/>
      <c r="D115" s="114"/>
      <c r="E115" s="114"/>
      <c r="F115" s="114"/>
      <c r="G115" s="27" t="s">
        <v>965</v>
      </c>
      <c r="H115" s="179" t="e">
        <f>#REF!</f>
        <v>#REF!</v>
      </c>
      <c r="I115" s="180"/>
      <c r="J115" s="181"/>
    </row>
    <row r="116" spans="2:10" ht="12.75">
      <c r="B116" s="55"/>
      <c r="C116" s="17"/>
      <c r="D116" s="17"/>
      <c r="E116" s="17"/>
      <c r="F116" s="17"/>
      <c r="G116" s="17"/>
      <c r="H116" s="17"/>
      <c r="I116" s="17"/>
      <c r="J116" s="56"/>
    </row>
    <row r="117" spans="2:10" ht="12.75">
      <c r="B117" s="55" t="s">
        <v>966</v>
      </c>
      <c r="C117" s="123" t="e">
        <f>#REF!&amp;#REF!</f>
        <v>#REF!</v>
      </c>
      <c r="D117" s="123"/>
      <c r="E117" s="123"/>
      <c r="F117" s="123"/>
      <c r="G117" s="17"/>
      <c r="H117" s="17"/>
      <c r="I117" s="17"/>
      <c r="J117" s="56"/>
    </row>
    <row r="118" spans="2:10" ht="13.5" thickBot="1">
      <c r="B118" s="57"/>
      <c r="C118" s="58"/>
      <c r="D118" s="58"/>
      <c r="E118" s="58"/>
      <c r="F118" s="58"/>
      <c r="G118" s="58"/>
      <c r="H118" s="58"/>
      <c r="I118" s="58"/>
      <c r="J118" s="59"/>
    </row>
    <row r="119" ht="12.75">
      <c r="G119" s="173" t="s">
        <v>967</v>
      </c>
    </row>
    <row r="120" ht="13.5" thickBot="1">
      <c r="G120" s="173"/>
    </row>
    <row r="121" spans="2:12" ht="12.75">
      <c r="B121" s="174" t="s">
        <v>968</v>
      </c>
      <c r="C121" s="175"/>
      <c r="D121" s="175"/>
      <c r="E121" s="52"/>
      <c r="F121" s="52"/>
      <c r="G121" s="52"/>
      <c r="H121" s="52"/>
      <c r="I121" s="52"/>
      <c r="J121" s="53"/>
      <c r="K121" s="17"/>
      <c r="L121" s="17"/>
    </row>
    <row r="122" spans="2:12" ht="12.75">
      <c r="B122" s="176" t="s">
        <v>969</v>
      </c>
      <c r="C122" s="137"/>
      <c r="D122" s="137"/>
      <c r="E122" s="137" t="s">
        <v>970</v>
      </c>
      <c r="F122" s="137"/>
      <c r="G122" s="137"/>
      <c r="H122" s="137"/>
      <c r="I122" s="137"/>
      <c r="J122" s="177"/>
      <c r="K122" s="17"/>
      <c r="L122" s="17"/>
    </row>
    <row r="123" spans="2:12" ht="12.75">
      <c r="B123" s="55"/>
      <c r="C123" s="17"/>
      <c r="D123" s="17"/>
      <c r="E123" s="17"/>
      <c r="F123" s="17"/>
      <c r="G123" s="17"/>
      <c r="H123" s="17"/>
      <c r="I123" s="17"/>
      <c r="J123" s="56"/>
      <c r="K123" s="17"/>
      <c r="L123" s="17"/>
    </row>
    <row r="124" spans="2:12" ht="12.75">
      <c r="B124" s="176" t="s">
        <v>971</v>
      </c>
      <c r="C124" s="137"/>
      <c r="D124" s="137"/>
      <c r="E124" s="137"/>
      <c r="F124" s="137"/>
      <c r="G124" s="137"/>
      <c r="H124" s="137" t="s">
        <v>972</v>
      </c>
      <c r="I124" s="137"/>
      <c r="J124" s="177"/>
      <c r="K124" s="18"/>
      <c r="L124" s="17"/>
    </row>
    <row r="125" spans="2:12" ht="13.5" thickBot="1">
      <c r="B125" s="57"/>
      <c r="C125" s="58"/>
      <c r="D125" s="58"/>
      <c r="E125" s="58"/>
      <c r="F125" s="58"/>
      <c r="G125" s="58"/>
      <c r="H125" s="58"/>
      <c r="I125" s="58"/>
      <c r="J125" s="59"/>
      <c r="K125" s="17"/>
      <c r="L125" s="17"/>
    </row>
    <row r="136" ht="12.75">
      <c r="K136" s="60"/>
    </row>
    <row r="137" ht="15.75">
      <c r="C137" s="15" t="s">
        <v>973</v>
      </c>
    </row>
    <row r="140" spans="2:10" ht="12.75">
      <c r="B140" s="190" t="s">
        <v>841</v>
      </c>
      <c r="C140" s="191" t="s">
        <v>974</v>
      </c>
      <c r="D140" s="192"/>
      <c r="E140" s="192"/>
      <c r="F140" s="192"/>
      <c r="G140" s="192"/>
      <c r="H140" s="190" t="s">
        <v>975</v>
      </c>
      <c r="I140" s="190"/>
      <c r="J140" s="190"/>
    </row>
    <row r="141" spans="2:10" ht="12.75">
      <c r="B141" s="190"/>
      <c r="C141" s="192"/>
      <c r="D141" s="192"/>
      <c r="E141" s="192"/>
      <c r="F141" s="192"/>
      <c r="G141" s="192"/>
      <c r="H141" s="190"/>
      <c r="I141" s="190"/>
      <c r="J141" s="190"/>
    </row>
    <row r="142" spans="2:10" ht="12.75">
      <c r="B142" s="61" t="s">
        <v>976</v>
      </c>
      <c r="C142" s="193" t="s">
        <v>977</v>
      </c>
      <c r="D142" s="194"/>
      <c r="E142" s="194"/>
      <c r="F142" s="194"/>
      <c r="G142" s="195"/>
      <c r="H142" s="196" t="e">
        <f>J81</f>
        <v>#REF!</v>
      </c>
      <c r="I142" s="196"/>
      <c r="J142" s="196"/>
    </row>
    <row r="143" spans="2:10" ht="12.75">
      <c r="B143" s="62" t="s">
        <v>978</v>
      </c>
      <c r="C143" s="197" t="s">
        <v>979</v>
      </c>
      <c r="D143" s="197"/>
      <c r="E143" s="197"/>
      <c r="F143" s="197"/>
      <c r="G143" s="197"/>
      <c r="H143" s="198">
        <f>F144+F145+F146+F147+F148</f>
        <v>0</v>
      </c>
      <c r="I143" s="199"/>
      <c r="J143" s="200"/>
    </row>
    <row r="144" spans="2:10" ht="12.75">
      <c r="B144" s="62"/>
      <c r="C144" s="182" t="e">
        <f>C145-1</f>
        <v>#REF!</v>
      </c>
      <c r="D144" s="183"/>
      <c r="E144" s="63" t="s">
        <v>865</v>
      </c>
      <c r="F144" s="184"/>
      <c r="G144" s="185"/>
      <c r="H144" s="186"/>
      <c r="I144" s="187"/>
      <c r="J144" s="188"/>
    </row>
    <row r="145" spans="2:10" ht="12.75">
      <c r="B145" s="62"/>
      <c r="C145" s="189" t="e">
        <f>C146-1</f>
        <v>#REF!</v>
      </c>
      <c r="D145" s="189"/>
      <c r="E145" s="63" t="s">
        <v>865</v>
      </c>
      <c r="F145" s="184"/>
      <c r="G145" s="185"/>
      <c r="H145" s="186"/>
      <c r="I145" s="187"/>
      <c r="J145" s="188"/>
    </row>
    <row r="146" spans="2:10" ht="12.75">
      <c r="B146" s="62"/>
      <c r="C146" s="189" t="e">
        <f>C147-1</f>
        <v>#REF!</v>
      </c>
      <c r="D146" s="189"/>
      <c r="E146" s="63" t="s">
        <v>865</v>
      </c>
      <c r="F146" s="184"/>
      <c r="G146" s="185"/>
      <c r="H146" s="186"/>
      <c r="I146" s="187"/>
      <c r="J146" s="188"/>
    </row>
    <row r="147" spans="2:10" ht="12.75">
      <c r="B147" s="62"/>
      <c r="C147" s="189" t="e">
        <f>C148-1</f>
        <v>#REF!</v>
      </c>
      <c r="D147" s="189"/>
      <c r="E147" s="63" t="s">
        <v>865</v>
      </c>
      <c r="F147" s="184"/>
      <c r="G147" s="185"/>
      <c r="H147" s="186"/>
      <c r="I147" s="187"/>
      <c r="J147" s="188"/>
    </row>
    <row r="148" spans="2:10" ht="12.75">
      <c r="B148" s="62"/>
      <c r="C148" s="189" t="e">
        <f>#REF!-1</f>
        <v>#REF!</v>
      </c>
      <c r="D148" s="189"/>
      <c r="E148" s="63" t="s">
        <v>865</v>
      </c>
      <c r="F148" s="184"/>
      <c r="G148" s="185"/>
      <c r="H148" s="186"/>
      <c r="I148" s="187"/>
      <c r="J148" s="188"/>
    </row>
    <row r="149" spans="2:10" ht="12.75">
      <c r="B149" s="62"/>
      <c r="H149" s="64"/>
      <c r="I149" s="17"/>
      <c r="J149" s="65"/>
    </row>
    <row r="150" spans="2:10" ht="12.75">
      <c r="B150" s="61" t="s">
        <v>980</v>
      </c>
      <c r="C150" s="201" t="s">
        <v>981</v>
      </c>
      <c r="D150" s="201"/>
      <c r="E150" s="201"/>
      <c r="F150" s="201"/>
      <c r="G150" s="201"/>
      <c r="H150" s="202" t="e">
        <f>IF(H142&lt;H143,H142,H143)</f>
        <v>#REF!</v>
      </c>
      <c r="I150" s="203"/>
      <c r="J150" s="204"/>
    </row>
    <row r="151" spans="2:10" ht="13.5" thickBot="1">
      <c r="B151" s="66"/>
      <c r="C151" s="208" t="s">
        <v>982</v>
      </c>
      <c r="D151" s="208"/>
      <c r="E151" s="208"/>
      <c r="F151" s="208"/>
      <c r="G151" s="208"/>
      <c r="H151" s="205"/>
      <c r="I151" s="206"/>
      <c r="J151" s="207"/>
    </row>
    <row r="158" ht="15.75">
      <c r="C158" s="15" t="s">
        <v>983</v>
      </c>
    </row>
    <row r="161" spans="2:10" ht="12.75">
      <c r="B161" s="190" t="s">
        <v>841</v>
      </c>
      <c r="C161" s="191" t="s">
        <v>974</v>
      </c>
      <c r="D161" s="192"/>
      <c r="E161" s="192"/>
      <c r="F161" s="192"/>
      <c r="G161" s="192"/>
      <c r="H161" s="190" t="s">
        <v>975</v>
      </c>
      <c r="I161" s="190"/>
      <c r="J161" s="190"/>
    </row>
    <row r="162" spans="2:10" ht="12.75">
      <c r="B162" s="190"/>
      <c r="C162" s="192"/>
      <c r="D162" s="192"/>
      <c r="E162" s="192"/>
      <c r="F162" s="192"/>
      <c r="G162" s="192"/>
      <c r="H162" s="190"/>
      <c r="I162" s="190"/>
      <c r="J162" s="190"/>
    </row>
    <row r="163" spans="2:10" ht="12.75">
      <c r="B163" s="61" t="s">
        <v>976</v>
      </c>
      <c r="C163" s="193" t="s">
        <v>984</v>
      </c>
      <c r="D163" s="194"/>
      <c r="E163" s="194"/>
      <c r="F163" s="194"/>
      <c r="G163" s="195"/>
      <c r="H163" s="196" t="b">
        <f>$J$89</f>
        <v>0</v>
      </c>
      <c r="I163" s="196"/>
      <c r="J163" s="196"/>
    </row>
    <row r="164" spans="2:10" ht="12.75">
      <c r="B164" s="62" t="s">
        <v>978</v>
      </c>
      <c r="C164" s="197" t="s">
        <v>985</v>
      </c>
      <c r="D164" s="197"/>
      <c r="E164" s="197"/>
      <c r="F164" s="197"/>
      <c r="G164" s="197"/>
      <c r="H164" s="198">
        <f>F165+F166+F167+F168+F169</f>
        <v>0</v>
      </c>
      <c r="I164" s="199"/>
      <c r="J164" s="200"/>
    </row>
    <row r="165" spans="2:10" ht="12.75">
      <c r="B165" s="62"/>
      <c r="C165" s="182" t="e">
        <f>C145-1</f>
        <v>#REF!</v>
      </c>
      <c r="D165" s="183"/>
      <c r="E165" s="63" t="s">
        <v>865</v>
      </c>
      <c r="F165" s="184"/>
      <c r="G165" s="185"/>
      <c r="H165" s="186"/>
      <c r="I165" s="187"/>
      <c r="J165" s="188"/>
    </row>
    <row r="166" spans="2:10" ht="12.75">
      <c r="B166" s="62"/>
      <c r="C166" s="189" t="e">
        <f>C146-1</f>
        <v>#REF!</v>
      </c>
      <c r="D166" s="189"/>
      <c r="E166" s="63" t="s">
        <v>865</v>
      </c>
      <c r="F166" s="184"/>
      <c r="G166" s="185"/>
      <c r="H166" s="186"/>
      <c r="I166" s="187"/>
      <c r="J166" s="188"/>
    </row>
    <row r="167" spans="2:10" ht="12.75">
      <c r="B167" s="62"/>
      <c r="C167" s="189" t="e">
        <f>C147-1</f>
        <v>#REF!</v>
      </c>
      <c r="D167" s="189"/>
      <c r="E167" s="63" t="s">
        <v>865</v>
      </c>
      <c r="F167" s="184"/>
      <c r="G167" s="185"/>
      <c r="H167" s="186"/>
      <c r="I167" s="187"/>
      <c r="J167" s="188"/>
    </row>
    <row r="168" spans="2:10" ht="12.75">
      <c r="B168" s="62"/>
      <c r="C168" s="189" t="e">
        <f>C148-1</f>
        <v>#REF!</v>
      </c>
      <c r="D168" s="189"/>
      <c r="E168" s="63" t="s">
        <v>865</v>
      </c>
      <c r="F168" s="184"/>
      <c r="G168" s="185"/>
      <c r="H168" s="186"/>
      <c r="I168" s="187"/>
      <c r="J168" s="188"/>
    </row>
    <row r="169" spans="2:10" ht="12.75">
      <c r="B169" s="62"/>
      <c r="C169" s="189" t="e">
        <f>#REF!-1</f>
        <v>#REF!</v>
      </c>
      <c r="D169" s="189"/>
      <c r="E169" s="63" t="s">
        <v>865</v>
      </c>
      <c r="F169" s="184"/>
      <c r="G169" s="185"/>
      <c r="H169" s="186"/>
      <c r="I169" s="187"/>
      <c r="J169" s="188"/>
    </row>
    <row r="170" spans="2:10" ht="12.75">
      <c r="B170" s="62"/>
      <c r="H170" s="64"/>
      <c r="I170" s="17"/>
      <c r="J170" s="65"/>
    </row>
    <row r="171" spans="2:10" ht="12.75">
      <c r="B171" s="61" t="s">
        <v>980</v>
      </c>
      <c r="C171" s="201" t="s">
        <v>986</v>
      </c>
      <c r="D171" s="201"/>
      <c r="E171" s="201"/>
      <c r="F171" s="201"/>
      <c r="G171" s="201"/>
      <c r="H171" s="202">
        <f>IF(H163&lt;H164,H163,H164)</f>
        <v>0</v>
      </c>
      <c r="I171" s="203"/>
      <c r="J171" s="204"/>
    </row>
    <row r="172" spans="2:10" ht="13.5" thickBot="1">
      <c r="B172" s="66"/>
      <c r="C172" s="208" t="s">
        <v>982</v>
      </c>
      <c r="D172" s="208"/>
      <c r="E172" s="208"/>
      <c r="F172" s="208"/>
      <c r="G172" s="208"/>
      <c r="H172" s="205"/>
      <c r="I172" s="206"/>
      <c r="J172" s="207"/>
    </row>
  </sheetData>
  <sheetProtection/>
  <mergeCells count="182">
    <mergeCell ref="C167:D167"/>
    <mergeCell ref="F167:G167"/>
    <mergeCell ref="H167:J167"/>
    <mergeCell ref="C168:D168"/>
    <mergeCell ref="F168:G168"/>
    <mergeCell ref="H168:J168"/>
    <mergeCell ref="C169:D169"/>
    <mergeCell ref="F169:G169"/>
    <mergeCell ref="H169:J169"/>
    <mergeCell ref="C171:G171"/>
    <mergeCell ref="H171:J172"/>
    <mergeCell ref="C172:G172"/>
    <mergeCell ref="B161:B162"/>
    <mergeCell ref="C161:G162"/>
    <mergeCell ref="H161:J162"/>
    <mergeCell ref="C163:G163"/>
    <mergeCell ref="H163:J163"/>
    <mergeCell ref="C164:G164"/>
    <mergeCell ref="H164:J164"/>
    <mergeCell ref="C165:D165"/>
    <mergeCell ref="F165:G165"/>
    <mergeCell ref="H165:J165"/>
    <mergeCell ref="C166:D166"/>
    <mergeCell ref="F166:G166"/>
    <mergeCell ref="H166:J166"/>
    <mergeCell ref="C146:D146"/>
    <mergeCell ref="F146:G146"/>
    <mergeCell ref="H146:J146"/>
    <mergeCell ref="C147:D147"/>
    <mergeCell ref="F147:G147"/>
    <mergeCell ref="H147:J147"/>
    <mergeCell ref="C148:D148"/>
    <mergeCell ref="F148:G148"/>
    <mergeCell ref="H148:J148"/>
    <mergeCell ref="C150:G150"/>
    <mergeCell ref="H150:J151"/>
    <mergeCell ref="C151:G151"/>
    <mergeCell ref="B140:B141"/>
    <mergeCell ref="C140:G141"/>
    <mergeCell ref="H140:J141"/>
    <mergeCell ref="C142:G142"/>
    <mergeCell ref="H142:J142"/>
    <mergeCell ref="C143:G143"/>
    <mergeCell ref="H143:J143"/>
    <mergeCell ref="C144:D144"/>
    <mergeCell ref="F144:G144"/>
    <mergeCell ref="H144:J144"/>
    <mergeCell ref="C145:D145"/>
    <mergeCell ref="F145:G145"/>
    <mergeCell ref="H145:J145"/>
    <mergeCell ref="C107:I107"/>
    <mergeCell ref="C108:I108"/>
    <mergeCell ref="C109:I109"/>
    <mergeCell ref="B111:J111"/>
    <mergeCell ref="B113:J113"/>
    <mergeCell ref="B115:C115"/>
    <mergeCell ref="D115:F115"/>
    <mergeCell ref="H115:J115"/>
    <mergeCell ref="C117:F117"/>
    <mergeCell ref="G119:G120"/>
    <mergeCell ref="B121:D121"/>
    <mergeCell ref="B122:D122"/>
    <mergeCell ref="E122:J122"/>
    <mergeCell ref="B124:G124"/>
    <mergeCell ref="H124:J12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J73:J74"/>
    <mergeCell ref="C74:I74"/>
    <mergeCell ref="C75:I75"/>
    <mergeCell ref="C76:I76"/>
    <mergeCell ref="C77:I77"/>
    <mergeCell ref="C78:I78"/>
    <mergeCell ref="C79:I79"/>
    <mergeCell ref="C80:I80"/>
    <mergeCell ref="B81:B82"/>
    <mergeCell ref="C81:I81"/>
    <mergeCell ref="J81:J82"/>
    <mergeCell ref="C82:I8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G72"/>
    <mergeCell ref="B73:B74"/>
    <mergeCell ref="C73:I73"/>
    <mergeCell ref="C54:I54"/>
    <mergeCell ref="C55:I55"/>
    <mergeCell ref="C56:I56"/>
    <mergeCell ref="C57:I57"/>
    <mergeCell ref="C58:I58"/>
    <mergeCell ref="B59:B60"/>
    <mergeCell ref="C59:I59"/>
    <mergeCell ref="J59:J60"/>
    <mergeCell ref="C60:I60"/>
    <mergeCell ref="B61:B62"/>
    <mergeCell ref="C61:I61"/>
    <mergeCell ref="J61:J62"/>
    <mergeCell ref="C62:I62"/>
    <mergeCell ref="C53:I53"/>
    <mergeCell ref="C42:I42"/>
    <mergeCell ref="C43:I43"/>
    <mergeCell ref="C44:G44"/>
    <mergeCell ref="C45:I45"/>
    <mergeCell ref="C46:I46"/>
    <mergeCell ref="C47:F47"/>
    <mergeCell ref="F31:J31"/>
    <mergeCell ref="C48:I48"/>
    <mergeCell ref="C49:I49"/>
    <mergeCell ref="C50:I50"/>
    <mergeCell ref="C51:I51"/>
    <mergeCell ref="C52:I52"/>
    <mergeCell ref="B35:E35"/>
    <mergeCell ref="F35:J35"/>
    <mergeCell ref="C38:I38"/>
    <mergeCell ref="C39:I39"/>
    <mergeCell ref="B29:C29"/>
    <mergeCell ref="B30:E30"/>
    <mergeCell ref="F30:J30"/>
    <mergeCell ref="B33:E33"/>
    <mergeCell ref="F33:J33"/>
    <mergeCell ref="B34:E34"/>
    <mergeCell ref="F34:J34"/>
    <mergeCell ref="B32:E32"/>
    <mergeCell ref="F32:J32"/>
    <mergeCell ref="B31:E31"/>
    <mergeCell ref="C40:F40"/>
    <mergeCell ref="C41:H41"/>
    <mergeCell ref="B16:E16"/>
    <mergeCell ref="F16:J16"/>
    <mergeCell ref="D17:H17"/>
    <mergeCell ref="F18:I18"/>
    <mergeCell ref="B19:C19"/>
    <mergeCell ref="D19:H19"/>
    <mergeCell ref="B21:C21"/>
    <mergeCell ref="D21:H21"/>
    <mergeCell ref="D24:F24"/>
    <mergeCell ref="G24:I24"/>
    <mergeCell ref="B25:C25"/>
    <mergeCell ref="D26:F26"/>
    <mergeCell ref="G26:I26"/>
    <mergeCell ref="A1:D1"/>
    <mergeCell ref="I1:J1"/>
    <mergeCell ref="A2:D2"/>
    <mergeCell ref="A3:D3"/>
    <mergeCell ref="H5:I5"/>
    <mergeCell ref="B15:D15"/>
    <mergeCell ref="E15:J15"/>
    <mergeCell ref="D11:G11"/>
    <mergeCell ref="H6:I6"/>
    <mergeCell ref="H8:I8"/>
    <mergeCell ref="H9:I9"/>
    <mergeCell ref="B13:J13"/>
    <mergeCell ref="B14:D14"/>
    <mergeCell ref="E14:J14"/>
  </mergeCells>
  <conditionalFormatting sqref="K42:K43 J40:J109">
    <cfRule type="cellIs" priority="3" dxfId="20" operator="equal" stopIfTrue="1">
      <formula>FALSE</formula>
    </cfRule>
  </conditionalFormatting>
  <printOptions/>
  <pageMargins left="0.5511811023622047" right="0.35433070866141736" top="0.7480314960629921" bottom="0.6" header="0.31496062992125984" footer="0.31496062992125984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0.57421875" style="0" customWidth="1"/>
    <col min="2" max="2" width="20.00390625" style="0" customWidth="1"/>
    <col min="3" max="3" width="11.140625" style="0" customWidth="1"/>
    <col min="4" max="4" width="12.57421875" style="0" customWidth="1"/>
    <col min="5" max="5" width="20.7109375" style="0" customWidth="1"/>
    <col min="7" max="7" width="14.140625" style="0" customWidth="1"/>
    <col min="9" max="9" width="12.00390625" style="0" customWidth="1"/>
    <col min="10" max="10" width="17.00390625" style="0" customWidth="1"/>
  </cols>
  <sheetData>
    <row r="1" spans="1:9" ht="15">
      <c r="A1" s="5" t="s">
        <v>1084</v>
      </c>
      <c r="B1" s="5" t="s">
        <v>1087</v>
      </c>
      <c r="I1" s="227" t="s">
        <v>1097</v>
      </c>
    </row>
    <row r="2" spans="1:2" ht="15">
      <c r="A2" s="5" t="s">
        <v>1085</v>
      </c>
      <c r="B2" s="5" t="s">
        <v>1088</v>
      </c>
    </row>
    <row r="3" spans="1:9" ht="15">
      <c r="A3" s="5" t="s">
        <v>1086</v>
      </c>
      <c r="B3" s="5" t="s">
        <v>1065</v>
      </c>
      <c r="I3" s="227" t="s">
        <v>1098</v>
      </c>
    </row>
    <row r="4" spans="1:2" ht="15">
      <c r="A4" s="5" t="s">
        <v>1089</v>
      </c>
      <c r="B4" s="5">
        <v>222</v>
      </c>
    </row>
    <row r="6" spans="1:3" ht="15">
      <c r="A6" t="s">
        <v>1090</v>
      </c>
      <c r="C6" t="s">
        <v>1096</v>
      </c>
    </row>
    <row r="7" spans="1:3" ht="15">
      <c r="A7" t="s">
        <v>1091</v>
      </c>
      <c r="B7" s="222" t="s">
        <v>1032</v>
      </c>
      <c r="C7" s="224">
        <f>COUNTIF(KN!E:E,B7)</f>
        <v>30</v>
      </c>
    </row>
    <row r="8" spans="1:3" ht="15">
      <c r="A8" t="s">
        <v>1092</v>
      </c>
      <c r="B8" s="222" t="s">
        <v>1083</v>
      </c>
      <c r="C8" s="224">
        <f>COUNTIF(KN!G:G,B8)</f>
        <v>17</v>
      </c>
    </row>
    <row r="9" spans="1:2" ht="15">
      <c r="A9" t="s">
        <v>1093</v>
      </c>
      <c r="B9" s="223">
        <v>42005</v>
      </c>
    </row>
    <row r="10" spans="1:2" ht="15">
      <c r="A10" t="s">
        <v>1094</v>
      </c>
      <c r="B10" s="223">
        <v>42035</v>
      </c>
    </row>
    <row r="12" spans="1:10" ht="30.75" customHeight="1">
      <c r="A12" s="79" t="s">
        <v>864</v>
      </c>
      <c r="B12" s="81" t="s">
        <v>770</v>
      </c>
      <c r="C12" s="81" t="s">
        <v>769</v>
      </c>
      <c r="D12" s="94" t="s">
        <v>866</v>
      </c>
      <c r="E12" s="83" t="s">
        <v>987</v>
      </c>
      <c r="F12" s="93" t="s">
        <v>765</v>
      </c>
      <c r="G12" s="85" t="s">
        <v>778</v>
      </c>
      <c r="H12" s="86" t="s">
        <v>766</v>
      </c>
      <c r="I12" s="86" t="s">
        <v>767</v>
      </c>
      <c r="J12" s="91" t="s">
        <v>768</v>
      </c>
    </row>
    <row r="13" spans="1:14" ht="15">
      <c r="A13" s="209"/>
      <c r="B13" s="225"/>
      <c r="C13" s="225"/>
      <c r="D13" s="209"/>
      <c r="E13" s="209"/>
      <c r="F13" s="209"/>
      <c r="G13" s="209"/>
      <c r="H13" s="226"/>
      <c r="I13" s="226"/>
      <c r="J13" s="226"/>
      <c r="M13" s="92"/>
      <c r="N13" s="92"/>
    </row>
    <row r="14" spans="1:14" ht="15">
      <c r="A14" s="209"/>
      <c r="B14" s="225"/>
      <c r="C14" s="225"/>
      <c r="D14" s="209"/>
      <c r="E14" s="209"/>
      <c r="F14" s="209"/>
      <c r="G14" s="209"/>
      <c r="H14" s="226"/>
      <c r="I14" s="226"/>
      <c r="J14" s="226"/>
      <c r="M14" s="92"/>
      <c r="N14" s="92"/>
    </row>
    <row r="15" spans="1:14" ht="15">
      <c r="A15" s="209"/>
      <c r="B15" s="225"/>
      <c r="C15" s="225"/>
      <c r="D15" s="209"/>
      <c r="E15" s="209"/>
      <c r="F15" s="209"/>
      <c r="G15" s="209"/>
      <c r="H15" s="226"/>
      <c r="I15" s="226"/>
      <c r="J15" s="226"/>
      <c r="M15" s="92"/>
      <c r="N15" s="92"/>
    </row>
    <row r="16" spans="1:14" ht="15">
      <c r="A16" s="209"/>
      <c r="B16" s="225"/>
      <c r="C16" s="225"/>
      <c r="D16" s="209"/>
      <c r="E16" s="209"/>
      <c r="F16" s="209"/>
      <c r="G16" s="209"/>
      <c r="H16" s="226"/>
      <c r="I16" s="226"/>
      <c r="J16" s="226"/>
      <c r="M16" s="92"/>
      <c r="N16" s="92"/>
    </row>
    <row r="17" spans="1:14" ht="15">
      <c r="A17" s="209"/>
      <c r="B17" s="225"/>
      <c r="C17" s="225"/>
      <c r="D17" s="209"/>
      <c r="E17" s="209"/>
      <c r="F17" s="209"/>
      <c r="G17" s="209"/>
      <c r="H17" s="226"/>
      <c r="I17" s="226"/>
      <c r="J17" s="226"/>
      <c r="M17" s="92"/>
      <c r="N17" s="92"/>
    </row>
    <row r="18" spans="1:14" ht="15">
      <c r="A18" s="209"/>
      <c r="B18" s="225"/>
      <c r="C18" s="225"/>
      <c r="D18" s="209"/>
      <c r="E18" s="209"/>
      <c r="F18" s="209"/>
      <c r="G18" s="209"/>
      <c r="H18" s="226"/>
      <c r="I18" s="226"/>
      <c r="J18" s="226"/>
      <c r="M18" s="92"/>
      <c r="N18" s="92"/>
    </row>
    <row r="19" spans="1:14" ht="15">
      <c r="A19" s="209"/>
      <c r="B19" s="225"/>
      <c r="C19" s="225"/>
      <c r="D19" s="209"/>
      <c r="E19" s="209"/>
      <c r="F19" s="209"/>
      <c r="G19" s="209"/>
      <c r="H19" s="226"/>
      <c r="I19" s="226"/>
      <c r="J19" s="226"/>
      <c r="M19" s="92"/>
      <c r="N19" s="92"/>
    </row>
    <row r="20" spans="1:14" ht="15">
      <c r="A20" s="209"/>
      <c r="B20" s="225"/>
      <c r="C20" s="225"/>
      <c r="D20" s="209"/>
      <c r="E20" s="209"/>
      <c r="F20" s="209"/>
      <c r="G20" s="209"/>
      <c r="H20" s="226"/>
      <c r="I20" s="226"/>
      <c r="J20" s="226"/>
      <c r="M20" s="92"/>
      <c r="N20" s="92"/>
    </row>
    <row r="21" spans="1:14" ht="15">
      <c r="A21" s="209"/>
      <c r="B21" s="225"/>
      <c r="C21" s="225"/>
      <c r="D21" s="209"/>
      <c r="E21" s="209"/>
      <c r="F21" s="209"/>
      <c r="G21" s="209"/>
      <c r="H21" s="226"/>
      <c r="I21" s="226"/>
      <c r="J21" s="226"/>
      <c r="M21" s="92"/>
      <c r="N21" s="92"/>
    </row>
    <row r="22" spans="1:14" ht="15">
      <c r="A22" s="209"/>
      <c r="B22" s="225"/>
      <c r="C22" s="225"/>
      <c r="D22" s="209"/>
      <c r="E22" s="209"/>
      <c r="F22" s="209"/>
      <c r="G22" s="209"/>
      <c r="H22" s="226"/>
      <c r="I22" s="226"/>
      <c r="J22" s="226"/>
      <c r="M22" s="92"/>
      <c r="N22" s="92"/>
    </row>
  </sheetData>
  <sheetProtection/>
  <autoFilter ref="A12:J22"/>
  <dataValidations count="2">
    <dataValidation type="list" allowBlank="1" showInputMessage="1" showErrorMessage="1" sqref="B7">
      <formula1>konta</formula1>
    </dataValidation>
    <dataValidation type="list" allowBlank="1" showInputMessage="1" showErrorMessage="1" sqref="B8">
      <formula1>PPnaziv</formula1>
    </dataValidation>
  </dataValidations>
  <hyperlinks>
    <hyperlink ref="I1" r:id="rId1" display="http://www.ic-ims.com/excel-2013/excel-2013-46.html"/>
    <hyperlink ref="I3" r:id="rId2" display="http://ic.ims.hr/office2007/excel2007/vba-excel/vba-excel-6.html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3" r:id="rId6"/>
  <customProperties>
    <customPr name="FormulaDeskUniqueName" r:id="rId7"/>
  </customPropertie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FINANSIJSKI PROGRAM</dc:subject>
  <dc:creator>Edin Pepić</dc:creator>
  <cp:keywords/>
  <dc:description/>
  <cp:lastModifiedBy> -</cp:lastModifiedBy>
  <cp:lastPrinted>2015-12-24T19:02:51Z</cp:lastPrinted>
  <dcterms:created xsi:type="dcterms:W3CDTF">2011-03-01T07:40:12Z</dcterms:created>
  <dcterms:modified xsi:type="dcterms:W3CDTF">2015-12-28T08:27:29Z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