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8190" activeTab="3"/>
  </bookViews>
  <sheets>
    <sheet name="Radni" sheetId="1" r:id="rId1"/>
    <sheet name="Br.1" sheetId="2" r:id="rId2"/>
    <sheet name="Br.2" sheetId="3" r:id="rId3"/>
    <sheet name="1" sheetId="4" r:id="rId4"/>
    <sheet name="2" sheetId="5" r:id="rId5"/>
  </sheets>
  <definedNames>
    <definedName name="_xlnm._FilterDatabase" localSheetId="1" hidden="1">'Br.1'!$A$3:$K$3</definedName>
    <definedName name="_xlnm._FilterDatabase" localSheetId="2" hidden="1">'Br.2'!$A$3:$K$3</definedName>
  </definedNames>
  <calcPr fullCalcOnLoad="1"/>
</workbook>
</file>

<file path=xl/sharedStrings.xml><?xml version="1.0" encoding="utf-8"?>
<sst xmlns="http://schemas.openxmlformats.org/spreadsheetml/2006/main" count="134" uniqueCount="23">
  <si>
    <t>Broj</t>
  </si>
  <si>
    <t>Ime</t>
  </si>
  <si>
    <t>MARKO MARKOVIC</t>
  </si>
  <si>
    <t>MILAN MILOVIC</t>
  </si>
  <si>
    <t>DARKO DARKOVIC</t>
  </si>
  <si>
    <t xml:space="preserve">Broj </t>
  </si>
  <si>
    <t>NEEDED:</t>
  </si>
  <si>
    <t>Broj 1</t>
  </si>
  <si>
    <t>Broj 2</t>
  </si>
  <si>
    <t xml:space="preserve"> </t>
  </si>
  <si>
    <t>2nd</t>
  </si>
  <si>
    <t xml:space="preserve">Da li postoji laksi nacin (formula) da se odradi dato listanje? </t>
  </si>
  <si>
    <t>Koraci koje sam ja postavio su sledeci:</t>
  </si>
  <si>
    <t>__celija B11 - lista za imena koja se nalaze od B31:B33 (na promjenu imena mjenjaju se I brojevi od O12:BR23</t>
  </si>
  <si>
    <t>__celije O12:AM23 - brojevi koji su izlistani vlookup formulom iz sheet-a "1"</t>
  </si>
  <si>
    <t>__celije AN12:BR23 - brojevi koji su izlistani vlookup formulom iz sheet-a "2"</t>
  </si>
  <si>
    <t>__svaki put kad dobijem podatke u sheet-ovima "Br.1" I "Br.2" idem redom filter po imenu, oznacim sve brojeve pojedinacno I sa tim idem {copy - paste special - values - transpose} pored istih imena u sheet "1"</t>
  </si>
  <si>
    <t>Vladimir Popovac</t>
  </si>
  <si>
    <t>__to zahtjeva dosta klikova (posebno na vece baze, znaci filter ime, iskopirati sve brojeve I onda transpose u drugom sheet-u.</t>
  </si>
  <si>
    <t>Da li je moguce bez ikakvih dodatnih klikova napraviti formule da se ispisuju podaci? Za sada ovo rjesenje sa ovim VLOOKUP-om i stalnim copy - paste special transpose mi uzima dosta vremena, bio bih zahvalan ukoliko bi se to moglo svesti na najmanji moguci rad i najefektivniju formulu.</t>
  </si>
  <si>
    <t>AAA</t>
  </si>
  <si>
    <t>http://www.ic.ims.hr/office/excel2003/funkcije/pretrazivanje/transpose.html</t>
  </si>
  <si>
    <t>http://www.ic.ims.hr/office/excel2003/razno/transponiranje.html</t>
  </si>
</sst>
</file>

<file path=xl/styles.xml><?xml version="1.0" encoding="utf-8"?>
<styleSheet xmlns="http://schemas.openxmlformats.org/spreadsheetml/2006/main">
  <numFmts count="6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\-yyyy;@"/>
    <numFmt numFmtId="181" formatCode="0.0%"/>
    <numFmt numFmtId="182" formatCode="0.0"/>
    <numFmt numFmtId="183" formatCode="0.0_);\(0.0\)"/>
    <numFmt numFmtId="184" formatCode="_-* #,##0.00\ [$€]_-;\-* #,##0.00\ [$€]_-;_-* &quot;-&quot;??\ [$€]_-;_-@_-"/>
    <numFmt numFmtId="185" formatCode="&quot;$&quot;#,##0\ ;\(&quot;$&quot;#,##0\)"/>
    <numFmt numFmtId="186" formatCode="_-* #,##0_-;_-* #,##0\-;_-* &quot;-&quot;_-;_-@_-"/>
    <numFmt numFmtId="187" formatCode="_-* #,##0.00_-;_-* #,##0.00\-;_-* &quot;-&quot;??_-;_-@_-"/>
    <numFmt numFmtId="188" formatCode="_-* #,##0\ _$_-;\-* #,##0\ _$_-;_-* &quot;-&quot;\ _$_-;_-@_-"/>
    <numFmt numFmtId="189" formatCode="_-* #,##0.00\ _$_-;\-* #,##0.00\ _$_-;_-* &quot;-&quot;??\ _$_-;_-@_-"/>
    <numFmt numFmtId="190" formatCode="_-* #,##0\ &quot;$&quot;_-;\-* #,##0\ &quot;$&quot;_-;_-* &quot;-&quot;\ &quot;$&quot;_-;_-@_-"/>
    <numFmt numFmtId="191" formatCode="_-* #,##0.00\ &quot;$&quot;_-;\-* #,##0.00\ &quot;$&quot;_-;_-* &quot;-&quot;??\ &quot;$&quot;_-;_-@_-"/>
    <numFmt numFmtId="192" formatCode="_-&quot;F&quot;\ * #,##0_-;_-&quot;F&quot;\ * #,##0\-;_-&quot;F&quot;\ * &quot;-&quot;_-;_-@_-"/>
    <numFmt numFmtId="193" formatCode="_-&quot;F&quot;\ * #,##0.00_-;_-&quot;F&quot;\ * #,##0.00\-;_-&quot;F&quot;\ * &quot;-&quot;??_-;_-@_-"/>
    <numFmt numFmtId="194" formatCode="#,##0.00_ ;[Red]\-#,##0.00;\-"/>
    <numFmt numFmtId="195" formatCode="General_)"/>
    <numFmt numFmtId="196" formatCode="_-* #,##0.00000_-;\-* #,##0.00000_-;_-* &quot;-&quot;_-;_-@_-"/>
    <numFmt numFmtId="197" formatCode="#,##0,;[Red]\-#,##0,"/>
    <numFmt numFmtId="198" formatCode="_(* #,##0_);_(* \(#,##0\);_(* &quot;-&quot;??_);_(@_)"/>
    <numFmt numFmtId="199" formatCode="#,##0;[Red]#,##0"/>
    <numFmt numFmtId="200" formatCode="&quot;\&quot;#,##0;[Red]\-&quot;\&quot;#,##0"/>
    <numFmt numFmtId="201" formatCode="_ * #,##0_ ;_ * \-#,##0_ ;_ * &quot;-&quot;_ ;_ @_ "/>
    <numFmt numFmtId="202" formatCode="_ * #,##0.00_ ;_ * \-#,##0.00_ ;_ * &quot;-&quot;??_ ;_ @_ "/>
    <numFmt numFmtId="203" formatCode="\£#,##0_);\(\£#,##0\)"/>
    <numFmt numFmtId="204" formatCode="_(* #,##0.00_);[Red]_(* \(#,##0.00\);_(* &quot;-&quot;??_);_(@_)"/>
    <numFmt numFmtId="205" formatCode="d\.mmm\.yy"/>
    <numFmt numFmtId="206" formatCode="mmm\.yy"/>
    <numFmt numFmtId="207" formatCode="0.0\x"/>
    <numFmt numFmtId="208" formatCode="#,##0.0_);[Red]\(#,##0.0\)"/>
    <numFmt numFmtId="209" formatCode="#,##0;[Red]&quot;-&quot;#,##0"/>
    <numFmt numFmtId="210" formatCode="_(&quot;R$&quot;* #,##0_);_(&quot;R$&quot;* \(#,##0\);_(&quot;R$&quot;* &quot;-&quot;_);_(@_)"/>
    <numFmt numFmtId="211" formatCode="_(&quot;R$&quot;* #,##0.00_);_(&quot;R$&quot;* \(#,##0.00\);_(&quot;R$&quot;* &quot;-&quot;??_);_(@_)"/>
    <numFmt numFmtId="212" formatCode="_(* #,##0.000_);[Red]_(* \(#,##0.000\);_(* &quot;-&quot;??_);_(@_)"/>
    <numFmt numFmtId="213" formatCode="&quot;$&quot;#,##0.0_);\(&quot;$&quot;#,##0.0\)"/>
    <numFmt numFmtId="214" formatCode="0.00\x"/>
    <numFmt numFmtId="215" formatCode="#,##0;[Red]\-#,##0;"/>
    <numFmt numFmtId="216" formatCode="\¥#,##0_);\(\¥#,##0\)"/>
    <numFmt numFmtId="217" formatCode="_-&quot;$&quot;\ * #,##0_-;\-&quot;$&quot;\ * #,##0_-;_-&quot;$&quot;\ * &quot;-&quot;_-;_-@_-"/>
    <numFmt numFmtId="218" formatCode="_-&quot;$&quot;\ * #,##0.00_-;\-&quot;$&quot;\ * #,##0.00_-;_-&quot;$&quot;\ * &quot;-&quot;??_-;_-@_-"/>
    <numFmt numFmtId="219" formatCode="_-* #,##0_-;\-* #,##0_-;_-* &quot;-&quot;_-;_-@_-"/>
    <numFmt numFmtId="220" formatCode="_-* #,##0.00_-;\-* #,##0.00_-;_-* &quot;-&quot;??_-;_-@_-"/>
  </numFmts>
  <fonts count="1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Helv"/>
      <family val="0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sz val="10"/>
      <color indexed="50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b/>
      <sz val="18"/>
      <name val="Calibri"/>
      <family val="2"/>
    </font>
    <font>
      <sz val="10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36"/>
      <name val="Tahoma"/>
      <family val="2"/>
    </font>
    <font>
      <i/>
      <sz val="10"/>
      <name val="Arial"/>
      <family val="2"/>
    </font>
    <font>
      <b/>
      <i/>
      <sz val="28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b/>
      <i/>
      <sz val="9"/>
      <name val="Arial"/>
      <family val="2"/>
    </font>
    <font>
      <sz val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Times New Roman CE"/>
      <family val="0"/>
    </font>
    <font>
      <sz val="12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name val="Courier"/>
      <family val="3"/>
    </font>
    <font>
      <sz val="10"/>
      <name val="Arial Cyr"/>
      <family val="0"/>
    </font>
    <font>
      <sz val="9"/>
      <name val="Calibri"/>
      <family val="2"/>
    </font>
    <font>
      <sz val="9"/>
      <color indexed="10"/>
      <name val="Geneva"/>
      <family val="0"/>
    </font>
    <font>
      <sz val="10"/>
      <name val="Book Antiqua"/>
      <family val="1"/>
    </font>
    <font>
      <sz val="12"/>
      <name val="바탕체"/>
      <family val="1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Helv"/>
      <family val="0"/>
    </font>
    <font>
      <sz val="10"/>
      <color indexed="12"/>
      <name val="Arial"/>
      <family val="2"/>
    </font>
    <font>
      <sz val="12"/>
      <name val="Arial"/>
      <family val="2"/>
    </font>
    <font>
      <sz val="12"/>
      <name val="¹UAAA¼"/>
      <family val="1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b/>
      <sz val="10"/>
      <name val="MS Sans Serif"/>
      <family val="2"/>
    </font>
    <font>
      <u val="singleAccounting"/>
      <sz val="10"/>
      <name val="Arial"/>
      <family val="2"/>
    </font>
    <font>
      <sz val="12"/>
      <name val="±???A?"/>
      <family val="0"/>
    </font>
    <font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0"/>
      <name val="Tms Rmn"/>
      <family val="0"/>
    </font>
    <font>
      <sz val="11"/>
      <color indexed="17"/>
      <name val="Czcionka tekstu podstawowego"/>
      <family val="2"/>
    </font>
    <font>
      <u val="doubleAccounting"/>
      <sz val="1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0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0"/>
      <name val="MS Sans Serif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2"/>
      <color indexed="9"/>
      <name val="Verdana"/>
      <family val="2"/>
    </font>
    <font>
      <sz val="11"/>
      <color indexed="60"/>
      <name val="Czcionka tekstu podstawowego"/>
      <family val="2"/>
    </font>
    <font>
      <sz val="7"/>
      <name val="Small Fonts"/>
      <family val="2"/>
    </font>
    <font>
      <sz val="12"/>
      <name val="Helv"/>
      <family val="0"/>
    </font>
    <font>
      <sz val="10"/>
      <name val="Palatino"/>
      <family val="1"/>
    </font>
    <font>
      <b/>
      <sz val="11"/>
      <color indexed="52"/>
      <name val="Czcionka tekstu podstawowego"/>
      <family val="2"/>
    </font>
    <font>
      <sz val="10"/>
      <color indexed="16"/>
      <name val="Helvetica-Black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name val="Times New Roman"/>
      <family val="1"/>
    </font>
    <font>
      <b/>
      <sz val="11"/>
      <color indexed="8"/>
      <name val="Czcionka tekstu podstawowego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sz val="10"/>
      <color indexed="23"/>
      <name val="Tahoma"/>
      <family val="2"/>
    </font>
    <font>
      <sz val="10"/>
      <name val="Tahoma"/>
      <family val="2"/>
    </font>
    <font>
      <b/>
      <i/>
      <sz val="8"/>
      <name val="Helv"/>
      <family val="0"/>
    </font>
    <font>
      <sz val="11"/>
      <color indexed="20"/>
      <name val="Czcionka tekstu podstawowego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1"/>
      <color indexed="36"/>
      <name val="돋움"/>
      <family val="3"/>
    </font>
    <font>
      <sz val="12"/>
      <name val="뼻뮝"/>
      <family val="3"/>
    </font>
    <font>
      <sz val="14"/>
      <name val="돋움"/>
      <family val="3"/>
    </font>
    <font>
      <b/>
      <sz val="10"/>
      <color indexed="10"/>
      <name val="Calibri"/>
      <family val="2"/>
    </font>
    <font>
      <sz val="12"/>
      <color indexed="10"/>
      <name val="Calibri"/>
      <family val="2"/>
    </font>
    <font>
      <sz val="6"/>
      <color indexed="10"/>
      <name val="Calibri"/>
      <family val="2"/>
    </font>
    <font>
      <sz val="10"/>
      <color indexed="9"/>
      <name val="Calibri"/>
      <family val="2"/>
    </font>
    <font>
      <b/>
      <sz val="22"/>
      <name val="Calibri"/>
      <family val="2"/>
    </font>
    <font>
      <u val="single"/>
      <sz val="8.25"/>
      <color indexed="12"/>
      <name val="Calibri"/>
      <family val="2"/>
    </font>
    <font>
      <sz val="11"/>
      <color indexed="14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sz val="9"/>
      <color indexed="10"/>
      <name val="Arial"/>
      <family val="2"/>
    </font>
    <font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C00FF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</font>
    <font>
      <sz val="10"/>
      <color rgb="FFFF0000"/>
      <name val="Verdana"/>
      <family val="2"/>
    </font>
    <font>
      <sz val="12"/>
      <color rgb="FFFF00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darkTrellis"/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medium">
        <color indexed="5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hair">
        <color indexed="55"/>
      </left>
      <right style="hair">
        <color indexed="55"/>
      </right>
      <top style="double">
        <color indexed="10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mediumDashed"/>
      <bottom style="double"/>
    </border>
    <border>
      <left style="hair"/>
      <right style="hair"/>
      <top style="dashed"/>
      <bottom style="double"/>
    </border>
    <border>
      <left style="mediumDashed"/>
      <right style="dotted"/>
      <top style="dotted"/>
      <bottom style="double"/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hair"/>
      <top style="double">
        <color indexed="10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59"/>
      </bottom>
    </border>
    <border>
      <left style="double">
        <color indexed="10"/>
      </left>
      <right>
        <color indexed="63"/>
      </right>
      <top style="double">
        <color indexed="10"/>
      </top>
      <bottom style="hair">
        <color indexed="55"/>
      </bottom>
    </border>
    <border>
      <left>
        <color indexed="63"/>
      </left>
      <right>
        <color indexed="63"/>
      </right>
      <top style="double">
        <color indexed="10"/>
      </top>
      <bottom style="hair">
        <color indexed="55"/>
      </bottom>
    </border>
    <border>
      <left style="hair">
        <color indexed="55"/>
      </left>
      <right>
        <color indexed="63"/>
      </right>
      <top style="double">
        <color indexed="10"/>
      </top>
      <bottom style="hair">
        <color indexed="55"/>
      </bottom>
    </border>
    <border>
      <left>
        <color indexed="63"/>
      </left>
      <right style="hair">
        <color indexed="55"/>
      </right>
      <top style="double">
        <color indexed="10"/>
      </top>
      <bottom style="hair">
        <color indexed="55"/>
      </bottom>
    </border>
    <border>
      <left style="hair">
        <color indexed="55"/>
      </left>
      <right style="hair"/>
      <top style="double">
        <color indexed="10"/>
      </top>
      <bottom style="hair">
        <color indexed="55"/>
      </bottom>
    </border>
    <border>
      <left style="double">
        <color indexed="10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9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 style="double">
        <color indexed="10"/>
      </left>
      <right>
        <color indexed="63"/>
      </right>
      <top style="hair">
        <color indexed="55"/>
      </top>
      <bottom style="hair"/>
    </border>
    <border>
      <left>
        <color indexed="63"/>
      </left>
      <right>
        <color indexed="63"/>
      </right>
      <top style="hair">
        <color indexed="55"/>
      </top>
      <bottom style="hair"/>
    </border>
    <border>
      <left style="hair">
        <color indexed="55"/>
      </left>
      <right>
        <color indexed="63"/>
      </right>
      <top style="hair">
        <color indexed="55"/>
      </top>
      <bottom style="hair"/>
    </border>
    <border>
      <left style="hair">
        <color indexed="55"/>
      </left>
      <right style="hair"/>
      <top style="hair">
        <color indexed="55"/>
      </top>
      <bottom style="hair"/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>
        <color indexed="55"/>
      </right>
      <top style="hair">
        <color indexed="55"/>
      </top>
      <bottom style="hair"/>
    </border>
    <border>
      <left style="hair"/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hair"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double">
        <color indexed="10"/>
      </right>
      <top style="hair">
        <color indexed="55"/>
      </top>
      <bottom style="hair">
        <color indexed="55"/>
      </bottom>
    </border>
    <border>
      <left style="double">
        <color indexed="10"/>
      </left>
      <right style="double">
        <color indexed="10"/>
      </right>
      <top style="hair">
        <color indexed="55"/>
      </top>
      <bottom style="hair">
        <color indexed="55"/>
      </bottom>
    </border>
    <border>
      <left>
        <color indexed="63"/>
      </left>
      <right style="double">
        <color indexed="10"/>
      </right>
      <top style="hair">
        <color indexed="55"/>
      </top>
      <bottom style="hair">
        <color indexed="55"/>
      </bottom>
    </border>
    <border>
      <left style="hair"/>
      <right style="hair">
        <color indexed="55"/>
      </right>
      <top style="hair">
        <color indexed="55"/>
      </top>
      <bottom style="hair"/>
    </border>
    <border>
      <left>
        <color indexed="63"/>
      </left>
      <right style="double">
        <color indexed="10"/>
      </right>
      <top style="hair">
        <color indexed="55"/>
      </top>
      <bottom style="hair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5" fillId="0" borderId="0">
      <alignment/>
      <protection/>
    </xf>
    <xf numFmtId="0" fontId="56" fillId="0" borderId="0" applyFont="0" applyFill="0" applyBorder="0" applyAlignment="0">
      <protection/>
    </xf>
    <xf numFmtId="0" fontId="57" fillId="0" borderId="0">
      <alignment/>
      <protection/>
    </xf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10" fillId="2" borderId="0">
      <alignment/>
      <protection/>
    </xf>
    <xf numFmtId="0" fontId="35" fillId="2" borderId="0">
      <alignment/>
      <protection/>
    </xf>
    <xf numFmtId="0" fontId="36" fillId="2" borderId="0">
      <alignment/>
      <protection/>
    </xf>
    <xf numFmtId="0" fontId="37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8" fillId="2" borderId="0">
      <alignment/>
      <protection/>
    </xf>
    <xf numFmtId="0" fontId="39" fillId="2" borderId="0">
      <alignment/>
      <protection/>
    </xf>
    <xf numFmtId="0" fontId="40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15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2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3" fontId="4" fillId="0" borderId="0">
      <alignment horizontal="center"/>
      <protection/>
    </xf>
    <xf numFmtId="194" fontId="4" fillId="3" borderId="1">
      <alignment/>
      <protection/>
    </xf>
    <xf numFmtId="194" fontId="43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3" fillId="3" borderId="1">
      <alignment/>
      <protection/>
    </xf>
    <xf numFmtId="3" fontId="43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194" fontId="43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3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3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3" fillId="3" borderId="1">
      <alignment/>
      <protection/>
    </xf>
    <xf numFmtId="0" fontId="4" fillId="3" borderId="1">
      <alignment/>
      <protection/>
    </xf>
    <xf numFmtId="0" fontId="4" fillId="3" borderId="1">
      <alignment/>
      <protection/>
    </xf>
    <xf numFmtId="0" fontId="4" fillId="3" borderId="1">
      <alignment/>
      <protection/>
    </xf>
    <xf numFmtId="0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3" fontId="43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3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3" fontId="43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3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" fillId="3" borderId="1">
      <alignment/>
      <protection/>
    </xf>
    <xf numFmtId="194" fontId="43" fillId="3" borderId="1">
      <alignment/>
      <protection/>
    </xf>
    <xf numFmtId="0" fontId="4" fillId="3" borderId="1">
      <alignment/>
      <protection/>
    </xf>
    <xf numFmtId="0" fontId="4" fillId="3" borderId="1">
      <alignment/>
      <protection/>
    </xf>
    <xf numFmtId="0" fontId="4" fillId="3" borderId="1">
      <alignment/>
      <protection/>
    </xf>
    <xf numFmtId="0" fontId="4" fillId="3" borderId="1">
      <alignment/>
      <protection/>
    </xf>
    <xf numFmtId="3" fontId="43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3" fontId="4" fillId="3" borderId="1">
      <alignment/>
      <protection/>
    </xf>
    <xf numFmtId="0" fontId="36" fillId="3" borderId="0">
      <alignment/>
      <protection/>
    </xf>
    <xf numFmtId="0" fontId="37" fillId="3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10" fillId="2" borderId="0">
      <alignment/>
      <protection/>
    </xf>
    <xf numFmtId="0" fontId="35" fillId="2" borderId="0">
      <alignment/>
      <protection/>
    </xf>
    <xf numFmtId="0" fontId="36" fillId="2" borderId="0">
      <alignment/>
      <protection/>
    </xf>
    <xf numFmtId="0" fontId="37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3" fillId="2" borderId="0">
      <alignment/>
      <protection/>
    </xf>
    <xf numFmtId="0" fontId="40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15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2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4" fillId="2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58" fillId="4" borderId="2" applyNumberFormat="0" applyFill="0" applyBorder="0" applyAlignment="0">
      <protection/>
    </xf>
    <xf numFmtId="0" fontId="59" fillId="4" borderId="0" applyNumberFormat="0" applyFill="0" applyBorder="0" applyAlignment="0">
      <protection/>
    </xf>
    <xf numFmtId="0" fontId="60" fillId="5" borderId="2" applyNumberFormat="0" applyFill="0" applyBorder="0" applyAlignment="0">
      <protection/>
    </xf>
    <xf numFmtId="0" fontId="61" fillId="6" borderId="0" applyNumberFormat="0" applyFill="0" applyBorder="0" applyAlignment="0">
      <protection/>
    </xf>
    <xf numFmtId="0" fontId="62" fillId="0" borderId="0" applyNumberFormat="0" applyFill="0" applyBorder="0" applyAlignment="0">
      <protection/>
    </xf>
    <xf numFmtId="0" fontId="63" fillId="0" borderId="3" applyNumberFormat="0" applyFill="0" applyBorder="0" applyAlignment="0">
      <protection/>
    </xf>
    <xf numFmtId="0" fontId="64" fillId="7" borderId="4" applyNumberFormat="0" applyFill="0" applyBorder="0" applyAlignment="0">
      <protection/>
    </xf>
    <xf numFmtId="0" fontId="65" fillId="0" borderId="0" applyNumberFormat="0" applyFill="0" applyBorder="0" applyAlignment="0">
      <protection/>
    </xf>
    <xf numFmtId="0" fontId="65" fillId="8" borderId="5" applyNumberFormat="0" applyFill="0" applyBorder="0" applyAlignment="0">
      <protection/>
    </xf>
    <xf numFmtId="0" fontId="66" fillId="0" borderId="3" applyNumberFormat="0" applyFill="0" applyBorder="0" applyAlignment="0">
      <protection/>
    </xf>
    <xf numFmtId="0" fontId="65" fillId="0" borderId="0" applyNumberFormat="0" applyFill="0" applyBorder="0" applyAlignment="0">
      <protection/>
    </xf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12" borderId="0" applyNumberFormat="0" applyBorder="0" applyAlignment="0" applyProtection="0"/>
    <xf numFmtId="0" fontId="67" fillId="14" borderId="0" applyNumberFormat="0" applyBorder="0" applyAlignment="0" applyProtection="0"/>
    <xf numFmtId="0" fontId="67" fillId="16" borderId="0" applyNumberFormat="0" applyBorder="0" applyAlignment="0" applyProtection="0"/>
    <xf numFmtId="0" fontId="67" fillId="18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16" borderId="0" applyNumberFormat="0" applyBorder="0" applyAlignment="0" applyProtection="0"/>
    <xf numFmtId="0" fontId="0" fillId="28" borderId="0" applyNumberFormat="0" applyBorder="0" applyAlignment="0" applyProtection="0"/>
    <xf numFmtId="0" fontId="1" fillId="22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67" fillId="22" borderId="0" applyNumberFormat="0" applyBorder="0" applyAlignment="0" applyProtection="0"/>
    <xf numFmtId="0" fontId="67" fillId="24" borderId="0" applyNumberFormat="0" applyBorder="0" applyAlignment="0" applyProtection="0"/>
    <xf numFmtId="0" fontId="67" fillId="26" borderId="0" applyNumberFormat="0" applyBorder="0" applyAlignment="0" applyProtection="0"/>
    <xf numFmtId="0" fontId="67" fillId="16" borderId="0" applyNumberFormat="0" applyBorder="0" applyAlignment="0" applyProtection="0"/>
    <xf numFmtId="0" fontId="67" fillId="22" borderId="0" applyNumberFormat="0" applyBorder="0" applyAlignment="0" applyProtection="0"/>
    <xf numFmtId="0" fontId="67" fillId="30" borderId="0" applyNumberFormat="0" applyBorder="0" applyAlignment="0" applyProtection="0"/>
    <xf numFmtId="0" fontId="150" fillId="31" borderId="0" applyNumberFormat="0" applyBorder="0" applyAlignment="0" applyProtection="0"/>
    <xf numFmtId="0" fontId="19" fillId="32" borderId="0" applyNumberFormat="0" applyBorder="0" applyAlignment="0" applyProtection="0"/>
    <xf numFmtId="0" fontId="150" fillId="33" borderId="0" applyNumberFormat="0" applyBorder="0" applyAlignment="0" applyProtection="0"/>
    <xf numFmtId="0" fontId="19" fillId="24" borderId="0" applyNumberFormat="0" applyBorder="0" applyAlignment="0" applyProtection="0"/>
    <xf numFmtId="0" fontId="150" fillId="34" borderId="0" applyNumberFormat="0" applyBorder="0" applyAlignment="0" applyProtection="0"/>
    <xf numFmtId="0" fontId="19" fillId="26" borderId="0" applyNumberFormat="0" applyBorder="0" applyAlignment="0" applyProtection="0"/>
    <xf numFmtId="0" fontId="150" fillId="35" borderId="0" applyNumberFormat="0" applyBorder="0" applyAlignment="0" applyProtection="0"/>
    <xf numFmtId="0" fontId="19" fillId="36" borderId="0" applyNumberFormat="0" applyBorder="0" applyAlignment="0" applyProtection="0"/>
    <xf numFmtId="0" fontId="150" fillId="37" borderId="0" applyNumberFormat="0" applyBorder="0" applyAlignment="0" applyProtection="0"/>
    <xf numFmtId="0" fontId="19" fillId="38" borderId="0" applyNumberFormat="0" applyBorder="0" applyAlignment="0" applyProtection="0"/>
    <xf numFmtId="0" fontId="150" fillId="39" borderId="0" applyNumberFormat="0" applyBorder="0" applyAlignment="0" applyProtection="0"/>
    <xf numFmtId="0" fontId="19" fillId="40" borderId="0" applyNumberFormat="0" applyBorder="0" applyAlignment="0" applyProtection="0"/>
    <xf numFmtId="0" fontId="68" fillId="32" borderId="0" applyNumberFormat="0" applyBorder="0" applyAlignment="0" applyProtection="0"/>
    <xf numFmtId="0" fontId="68" fillId="24" borderId="0" applyNumberFormat="0" applyBorder="0" applyAlignment="0" applyProtection="0"/>
    <xf numFmtId="0" fontId="68" fillId="26" borderId="0" applyNumberFormat="0" applyBorder="0" applyAlignment="0" applyProtection="0"/>
    <xf numFmtId="0" fontId="68" fillId="36" borderId="0" applyNumberFormat="0" applyBorder="0" applyAlignment="0" applyProtection="0"/>
    <xf numFmtId="0" fontId="68" fillId="38" borderId="0" applyNumberFormat="0" applyBorder="0" applyAlignment="0" applyProtection="0"/>
    <xf numFmtId="0" fontId="68" fillId="40" borderId="0" applyNumberFormat="0" applyBorder="0" applyAlignment="0" applyProtection="0"/>
    <xf numFmtId="0" fontId="69" fillId="0" borderId="0">
      <alignment horizontal="right"/>
      <protection/>
    </xf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50" fillId="41" borderId="0" applyNumberFormat="0" applyBorder="0" applyAlignment="0" applyProtection="0"/>
    <xf numFmtId="0" fontId="19" fillId="42" borderId="0" applyNumberFormat="0" applyBorder="0" applyAlignment="0" applyProtection="0"/>
    <xf numFmtId="0" fontId="150" fillId="43" borderId="0" applyNumberFormat="0" applyBorder="0" applyAlignment="0" applyProtection="0"/>
    <xf numFmtId="0" fontId="19" fillId="44" borderId="0" applyNumberFormat="0" applyBorder="0" applyAlignment="0" applyProtection="0"/>
    <xf numFmtId="0" fontId="150" fillId="45" borderId="0" applyNumberFormat="0" applyBorder="0" applyAlignment="0" applyProtection="0"/>
    <xf numFmtId="0" fontId="19" fillId="46" borderId="0" applyNumberFormat="0" applyBorder="0" applyAlignment="0" applyProtection="0"/>
    <xf numFmtId="0" fontId="150" fillId="47" borderId="0" applyNumberFormat="0" applyBorder="0" applyAlignment="0" applyProtection="0"/>
    <xf numFmtId="0" fontId="19" fillId="36" borderId="0" applyNumberFormat="0" applyBorder="0" applyAlignment="0" applyProtection="0"/>
    <xf numFmtId="0" fontId="150" fillId="48" borderId="0" applyNumberFormat="0" applyBorder="0" applyAlignment="0" applyProtection="0"/>
    <xf numFmtId="0" fontId="19" fillId="38" borderId="0" applyNumberFormat="0" applyBorder="0" applyAlignment="0" applyProtection="0"/>
    <xf numFmtId="0" fontId="150" fillId="49" borderId="0" applyNumberFormat="0" applyBorder="0" applyAlignment="0" applyProtection="0"/>
    <xf numFmtId="0" fontId="19" fillId="7" borderId="0" applyNumberFormat="0" applyBorder="0" applyAlignment="0" applyProtection="0"/>
    <xf numFmtId="198" fontId="4" fillId="0" borderId="0" applyFont="0" applyFill="0" applyBorder="0" applyProtection="0">
      <alignment/>
    </xf>
    <xf numFmtId="0" fontId="70" fillId="0" borderId="0" applyNumberFormat="0" applyFill="0" applyBorder="0" applyAlignment="0">
      <protection locked="0"/>
    </xf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0" fontId="4" fillId="0" borderId="0">
      <alignment/>
      <protection/>
    </xf>
    <xf numFmtId="0" fontId="68" fillId="42" borderId="0" applyNumberFormat="0" applyBorder="0" applyAlignment="0" applyProtection="0"/>
    <xf numFmtId="0" fontId="68" fillId="44" borderId="0" applyNumberFormat="0" applyBorder="0" applyAlignment="0" applyProtection="0"/>
    <xf numFmtId="0" fontId="68" fillId="46" borderId="0" applyNumberFormat="0" applyBorder="0" applyAlignment="0" applyProtection="0"/>
    <xf numFmtId="0" fontId="68" fillId="36" borderId="0" applyNumberFormat="0" applyBorder="0" applyAlignment="0" applyProtection="0"/>
    <xf numFmtId="0" fontId="68" fillId="38" borderId="0" applyNumberFormat="0" applyBorder="0" applyAlignment="0" applyProtection="0"/>
    <xf numFmtId="0" fontId="68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01" fontId="72" fillId="0" borderId="0" applyFont="0" applyFill="0" applyBorder="0" applyAlignment="0" applyProtection="0"/>
    <xf numFmtId="202" fontId="72" fillId="0" borderId="0" applyFont="0" applyFill="0" applyBorder="0" applyAlignment="0" applyProtection="0"/>
    <xf numFmtId="0" fontId="151" fillId="50" borderId="0" applyNumberFormat="0" applyBorder="0" applyAlignment="0" applyProtection="0"/>
    <xf numFmtId="0" fontId="20" fillId="12" borderId="0" applyNumberFormat="0" applyBorder="0" applyAlignment="0" applyProtection="0"/>
    <xf numFmtId="0" fontId="4" fillId="22" borderId="0" applyNumberFormat="0" applyBorder="0" applyAlignment="0">
      <protection locked="0"/>
    </xf>
    <xf numFmtId="0" fontId="73" fillId="0" borderId="0" applyNumberFormat="0" applyFill="0" applyBorder="0" applyAlignment="0" applyProtection="0"/>
    <xf numFmtId="38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76" fillId="0" borderId="6" applyAlignment="0" applyProtection="0"/>
    <xf numFmtId="203" fontId="77" fillId="0" borderId="0" applyFont="0" applyFill="0" applyBorder="0" applyAlignment="0" applyProtection="0"/>
    <xf numFmtId="0" fontId="78" fillId="0" borderId="0">
      <alignment/>
      <protection/>
    </xf>
    <xf numFmtId="0" fontId="79" fillId="0" borderId="0">
      <alignment/>
      <protection/>
    </xf>
    <xf numFmtId="0" fontId="152" fillId="51" borderId="7" applyNumberFormat="0" applyAlignment="0" applyProtection="0"/>
    <xf numFmtId="0" fontId="21" fillId="2" borderId="8" applyNumberFormat="0" applyAlignment="0" applyProtection="0"/>
    <xf numFmtId="0" fontId="55" fillId="0" borderId="0">
      <alignment/>
      <protection/>
    </xf>
    <xf numFmtId="0" fontId="4" fillId="52" borderId="0" applyNumberFormat="0" applyFont="0" applyBorder="0" applyAlignment="0">
      <protection/>
    </xf>
    <xf numFmtId="0" fontId="80" fillId="0" borderId="5" applyNumberFormat="0" applyFont="0" applyFill="0" applyProtection="0">
      <alignment horizontal="centerContinuous" vertical="center"/>
    </xf>
    <xf numFmtId="0" fontId="81" fillId="53" borderId="0" applyNumberFormat="0" applyFont="0" applyBorder="0" applyAlignment="0" applyProtection="0"/>
    <xf numFmtId="0" fontId="153" fillId="54" borderId="9" applyNumberFormat="0" applyAlignment="0" applyProtection="0"/>
    <xf numFmtId="0" fontId="22" fillId="5" borderId="10" applyNumberFormat="0" applyAlignment="0" applyProtection="0"/>
    <xf numFmtId="0" fontId="80" fillId="0" borderId="0" applyNumberFormat="0" applyFill="0" applyBorder="0" applyProtection="0">
      <alignment horizontal="center" vertical="center"/>
    </xf>
    <xf numFmtId="0" fontId="82" fillId="0" borderId="11">
      <alignment horizont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3" fontId="4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4" fontId="56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57" fillId="0" borderId="0">
      <alignment/>
      <protection/>
    </xf>
    <xf numFmtId="0" fontId="85" fillId="20" borderId="8" applyNumberFormat="0" applyAlignment="0" applyProtection="0"/>
    <xf numFmtId="0" fontId="86" fillId="2" borderId="12" applyNumberFormat="0" applyAlignment="0" applyProtection="0"/>
    <xf numFmtId="0" fontId="44" fillId="0" borderId="0" applyFont="0" applyFill="0" applyBorder="0" applyAlignment="0" applyProtection="0"/>
    <xf numFmtId="0" fontId="84" fillId="0" borderId="0" applyFont="0" applyFill="0" applyBorder="0" applyAlignment="0" applyProtection="0"/>
    <xf numFmtId="14" fontId="87" fillId="0" borderId="0">
      <alignment/>
      <protection/>
    </xf>
    <xf numFmtId="38" fontId="81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88" fillId="14" borderId="0" applyNumberFormat="0" applyBorder="0" applyAlignment="0" applyProtection="0"/>
    <xf numFmtId="207" fontId="56" fillId="0" borderId="0" applyFont="0" applyFill="0" applyBorder="0" applyAlignment="0" applyProtection="0"/>
    <xf numFmtId="0" fontId="84" fillId="0" borderId="13" applyNumberFormat="0" applyFont="0" applyFill="0" applyAlignment="0" applyProtection="0"/>
    <xf numFmtId="0" fontId="89" fillId="0" borderId="0" applyFill="0" applyBorder="0" applyAlignment="0" applyProtection="0"/>
    <xf numFmtId="184" fontId="4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4" fillId="0" borderId="0" applyFont="0" applyFill="0" applyBorder="0" applyAlignment="0" applyProtection="0"/>
    <xf numFmtId="15" fontId="4" fillId="0" borderId="0">
      <alignment vertical="center"/>
      <protection/>
    </xf>
    <xf numFmtId="0" fontId="90" fillId="0" borderId="0" applyFill="0" applyBorder="0" applyProtection="0">
      <alignment horizontal="left"/>
    </xf>
    <xf numFmtId="0" fontId="155" fillId="55" borderId="0" applyNumberFormat="0" applyBorder="0" applyAlignment="0" applyProtection="0"/>
    <xf numFmtId="0" fontId="24" fillId="14" borderId="0" applyNumberFormat="0" applyBorder="0" applyAlignment="0" applyProtection="0"/>
    <xf numFmtId="179" fontId="91" fillId="0" borderId="0" applyNumberFormat="0" applyFill="0" applyBorder="0" applyAlignment="0" applyProtection="0"/>
    <xf numFmtId="38" fontId="41" fillId="2" borderId="0" applyNumberFormat="0" applyBorder="0" applyAlignment="0" applyProtection="0"/>
    <xf numFmtId="0" fontId="84" fillId="0" borderId="0" applyFont="0" applyFill="0" applyBorder="0" applyAlignment="0" applyProtection="0"/>
    <xf numFmtId="0" fontId="92" fillId="0" borderId="0" applyProtection="0">
      <alignment horizontal="right"/>
    </xf>
    <xf numFmtId="0" fontId="59" fillId="0" borderId="14" applyNumberFormat="0" applyAlignment="0" applyProtection="0"/>
    <xf numFmtId="0" fontId="59" fillId="0" borderId="2">
      <alignment horizontal="left" vertical="center"/>
      <protection/>
    </xf>
    <xf numFmtId="0" fontId="93" fillId="0" borderId="0">
      <alignment horizontal="center"/>
      <protection/>
    </xf>
    <xf numFmtId="0" fontId="156" fillId="0" borderId="15" applyNumberFormat="0" applyFill="0" applyAlignment="0" applyProtection="0"/>
    <xf numFmtId="0" fontId="25" fillId="0" borderId="16" applyNumberFormat="0" applyFill="0" applyAlignment="0" applyProtection="0"/>
    <xf numFmtId="0" fontId="157" fillId="0" borderId="17" applyNumberFormat="0" applyFill="0" applyAlignment="0" applyProtection="0"/>
    <xf numFmtId="0" fontId="26" fillId="0" borderId="18" applyNumberFormat="0" applyFill="0" applyAlignment="0" applyProtection="0"/>
    <xf numFmtId="0" fontId="158" fillId="0" borderId="19" applyNumberFormat="0" applyFill="0" applyAlignment="0" applyProtection="0"/>
    <xf numFmtId="0" fontId="27" fillId="0" borderId="20" applyNumberFormat="0" applyFill="0" applyAlignment="0" applyProtection="0"/>
    <xf numFmtId="0" fontId="1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4" fillId="0" borderId="21" applyNumberFormat="0" applyFill="0" applyBorder="0" applyAlignment="0" applyProtection="0"/>
    <xf numFmtId="208" fontId="95" fillId="5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0" fillId="57" borderId="7" applyNumberFormat="0" applyAlignment="0" applyProtection="0"/>
    <xf numFmtId="10" fontId="41" fillId="3" borderId="22" applyNumberFormat="0" applyBorder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96" fillId="0" borderId="23" applyNumberFormat="0" applyFill="0" applyAlignment="0" applyProtection="0"/>
    <xf numFmtId="0" fontId="97" fillId="5" borderId="10" applyNumberFormat="0" applyAlignment="0" applyProtection="0"/>
    <xf numFmtId="0" fontId="161" fillId="0" borderId="24" applyNumberFormat="0" applyFill="0" applyAlignment="0" applyProtection="0"/>
    <xf numFmtId="0" fontId="29" fillId="0" borderId="23" applyNumberFormat="0" applyFill="0" applyAlignment="0" applyProtection="0"/>
    <xf numFmtId="0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Font="0" applyFill="0" applyBorder="0" applyAlignment="0" applyProtection="0"/>
    <xf numFmtId="209" fontId="98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56" fillId="0" borderId="0" applyFont="0" applyFill="0" applyBorder="0" applyAlignment="0" applyProtection="0"/>
    <xf numFmtId="214" fontId="56" fillId="0" borderId="0" applyFont="0" applyFill="0" applyBorder="0" applyAlignment="0" applyProtection="0"/>
    <xf numFmtId="207" fontId="48" fillId="0" borderId="0" applyFont="0" applyFill="0" applyBorder="0" applyAlignment="0" applyProtection="0"/>
    <xf numFmtId="0" fontId="99" fillId="0" borderId="16" applyNumberFormat="0" applyFill="0" applyAlignment="0" applyProtection="0"/>
    <xf numFmtId="0" fontId="100" fillId="0" borderId="18" applyNumberFormat="0" applyFill="0" applyAlignment="0" applyProtection="0"/>
    <xf numFmtId="0" fontId="101" fillId="0" borderId="20" applyNumberFormat="0" applyFill="0" applyAlignment="0" applyProtection="0"/>
    <xf numFmtId="0" fontId="101" fillId="0" borderId="0" applyNumberFormat="0" applyFill="0" applyBorder="0" applyAlignment="0" applyProtection="0"/>
    <xf numFmtId="0" fontId="14" fillId="0" borderId="25">
      <alignment horizontal="left" wrapText="1"/>
      <protection/>
    </xf>
    <xf numFmtId="0" fontId="102" fillId="46" borderId="26">
      <alignment horizontal="left" vertical="center" indent="1"/>
      <protection/>
    </xf>
    <xf numFmtId="0" fontId="162" fillId="58" borderId="0" applyNumberFormat="0" applyBorder="0" applyAlignment="0" applyProtection="0"/>
    <xf numFmtId="0" fontId="30" fillId="53" borderId="0" applyNumberFormat="0" applyBorder="0" applyAlignment="0" applyProtection="0"/>
    <xf numFmtId="0" fontId="103" fillId="53" borderId="0" applyNumberFormat="0" applyBorder="0" applyAlignment="0" applyProtection="0"/>
    <xf numFmtId="37" fontId="10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6" fillId="0" borderId="0">
      <alignment/>
      <protection/>
    </xf>
    <xf numFmtId="0" fontId="4" fillId="0" borderId="0">
      <alignment/>
      <protection/>
    </xf>
    <xf numFmtId="0" fontId="0" fillId="59" borderId="27" applyNumberFormat="0" applyFont="0" applyAlignment="0" applyProtection="0"/>
    <xf numFmtId="0" fontId="4" fillId="3" borderId="28" applyNumberFormat="0" applyFont="0" applyAlignment="0" applyProtection="0"/>
    <xf numFmtId="0" fontId="48" fillId="0" borderId="0">
      <alignment/>
      <protection/>
    </xf>
    <xf numFmtId="0" fontId="107" fillId="2" borderId="8" applyNumberFormat="0" applyAlignment="0" applyProtection="0"/>
    <xf numFmtId="0" fontId="4" fillId="0" borderId="0">
      <alignment/>
      <protection/>
    </xf>
    <xf numFmtId="0" fontId="163" fillId="51" borderId="29" applyNumberFormat="0" applyAlignment="0" applyProtection="0"/>
    <xf numFmtId="0" fontId="31" fillId="2" borderId="12" applyNumberFormat="0" applyAlignment="0" applyProtection="0"/>
    <xf numFmtId="40" fontId="17" fillId="56" borderId="0">
      <alignment horizontal="right"/>
      <protection/>
    </xf>
    <xf numFmtId="0" fontId="49" fillId="60" borderId="0">
      <alignment horizontal="center"/>
      <protection/>
    </xf>
    <xf numFmtId="0" fontId="16" fillId="61" borderId="0">
      <alignment/>
      <protection/>
    </xf>
    <xf numFmtId="0" fontId="50" fillId="56" borderId="0" applyBorder="0">
      <alignment horizontal="centerContinuous"/>
      <protection/>
    </xf>
    <xf numFmtId="0" fontId="51" fillId="61" borderId="0" applyBorder="0">
      <alignment horizontal="centerContinuous"/>
      <protection/>
    </xf>
    <xf numFmtId="0" fontId="59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" fontId="108" fillId="0" borderId="0" applyProtection="0">
      <alignment horizontal="right" vertical="center"/>
    </xf>
    <xf numFmtId="0" fontId="109" fillId="0" borderId="30" applyNumberFormat="0" applyAlignment="0" applyProtection="0"/>
    <xf numFmtId="0" fontId="81" fillId="14" borderId="0" applyNumberFormat="0" applyFont="0" applyBorder="0" applyAlignment="0" applyProtection="0"/>
    <xf numFmtId="0" fontId="41" fillId="62" borderId="31" applyNumberFormat="0" applyFont="0" applyBorder="0" applyAlignment="0" applyProtection="0"/>
    <xf numFmtId="0" fontId="41" fillId="22" borderId="31" applyNumberFormat="0" applyFont="0" applyBorder="0" applyAlignment="0" applyProtection="0"/>
    <xf numFmtId="0" fontId="81" fillId="0" borderId="32" applyNumberFormat="0" applyAlignment="0" applyProtection="0"/>
    <xf numFmtId="0" fontId="81" fillId="0" borderId="33" applyNumberFormat="0" applyAlignment="0" applyProtection="0"/>
    <xf numFmtId="0" fontId="109" fillId="0" borderId="34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4" fillId="0" borderId="0">
      <alignment/>
      <protection/>
    </xf>
    <xf numFmtId="0" fontId="111" fillId="0" borderId="35">
      <alignment vertical="center"/>
      <protection/>
    </xf>
    <xf numFmtId="4" fontId="112" fillId="53" borderId="36" applyNumberFormat="0" applyProtection="0">
      <alignment vertical="center"/>
    </xf>
    <xf numFmtId="4" fontId="113" fillId="53" borderId="36" applyNumberFormat="0" applyProtection="0">
      <alignment vertical="center"/>
    </xf>
    <xf numFmtId="4" fontId="112" fillId="53" borderId="36" applyNumberFormat="0" applyProtection="0">
      <alignment horizontal="left" vertical="center" indent="1"/>
    </xf>
    <xf numFmtId="0" fontId="112" fillId="53" borderId="36" applyNumberFormat="0" applyProtection="0">
      <alignment horizontal="left" vertical="top" indent="1"/>
    </xf>
    <xf numFmtId="4" fontId="112" fillId="63" borderId="0" applyNumberFormat="0" applyProtection="0">
      <alignment horizontal="left" vertical="center" indent="1"/>
    </xf>
    <xf numFmtId="4" fontId="17" fillId="12" borderId="36" applyNumberFormat="0" applyProtection="0">
      <alignment horizontal="right" vertical="center"/>
    </xf>
    <xf numFmtId="4" fontId="17" fillId="24" borderId="36" applyNumberFormat="0" applyProtection="0">
      <alignment horizontal="right" vertical="center"/>
    </xf>
    <xf numFmtId="4" fontId="17" fillId="44" borderId="36" applyNumberFormat="0" applyProtection="0">
      <alignment horizontal="right" vertical="center"/>
    </xf>
    <xf numFmtId="4" fontId="17" fillId="30" borderId="36" applyNumberFormat="0" applyProtection="0">
      <alignment horizontal="right" vertical="center"/>
    </xf>
    <xf numFmtId="4" fontId="17" fillId="40" borderId="36" applyNumberFormat="0" applyProtection="0">
      <alignment horizontal="right" vertical="center"/>
    </xf>
    <xf numFmtId="4" fontId="17" fillId="7" borderId="36" applyNumberFormat="0" applyProtection="0">
      <alignment horizontal="right" vertical="center"/>
    </xf>
    <xf numFmtId="4" fontId="17" fillId="46" borderId="36" applyNumberFormat="0" applyProtection="0">
      <alignment horizontal="right" vertical="center"/>
    </xf>
    <xf numFmtId="4" fontId="17" fillId="64" borderId="36" applyNumberFormat="0" applyProtection="0">
      <alignment horizontal="right" vertical="center"/>
    </xf>
    <xf numFmtId="4" fontId="17" fillId="26" borderId="36" applyNumberFormat="0" applyProtection="0">
      <alignment horizontal="right" vertical="center"/>
    </xf>
    <xf numFmtId="4" fontId="112" fillId="65" borderId="37" applyNumberFormat="0" applyProtection="0">
      <alignment horizontal="left" vertical="center" indent="1"/>
    </xf>
    <xf numFmtId="4" fontId="17" fillId="62" borderId="0" applyNumberFormat="0" applyProtection="0">
      <alignment horizontal="left" vertical="center" indent="1"/>
    </xf>
    <xf numFmtId="4" fontId="114" fillId="6" borderId="0" applyNumberFormat="0" applyProtection="0">
      <alignment horizontal="left" vertical="center" indent="1"/>
    </xf>
    <xf numFmtId="4" fontId="17" fillId="63" borderId="36" applyNumberFormat="0" applyProtection="0">
      <alignment horizontal="right" vertical="center"/>
    </xf>
    <xf numFmtId="4" fontId="17" fillId="62" borderId="0" applyNumberFormat="0" applyProtection="0">
      <alignment horizontal="left" vertical="center" indent="1"/>
    </xf>
    <xf numFmtId="4" fontId="17" fillId="63" borderId="0" applyNumberFormat="0" applyProtection="0">
      <alignment horizontal="left" vertical="center" indent="1"/>
    </xf>
    <xf numFmtId="0" fontId="4" fillId="6" borderId="36" applyNumberFormat="0" applyProtection="0">
      <alignment horizontal="left" vertical="center" indent="1"/>
    </xf>
    <xf numFmtId="0" fontId="4" fillId="6" borderId="36" applyNumberFormat="0" applyProtection="0">
      <alignment horizontal="left" vertical="top" indent="1"/>
    </xf>
    <xf numFmtId="0" fontId="4" fillId="63" borderId="36" applyNumberFormat="0" applyProtection="0">
      <alignment horizontal="left" vertical="center" indent="1"/>
    </xf>
    <xf numFmtId="0" fontId="4" fillId="63" borderId="36" applyNumberFormat="0" applyProtection="0">
      <alignment horizontal="left" vertical="top" indent="1"/>
    </xf>
    <xf numFmtId="0" fontId="4" fillId="22" borderId="36" applyNumberFormat="0" applyProtection="0">
      <alignment horizontal="left" vertical="center" indent="1"/>
    </xf>
    <xf numFmtId="0" fontId="4" fillId="22" borderId="36" applyNumberFormat="0" applyProtection="0">
      <alignment horizontal="left" vertical="top" indent="1"/>
    </xf>
    <xf numFmtId="0" fontId="4" fillId="62" borderId="36" applyNumberFormat="0" applyProtection="0">
      <alignment horizontal="left" vertical="center" indent="1"/>
    </xf>
    <xf numFmtId="0" fontId="4" fillId="62" borderId="36" applyNumberFormat="0" applyProtection="0">
      <alignment horizontal="left" vertical="top" indent="1"/>
    </xf>
    <xf numFmtId="4" fontId="17" fillId="3" borderId="36" applyNumberFormat="0" applyProtection="0">
      <alignment vertical="center"/>
    </xf>
    <xf numFmtId="4" fontId="115" fillId="3" borderId="36" applyNumberFormat="0" applyProtection="0">
      <alignment vertical="center"/>
    </xf>
    <xf numFmtId="4" fontId="17" fillId="3" borderId="36" applyNumberFormat="0" applyProtection="0">
      <alignment horizontal="left" vertical="center" indent="1"/>
    </xf>
    <xf numFmtId="0" fontId="17" fillId="3" borderId="36" applyNumberFormat="0" applyProtection="0">
      <alignment horizontal="left" vertical="top" indent="1"/>
    </xf>
    <xf numFmtId="4" fontId="17" fillId="62" borderId="36" applyNumberFormat="0" applyProtection="0">
      <alignment horizontal="right" vertical="center"/>
    </xf>
    <xf numFmtId="4" fontId="115" fillId="62" borderId="36" applyNumberFormat="0" applyProtection="0">
      <alignment horizontal="right" vertical="center"/>
    </xf>
    <xf numFmtId="4" fontId="17" fillId="63" borderId="36" applyNumberFormat="0" applyProtection="0">
      <alignment horizontal="left" vertical="center" indent="1"/>
    </xf>
    <xf numFmtId="0" fontId="17" fillId="63" borderId="36" applyNumberFormat="0" applyProtection="0">
      <alignment horizontal="left" vertical="top" indent="1"/>
    </xf>
    <xf numFmtId="4" fontId="116" fillId="66" borderId="0" applyNumberFormat="0" applyProtection="0">
      <alignment horizontal="left" vertical="center" indent="1"/>
    </xf>
    <xf numFmtId="4" fontId="117" fillId="62" borderId="36" applyNumberFormat="0" applyProtection="0">
      <alignment horizontal="right" vertical="center"/>
    </xf>
    <xf numFmtId="0" fontId="87" fillId="0" borderId="38">
      <alignment/>
      <protection/>
    </xf>
    <xf numFmtId="0" fontId="77" fillId="0" borderId="0" applyFill="0" applyBorder="0" applyAlignment="0" applyProtection="0"/>
    <xf numFmtId="0" fontId="6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8" fillId="0" borderId="0">
      <alignment/>
      <protection/>
    </xf>
    <xf numFmtId="0" fontId="119" fillId="0" borderId="39" applyNumberFormat="0" applyFill="0" applyAlignment="0" applyProtection="0"/>
    <xf numFmtId="0" fontId="120" fillId="0" borderId="0" applyBorder="0" applyProtection="0">
      <alignment vertical="center"/>
    </xf>
    <xf numFmtId="0" fontId="120" fillId="0" borderId="5" applyBorder="0" applyProtection="0">
      <alignment horizontal="right" vertical="center"/>
    </xf>
    <xf numFmtId="0" fontId="121" fillId="67" borderId="0" applyBorder="0" applyProtection="0">
      <alignment horizontal="centerContinuous" vertical="center"/>
    </xf>
    <xf numFmtId="0" fontId="121" fillId="68" borderId="5" applyBorder="0" applyProtection="0">
      <alignment horizontal="centerContinuous" vertical="center"/>
    </xf>
    <xf numFmtId="0" fontId="120" fillId="0" borderId="0" applyBorder="0" applyProtection="0">
      <alignment vertical="center"/>
    </xf>
    <xf numFmtId="0" fontId="106" fillId="0" borderId="0">
      <alignment/>
      <protection/>
    </xf>
    <xf numFmtId="0" fontId="122" fillId="0" borderId="0" applyFill="0" applyBorder="0" applyProtection="0">
      <alignment horizontal="left"/>
    </xf>
    <xf numFmtId="0" fontId="90" fillId="0" borderId="40" applyFill="0" applyBorder="0" applyProtection="0">
      <alignment horizontal="left" vertical="top"/>
    </xf>
    <xf numFmtId="0" fontId="109" fillId="0" borderId="0">
      <alignment horizontal="centerContinuous"/>
      <protection/>
    </xf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>
      <alignment/>
      <protection/>
    </xf>
    <xf numFmtId="0" fontId="126" fillId="0" borderId="0">
      <alignment/>
      <protection/>
    </xf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9" fillId="69" borderId="0" applyNumberFormat="0" applyFill="0" applyBorder="0" applyAlignment="0">
      <protection/>
    </xf>
    <xf numFmtId="0" fontId="1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5" fillId="0" borderId="41" applyNumberFormat="0" applyFill="0" applyAlignment="0" applyProtection="0"/>
    <xf numFmtId="0" fontId="33" fillId="0" borderId="39" applyNumberFormat="0" applyFill="0" applyAlignment="0" applyProtection="0"/>
    <xf numFmtId="0" fontId="32" fillId="0" borderId="0" applyNumberFormat="0" applyFill="0" applyBorder="0" applyAlignment="0" applyProtection="0"/>
    <xf numFmtId="0" fontId="52" fillId="0" borderId="0">
      <alignment/>
      <protection/>
    </xf>
    <xf numFmtId="0" fontId="127" fillId="0" borderId="0">
      <alignment horizontal="fill"/>
      <protection/>
    </xf>
    <xf numFmtId="215" fontId="128" fillId="0" borderId="42" applyBorder="0">
      <alignment/>
      <protection/>
    </xf>
    <xf numFmtId="0" fontId="4" fillId="3" borderId="28" applyNumberFormat="0" applyFont="0" applyAlignment="0" applyProtection="0"/>
    <xf numFmtId="173" fontId="98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5" fontId="4" fillId="0" borderId="0">
      <alignment horizontal="center" textRotation="90"/>
      <protection/>
    </xf>
    <xf numFmtId="215" fontId="129" fillId="0" borderId="22">
      <alignment horizontal="right"/>
      <protection/>
    </xf>
    <xf numFmtId="0" fontId="1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0" fillId="0" borderId="5" applyBorder="0" applyProtection="0">
      <alignment horizontal="right"/>
    </xf>
    <xf numFmtId="216" fontId="77" fillId="0" borderId="0" applyFont="0" applyFill="0" applyBorder="0" applyAlignment="0" applyProtection="0"/>
    <xf numFmtId="0" fontId="131" fillId="12" borderId="0" applyNumberFormat="0" applyBorder="0" applyAlignment="0" applyProtection="0"/>
    <xf numFmtId="0" fontId="132" fillId="0" borderId="0" applyNumberForma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53" fillId="0" borderId="0">
      <alignment/>
      <protection/>
    </xf>
    <xf numFmtId="0" fontId="133" fillId="0" borderId="0" applyNumberFormat="0" applyFill="0" applyBorder="0" applyAlignment="0" applyProtection="0"/>
    <xf numFmtId="9" fontId="4" fillId="0" borderId="0" applyNumberForma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>
      <alignment/>
      <protection/>
    </xf>
    <xf numFmtId="0" fontId="136" fillId="0" borderId="0">
      <alignment vertical="center"/>
      <protection/>
    </xf>
    <xf numFmtId="177" fontId="4" fillId="0" borderId="0" applyFont="0" applyFill="0" applyBorder="0" applyAlignment="0" applyProtection="0"/>
    <xf numFmtId="0" fontId="57" fillId="0" borderId="0">
      <alignment/>
      <protection/>
    </xf>
    <xf numFmtId="219" fontId="48" fillId="0" borderId="0" applyFont="0" applyFill="0" applyBorder="0" applyAlignment="0" applyProtection="0"/>
    <xf numFmtId="220" fontId="48" fillId="0" borderId="0" applyFont="0" applyFill="0" applyBorder="0" applyAlignment="0" applyProtection="0"/>
    <xf numFmtId="0" fontId="4" fillId="0" borderId="0">
      <alignment/>
      <protection/>
    </xf>
  </cellStyleXfs>
  <cellXfs count="190">
    <xf numFmtId="0" fontId="0" fillId="0" borderId="0" xfId="0" applyFont="1" applyAlignment="1">
      <alignment/>
    </xf>
    <xf numFmtId="49" fontId="15" fillId="22" borderId="43" xfId="700" applyNumberFormat="1" applyFont="1" applyFill="1" applyBorder="1" applyAlignment="1">
      <alignment horizontal="center" vertical="center" wrapText="1"/>
      <protection/>
    </xf>
    <xf numFmtId="0" fontId="14" fillId="0" borderId="0" xfId="700" applyNumberFormat="1" applyFont="1" applyAlignment="1">
      <alignment horizontal="center"/>
      <protection/>
    </xf>
    <xf numFmtId="49" fontId="15" fillId="22" borderId="44" xfId="701" applyNumberFormat="1" applyFont="1" applyFill="1" applyBorder="1" applyAlignment="1">
      <alignment horizontal="center" vertical="center" wrapText="1"/>
      <protection/>
    </xf>
    <xf numFmtId="49" fontId="15" fillId="22" borderId="43" xfId="701" applyNumberFormat="1" applyFont="1" applyFill="1" applyBorder="1" applyAlignment="1">
      <alignment horizontal="center" vertical="center" wrapText="1"/>
      <protection/>
    </xf>
    <xf numFmtId="0" fontId="14" fillId="0" borderId="0" xfId="701" applyNumberFormat="1" applyFont="1">
      <alignment/>
      <protection/>
    </xf>
    <xf numFmtId="49" fontId="14" fillId="0" borderId="0" xfId="701" applyNumberFormat="1" applyFont="1">
      <alignment/>
      <protection/>
    </xf>
    <xf numFmtId="0" fontId="14" fillId="0" borderId="0" xfId="701" applyNumberFormat="1" applyFont="1" applyAlignment="1">
      <alignment horizontal="center" vertical="center"/>
      <protection/>
    </xf>
    <xf numFmtId="49" fontId="14" fillId="0" borderId="0" xfId="700" applyNumberFormat="1" applyFont="1" applyAlignment="1">
      <alignment horizontal="center" vertical="center"/>
      <protection/>
    </xf>
    <xf numFmtId="49" fontId="14" fillId="0" borderId="0" xfId="699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688" applyAlignment="1">
      <alignment horizontal="center" vertical="center"/>
      <protection/>
    </xf>
    <xf numFmtId="0" fontId="5" fillId="56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40" fillId="56" borderId="0" xfId="0" applyFont="1" applyFill="1" applyAlignment="1">
      <alignment horizontal="center" vertical="center" wrapText="1"/>
    </xf>
    <xf numFmtId="0" fontId="140" fillId="56" borderId="0" xfId="0" applyFont="1" applyFill="1" applyAlignment="1">
      <alignment horizontal="center" wrapText="1"/>
    </xf>
    <xf numFmtId="9" fontId="5" fillId="56" borderId="0" xfId="734" applyFont="1" applyFill="1" applyAlignment="1">
      <alignment horizontal="center"/>
    </xf>
    <xf numFmtId="0" fontId="5" fillId="56" borderId="0" xfId="0" applyFont="1" applyFill="1" applyAlignment="1">
      <alignment horizontal="left"/>
    </xf>
    <xf numFmtId="0" fontId="141" fillId="0" borderId="0" xfId="0" applyFont="1" applyFill="1" applyBorder="1" applyAlignment="1">
      <alignment vertical="center"/>
    </xf>
    <xf numFmtId="180" fontId="141" fillId="0" borderId="0" xfId="0" applyNumberFormat="1" applyFont="1" applyFill="1" applyBorder="1" applyAlignment="1">
      <alignment vertical="center"/>
    </xf>
    <xf numFmtId="0" fontId="5" fillId="56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9" fontId="5" fillId="0" borderId="0" xfId="734" applyFont="1" applyFill="1" applyBorder="1" applyAlignment="1">
      <alignment horizontal="center"/>
    </xf>
    <xf numFmtId="9" fontId="5" fillId="0" borderId="0" xfId="734" applyFont="1" applyFill="1" applyAlignment="1">
      <alignment horizontal="center"/>
    </xf>
    <xf numFmtId="2" fontId="6" fillId="0" borderId="0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4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left"/>
    </xf>
    <xf numFmtId="182" fontId="18" fillId="0" borderId="48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183" fontId="18" fillId="0" borderId="50" xfId="569" applyNumberFormat="1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82" fontId="18" fillId="0" borderId="0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9" fontId="18" fillId="0" borderId="53" xfId="0" applyNumberFormat="1" applyFont="1" applyFill="1" applyBorder="1" applyAlignment="1">
      <alignment horizontal="center"/>
    </xf>
    <xf numFmtId="9" fontId="18" fillId="0" borderId="0" xfId="0" applyNumberFormat="1" applyFont="1" applyFill="1" applyBorder="1" applyAlignment="1">
      <alignment horizontal="center"/>
    </xf>
    <xf numFmtId="0" fontId="5" fillId="0" borderId="54" xfId="0" applyFont="1" applyFill="1" applyBorder="1" applyAlignment="1">
      <alignment horizontal="left"/>
    </xf>
    <xf numFmtId="9" fontId="18" fillId="0" borderId="54" xfId="0" applyNumberFormat="1" applyFont="1" applyFill="1" applyBorder="1" applyAlignment="1">
      <alignment horizontal="center"/>
    </xf>
    <xf numFmtId="0" fontId="9" fillId="56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8" fillId="0" borderId="5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18" fillId="0" borderId="3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5" fillId="56" borderId="57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9" fontId="5" fillId="0" borderId="0" xfId="734" applyFont="1" applyFill="1" applyBorder="1" applyAlignment="1">
      <alignment/>
    </xf>
    <xf numFmtId="9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5" fillId="0" borderId="58" xfId="0" applyFont="1" applyFill="1" applyBorder="1" applyAlignment="1">
      <alignment horizontal="center"/>
    </xf>
    <xf numFmtId="1" fontId="6" fillId="0" borderId="59" xfId="734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18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0" fontId="8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7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56" borderId="0" xfId="0" applyFont="1" applyFill="1" applyAlignment="1">
      <alignment horizontal="center"/>
    </xf>
    <xf numFmtId="0" fontId="137" fillId="0" borderId="0" xfId="0" applyFont="1" applyFill="1" applyAlignment="1">
      <alignment horizontal="center"/>
    </xf>
    <xf numFmtId="0" fontId="137" fillId="0" borderId="0" xfId="0" applyFont="1" applyFill="1" applyAlignment="1">
      <alignment horizontal="left"/>
    </xf>
    <xf numFmtId="180" fontId="137" fillId="0" borderId="0" xfId="0" applyNumberFormat="1" applyFont="1" applyFill="1" applyAlignment="1">
      <alignment horizontal="center"/>
    </xf>
    <xf numFmtId="1" fontId="138" fillId="0" borderId="0" xfId="0" applyNumberFormat="1" applyFont="1" applyFill="1" applyBorder="1" applyAlignment="1">
      <alignment vertical="center"/>
    </xf>
    <xf numFmtId="9" fontId="138" fillId="0" borderId="0" xfId="734" applyNumberFormat="1" applyFont="1" applyFill="1" applyAlignment="1">
      <alignment horizontal="center"/>
    </xf>
    <xf numFmtId="181" fontId="13" fillId="0" borderId="0" xfId="0" applyNumberFormat="1" applyFont="1" applyFill="1" applyAlignment="1">
      <alignment horizontal="center"/>
    </xf>
    <xf numFmtId="9" fontId="13" fillId="0" borderId="0" xfId="734" applyFont="1" applyFill="1" applyAlignment="1">
      <alignment horizontal="center"/>
    </xf>
    <xf numFmtId="0" fontId="138" fillId="0" borderId="0" xfId="0" applyFont="1" applyFill="1" applyBorder="1" applyAlignment="1">
      <alignment vertical="center"/>
    </xf>
    <xf numFmtId="9" fontId="139" fillId="0" borderId="0" xfId="734" applyNumberFormat="1" applyFont="1" applyFill="1" applyAlignment="1">
      <alignment horizontal="center"/>
    </xf>
    <xf numFmtId="0" fontId="13" fillId="0" borderId="0" xfId="0" applyFont="1" applyFill="1" applyBorder="1" applyAlignment="1">
      <alignment vertical="center"/>
    </xf>
    <xf numFmtId="10" fontId="13" fillId="0" borderId="0" xfId="0" applyNumberFormat="1" applyFont="1" applyFill="1" applyAlignment="1">
      <alignment horizontal="center"/>
    </xf>
    <xf numFmtId="0" fontId="140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7" fillId="0" borderId="61" xfId="0" applyFont="1" applyFill="1" applyBorder="1" applyAlignment="1">
      <alignment horizontal="left"/>
    </xf>
    <xf numFmtId="10" fontId="13" fillId="0" borderId="0" xfId="0" applyNumberFormat="1" applyFont="1" applyFill="1" applyAlignment="1">
      <alignment horizontal="center" vertical="center"/>
    </xf>
    <xf numFmtId="0" fontId="140" fillId="0" borderId="0" xfId="0" applyFont="1" applyFill="1" applyAlignment="1">
      <alignment horizontal="left"/>
    </xf>
    <xf numFmtId="1" fontId="140" fillId="0" borderId="0" xfId="0" applyNumberFormat="1" applyFont="1" applyFill="1" applyAlignment="1">
      <alignment horizontal="center"/>
    </xf>
    <xf numFmtId="180" fontId="140" fillId="0" borderId="0" xfId="0" applyNumberFormat="1" applyFont="1" applyFill="1" applyAlignment="1">
      <alignment horizontal="center"/>
    </xf>
    <xf numFmtId="0" fontId="0" fillId="0" borderId="22" xfId="0" applyBorder="1" applyAlignment="1">
      <alignment/>
    </xf>
    <xf numFmtId="0" fontId="0" fillId="71" borderId="22" xfId="0" applyFill="1" applyBorder="1" applyAlignment="1">
      <alignment horizontal="center"/>
    </xf>
    <xf numFmtId="49" fontId="14" fillId="0" borderId="22" xfId="701" applyNumberFormat="1" applyFont="1" applyBorder="1">
      <alignment/>
      <protection/>
    </xf>
    <xf numFmtId="0" fontId="167" fillId="0" borderId="0" xfId="0" applyFont="1" applyAlignment="1">
      <alignment/>
    </xf>
    <xf numFmtId="0" fontId="6" fillId="2" borderId="62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63" xfId="0" applyFont="1" applyFill="1" applyBorder="1" applyAlignment="1">
      <alignment horizontal="center"/>
    </xf>
    <xf numFmtId="0" fontId="7" fillId="68" borderId="62" xfId="0" applyFont="1" applyFill="1" applyBorder="1" applyAlignment="1">
      <alignment horizontal="center"/>
    </xf>
    <xf numFmtId="0" fontId="7" fillId="68" borderId="64" xfId="0" applyFont="1" applyFill="1" applyBorder="1" applyAlignment="1">
      <alignment horizontal="center"/>
    </xf>
    <xf numFmtId="0" fontId="7" fillId="68" borderId="63" xfId="0" applyFont="1" applyFill="1" applyBorder="1" applyAlignment="1">
      <alignment horizontal="center"/>
    </xf>
    <xf numFmtId="0" fontId="7" fillId="68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65" xfId="0" applyNumberFormat="1" applyFont="1" applyFill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182" fontId="8" fillId="0" borderId="77" xfId="0" applyNumberFormat="1" applyFont="1" applyFill="1" applyBorder="1" applyAlignment="1">
      <alignment horizontal="center" vertical="center"/>
    </xf>
    <xf numFmtId="0" fontId="0" fillId="0" borderId="78" xfId="0" applyNumberFormat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79" xfId="734" applyNumberFormat="1" applyFont="1" applyFill="1" applyBorder="1" applyAlignment="1">
      <alignment horizontal="center" vertical="center"/>
    </xf>
    <xf numFmtId="9" fontId="8" fillId="0" borderId="80" xfId="734" applyNumberFormat="1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9" fontId="8" fillId="0" borderId="56" xfId="734" applyFont="1" applyFill="1" applyBorder="1" applyAlignment="1">
      <alignment horizontal="center" vertical="center"/>
    </xf>
    <xf numFmtId="9" fontId="0" fillId="0" borderId="78" xfId="734" applyFont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/>
    </xf>
    <xf numFmtId="1" fontId="8" fillId="0" borderId="79" xfId="0" applyNumberFormat="1" applyFont="1" applyFill="1" applyBorder="1" applyAlignment="1">
      <alignment horizontal="center" vertical="center"/>
    </xf>
    <xf numFmtId="1" fontId="0" fillId="0" borderId="78" xfId="0" applyNumberFormat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10" fontId="12" fillId="0" borderId="87" xfId="734" applyNumberFormat="1" applyFont="1" applyFill="1" applyBorder="1" applyAlignment="1">
      <alignment horizontal="center"/>
    </xf>
    <xf numFmtId="10" fontId="12" fillId="0" borderId="88" xfId="734" applyNumberFormat="1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8" fillId="0" borderId="90" xfId="734" applyNumberFormat="1" applyFont="1" applyFill="1" applyBorder="1" applyAlignment="1">
      <alignment horizontal="center"/>
    </xf>
    <xf numFmtId="1" fontId="8" fillId="0" borderId="91" xfId="734" applyNumberFormat="1" applyFont="1" applyFill="1" applyBorder="1" applyAlignment="1">
      <alignment horizontal="center"/>
    </xf>
    <xf numFmtId="0" fontId="5" fillId="0" borderId="92" xfId="0" applyFont="1" applyFill="1" applyBorder="1" applyAlignment="1">
      <alignment horizontal="center" vertical="center"/>
    </xf>
    <xf numFmtId="0" fontId="168" fillId="0" borderId="0" xfId="0" applyFont="1" applyAlignment="1">
      <alignment/>
    </xf>
    <xf numFmtId="0" fontId="169" fillId="0" borderId="0" xfId="624" applyFont="1" applyAlignment="1" applyProtection="1">
      <alignment/>
      <protection/>
    </xf>
    <xf numFmtId="0" fontId="34" fillId="0" borderId="0" xfId="0" applyFont="1" applyFill="1" applyAlignment="1">
      <alignment horizontal="left"/>
    </xf>
    <xf numFmtId="0" fontId="170" fillId="0" borderId="0" xfId="624" applyFont="1" applyFill="1" applyAlignment="1" applyProtection="1">
      <alignment horizontal="left"/>
      <protection/>
    </xf>
    <xf numFmtId="0" fontId="171" fillId="0" borderId="0" xfId="700" applyNumberFormat="1" applyFont="1" applyAlignment="1">
      <alignment horizontal="center"/>
      <protection/>
    </xf>
    <xf numFmtId="0" fontId="166" fillId="0" borderId="22" xfId="0" applyFont="1" applyBorder="1" applyAlignment="1">
      <alignment/>
    </xf>
    <xf numFmtId="0" fontId="172" fillId="0" borderId="93" xfId="0" applyFont="1" applyFill="1" applyBorder="1" applyAlignment="1">
      <alignment horizontal="center" vertical="center"/>
    </xf>
    <xf numFmtId="0" fontId="172" fillId="0" borderId="94" xfId="0" applyFont="1" applyFill="1" applyBorder="1" applyAlignment="1">
      <alignment horizontal="center" vertical="center"/>
    </xf>
    <xf numFmtId="0" fontId="173" fillId="0" borderId="95" xfId="0" applyFont="1" applyBorder="1" applyAlignment="1">
      <alignment horizontal="center" vertical="center"/>
    </xf>
    <xf numFmtId="0" fontId="173" fillId="0" borderId="48" xfId="0" applyFont="1" applyBorder="1" applyAlignment="1">
      <alignment horizontal="center" vertical="center"/>
    </xf>
    <xf numFmtId="0" fontId="173" fillId="0" borderId="96" xfId="0" applyFont="1" applyBorder="1" applyAlignment="1">
      <alignment horizontal="center" vertical="center"/>
    </xf>
    <xf numFmtId="0" fontId="172" fillId="0" borderId="97" xfId="0" applyFont="1" applyFill="1" applyBorder="1" applyAlignment="1">
      <alignment horizontal="center" vertical="center"/>
    </xf>
    <xf numFmtId="0" fontId="172" fillId="0" borderId="51" xfId="0" applyFont="1" applyFill="1" applyBorder="1" applyAlignment="1">
      <alignment horizontal="center" vertical="center"/>
    </xf>
    <xf numFmtId="0" fontId="173" fillId="0" borderId="98" xfId="0" applyFont="1" applyBorder="1" applyAlignment="1">
      <alignment horizontal="center" vertical="center"/>
    </xf>
    <xf numFmtId="0" fontId="173" fillId="0" borderId="99" xfId="0" applyFont="1" applyBorder="1" applyAlignment="1">
      <alignment horizontal="center" vertical="center"/>
    </xf>
    <xf numFmtId="0" fontId="173" fillId="0" borderId="0" xfId="0" applyFont="1" applyBorder="1" applyAlignment="1">
      <alignment horizontal="center" vertical="center"/>
    </xf>
    <xf numFmtId="0" fontId="173" fillId="0" borderId="52" xfId="0" applyFont="1" applyBorder="1" applyAlignment="1">
      <alignment horizontal="center" vertical="center"/>
    </xf>
    <xf numFmtId="0" fontId="174" fillId="56" borderId="73" xfId="0" applyFont="1" applyFill="1" applyBorder="1" applyAlignment="1">
      <alignment horizontal="center" vertical="center"/>
    </xf>
    <xf numFmtId="0" fontId="174" fillId="56" borderId="52" xfId="0" applyFont="1" applyFill="1" applyBorder="1" applyAlignment="1">
      <alignment horizontal="center" vertical="center"/>
    </xf>
    <xf numFmtId="0" fontId="174" fillId="56" borderId="0" xfId="0" applyFont="1" applyFill="1" applyBorder="1" applyAlignment="1">
      <alignment horizontal="center" vertical="center"/>
    </xf>
    <xf numFmtId="0" fontId="174" fillId="56" borderId="100" xfId="0" applyFont="1" applyFill="1" applyBorder="1" applyAlignment="1">
      <alignment horizontal="center" vertical="center"/>
    </xf>
    <xf numFmtId="0" fontId="172" fillId="0" borderId="101" xfId="0" applyFont="1" applyFill="1" applyBorder="1" applyAlignment="1">
      <alignment horizontal="center" vertical="center"/>
    </xf>
    <xf numFmtId="0" fontId="172" fillId="0" borderId="55" xfId="0" applyFont="1" applyFill="1" applyBorder="1" applyAlignment="1">
      <alignment horizontal="center" vertical="center"/>
    </xf>
    <xf numFmtId="0" fontId="172" fillId="56" borderId="84" xfId="0" applyFont="1" applyFill="1" applyBorder="1" applyAlignment="1">
      <alignment horizontal="center" vertical="center"/>
    </xf>
    <xf numFmtId="0" fontId="172" fillId="56" borderId="83" xfId="0" applyFont="1" applyFill="1" applyBorder="1" applyAlignment="1">
      <alignment horizontal="center" vertical="center"/>
    </xf>
    <xf numFmtId="0" fontId="172" fillId="56" borderId="0" xfId="0" applyFont="1" applyFill="1" applyBorder="1" applyAlignment="1">
      <alignment horizontal="center" vertical="center"/>
    </xf>
    <xf numFmtId="0" fontId="172" fillId="56" borderId="102" xfId="0" applyFont="1" applyFill="1" applyBorder="1" applyAlignment="1">
      <alignment horizontal="center" vertical="center"/>
    </xf>
  </cellXfs>
  <cellStyles count="826">
    <cellStyle name="Normal" xfId="0"/>
    <cellStyle name=" labels]&#13;&#10;total=1&#13;&#10;1=EMULATION HP III&#13;&#10;&#13;&#10;[prolog strings]&#13;&#10;EMULATION HP III=!R! SEM 6; EXIT;&#13;&#10;&#13;&#10;[epilog" xfId="15"/>
    <cellStyle name="%" xfId="16"/>
    <cellStyle name=";;;" xfId="17"/>
    <cellStyle name="??&amp;O?&amp;H?_x0008_??_x0007__x0001__x0001_" xfId="18"/>
    <cellStyle name="???????? [0]_vaqduGfTSN7qyUJNWHRlcWo3H" xfId="19"/>
    <cellStyle name="????????_vaqduGfTSN7qyUJNWHRlcWo3H" xfId="20"/>
    <cellStyle name="???????_vaqduGfTSN7qyUJNWHRlcWo3H" xfId="21"/>
    <cellStyle name="_Action log SPTT March" xfId="22"/>
    <cellStyle name="_Boskovic - WCCP Excellence action plan - KACM" xfId="23"/>
    <cellStyle name="_Brand Mix" xfId="24"/>
    <cellStyle name="_BU Balkans Cuba_October08 (2)" xfId="25"/>
    <cellStyle name="_Column1" xfId="26"/>
    <cellStyle name="_Column1_0-Targeti KA za April  2011" xfId="27"/>
    <cellStyle name="_Column1_0-Targeti KA za April  2011_Numerika po Poc-u Jovanovic Bgd Off" xfId="28"/>
    <cellStyle name="_Column1_0-Targeti KA za April  2011_Numerika po Poc-u Moric Bgd off" xfId="29"/>
    <cellStyle name="_Column1_0-Targeti KA za April  2011_Numerika po Poc-u Tomovic Bgd Off" xfId="30"/>
    <cellStyle name="_Column1_Grand Total Basic i Winning Mart" xfId="31"/>
    <cellStyle name="_Column1_Mne SCEP POCE Mar" xfId="32"/>
    <cellStyle name="_Column1_Numericka distr.YTD 2011" xfId="33"/>
    <cellStyle name="_Column1_Numerička distribucija - 31.05.2011" xfId="34"/>
    <cellStyle name="_Column1_POCE Jun" xfId="35"/>
    <cellStyle name="_Column1_POCmd" xfId="36"/>
    <cellStyle name="_Column1_Sheet1" xfId="37"/>
    <cellStyle name="_Column1_Status POCova 31 05 2011" xfId="38"/>
    <cellStyle name="_Column2" xfId="39"/>
    <cellStyle name="_Column2_Strategic Diagnostic Templates Technik" xfId="40"/>
    <cellStyle name="_Column3" xfId="41"/>
    <cellStyle name="_Column3_Strategic Diagnostic Templates Technik" xfId="42"/>
    <cellStyle name="_Column4" xfId="43"/>
    <cellStyle name="_Column4_0-Targeti KA za April  2011" xfId="44"/>
    <cellStyle name="_Column4_0-Targeti KA za April  2011_Numerika po Poc-u Jovanovic Bgd Off" xfId="45"/>
    <cellStyle name="_Column4_0-Targeti KA za April  2011_Numerika po Poc-u Moric Bgd off" xfId="46"/>
    <cellStyle name="_Column4_0-Targeti KA za April  2011_Numerika po Poc-u Tomovic Bgd Off" xfId="47"/>
    <cellStyle name="_Column4_Grand Total Basic i Winning Mart" xfId="48"/>
    <cellStyle name="_Column4_Mne SCEP POCE Mar" xfId="49"/>
    <cellStyle name="_Column4_Numericka distr.YTD 2011" xfId="50"/>
    <cellStyle name="_Column4_Numerička distribucija - 31.05.2011" xfId="51"/>
    <cellStyle name="_Column4_POCE Jun" xfId="52"/>
    <cellStyle name="_Column4_POCmd" xfId="53"/>
    <cellStyle name="_Column4_Sheet1" xfId="54"/>
    <cellStyle name="_Column4_Status POCova 31 05 2011" xfId="55"/>
    <cellStyle name="_Column4_Strategic Diagnostic Templates Technik" xfId="56"/>
    <cellStyle name="_Column5" xfId="57"/>
    <cellStyle name="_Column5_Strategic Diagnostic Templates Technik" xfId="58"/>
    <cellStyle name="_Column5_Strategic Diagnostic Templates Technik_0-Targeti KA za April  2011" xfId="59"/>
    <cellStyle name="_Column5_Strategic Diagnostic Templates Technik_0-Targeti KA za April  2011_Numerika po Poc-u Jovanovic Bgd Off" xfId="60"/>
    <cellStyle name="_Column5_Strategic Diagnostic Templates Technik_0-Targeti KA za April  2011_Numerika po Poc-u Moric Bgd off" xfId="61"/>
    <cellStyle name="_Column5_Strategic Diagnostic Templates Technik_0-Targeti KA za April  2011_Numerika po Poc-u Tomovic Bgd Off" xfId="62"/>
    <cellStyle name="_Column5_Strategic Diagnostic Templates Technik_Grand Total Basic i Winning Mart" xfId="63"/>
    <cellStyle name="_Column5_Strategic Diagnostic Templates Technik_Mne SCEP POCE Mar" xfId="64"/>
    <cellStyle name="_Column5_Strategic Diagnostic Templates Technik_Numericka distr.YTD 2011" xfId="65"/>
    <cellStyle name="_Column5_Strategic Diagnostic Templates Technik_Numerička distribucija - 31.05.2011" xfId="66"/>
    <cellStyle name="_Column5_Strategic Diagnostic Templates Technik_POCE Jun" xfId="67"/>
    <cellStyle name="_Column5_Strategic Diagnostic Templates Technik_POCmd" xfId="68"/>
    <cellStyle name="_Column5_Strategic Diagnostic Templates Technik_Sheet1" xfId="69"/>
    <cellStyle name="_Column5_Strategic Diagnostic Templates Technik_Status POCova 31 05 2011" xfId="70"/>
    <cellStyle name="_Column6" xfId="71"/>
    <cellStyle name="_Column6_Strategic Diagnostic Templates Technik" xfId="72"/>
    <cellStyle name="_Column6_Strategic Diagnostic Templates Technik_Numerika po Poc-u Jovanovic Bgd Off" xfId="73"/>
    <cellStyle name="_Column6_Strategic Diagnostic Templates Technik_Numerika po Poc-u Moric Bgd off" xfId="74"/>
    <cellStyle name="_Column6_Strategic Diagnostic Templates Technik_Numerika po Poc-u Tomovic Bgd Off" xfId="75"/>
    <cellStyle name="_Column7" xfId="76"/>
    <cellStyle name="_Column7_Numerika po Poc-u Jovanovic Bgd Off" xfId="77"/>
    <cellStyle name="_Column7_Numerika po Poc-u Moric Bgd off" xfId="78"/>
    <cellStyle name="_Column7_Numerika po Poc-u Tomovic Bgd Off" xfId="79"/>
    <cellStyle name="_Column7_Strategic Diagnostic Templates Technik" xfId="80"/>
    <cellStyle name="_Column7_Strategic Diagnostic Templates Technik_0-Targeti KA za April  2011" xfId="81"/>
    <cellStyle name="_Column7_Strategic Diagnostic Templates Technik_0-Targeti KA za April  2011_Numerika po Poc-u Jovanovic Bgd Off" xfId="82"/>
    <cellStyle name="_Column7_Strategic Diagnostic Templates Technik_0-Targeti KA za April  2011_Numerika po Poc-u Moric Bgd off" xfId="83"/>
    <cellStyle name="_Column7_Strategic Diagnostic Templates Technik_0-Targeti KA za April  2011_Numerika po Poc-u Tomovic Bgd Off" xfId="84"/>
    <cellStyle name="_Column7_Strategic Diagnostic Templates Technik_Grand Total Basic i Winning Mart" xfId="85"/>
    <cellStyle name="_Column7_Strategic Diagnostic Templates Technik_KST_KSTArt_Bericht" xfId="86"/>
    <cellStyle name="_Column7_Strategic Diagnostic Templates Technik_MF Key Performance Indicators" xfId="87"/>
    <cellStyle name="_Column7_Strategic Diagnostic Templates Technik_MF Key Performance Indicators B.IV.r " xfId="88"/>
    <cellStyle name="_Column7_Strategic Diagnostic Templates Technik_MF Key Performance Indicators B.IV.r _0-Targeti KA za April  2011" xfId="89"/>
    <cellStyle name="_Column7_Strategic Diagnostic Templates Technik_MF Key Performance Indicators B.IV.r _0-Targeti KA za April  2011_Numerika po Poc-u Jovanovic Bgd Off" xfId="90"/>
    <cellStyle name="_Column7_Strategic Diagnostic Templates Technik_MF Key Performance Indicators B.IV.r _0-Targeti KA za April  2011_Numerika po Poc-u Moric Bgd off" xfId="91"/>
    <cellStyle name="_Column7_Strategic Diagnostic Templates Technik_MF Key Performance Indicators B.IV.r _0-Targeti KA za April  2011_Numerika po Poc-u Tomovic Bgd Off" xfId="92"/>
    <cellStyle name="_Column7_Strategic Diagnostic Templates Technik_MF Key Performance Indicators B.IV.r _Grand Total Basic i Winning Mart" xfId="93"/>
    <cellStyle name="_Column7_Strategic Diagnostic Templates Technik_MF Key Performance Indicators B.IV.r _Mne SCEP POCE Mar" xfId="94"/>
    <cellStyle name="_Column7_Strategic Diagnostic Templates Technik_MF Key Performance Indicators B.IV.r _Numericka distr.YTD 2011" xfId="95"/>
    <cellStyle name="_Column7_Strategic Diagnostic Templates Technik_MF Key Performance Indicators B.IV.r _Numerička distribucija - 31.05.2011" xfId="96"/>
    <cellStyle name="_Column7_Strategic Diagnostic Templates Technik_MF Key Performance Indicators B.IV.r _POCE Jun" xfId="97"/>
    <cellStyle name="_Column7_Strategic Diagnostic Templates Technik_MF Key Performance Indicators B.IV.r _POCmd" xfId="98"/>
    <cellStyle name="_Column7_Strategic Diagnostic Templates Technik_MF Key Performance Indicators B.IV.r _Sheet1" xfId="99"/>
    <cellStyle name="_Column7_Strategic Diagnostic Templates Technik_MF Key Performance Indicators B.IV.r _Status POCova 31 05 2011" xfId="100"/>
    <cellStyle name="_Column7_Strategic Diagnostic Templates Technik_MF Key Performance Indicators B.IV.r Abfüllung" xfId="101"/>
    <cellStyle name="_Column7_Strategic Diagnostic Templates Technik_MF Key Performance Indicators B.IV.r Abfüllung_0-Targeti KA za April  2011" xfId="102"/>
    <cellStyle name="_Column7_Strategic Diagnostic Templates Technik_MF Key Performance Indicators B.IV.r Abfüllung_0-Targeti KA za April  2011_Numerika po Poc-u Jovanovic Bgd Off" xfId="103"/>
    <cellStyle name="_Column7_Strategic Diagnostic Templates Technik_MF Key Performance Indicators B.IV.r Abfüllung_0-Targeti KA za April  2011_Numerika po Poc-u Moric Bgd off" xfId="104"/>
    <cellStyle name="_Column7_Strategic Diagnostic Templates Technik_MF Key Performance Indicators B.IV.r Abfüllung_0-Targeti KA za April  2011_Numerika po Poc-u Tomovic Bgd Off" xfId="105"/>
    <cellStyle name="_Column7_Strategic Diagnostic Templates Technik_MF Key Performance Indicators B.IV.r Abfüllung_Grand Total Basic i Winning Mart" xfId="106"/>
    <cellStyle name="_Column7_Strategic Diagnostic Templates Technik_MF Key Performance Indicators B.IV.r Abfüllung_Mne SCEP POCE Mar" xfId="107"/>
    <cellStyle name="_Column7_Strategic Diagnostic Templates Technik_MF Key Performance Indicators B.IV.r Abfüllung_Numericka distr.YTD 2011" xfId="108"/>
    <cellStyle name="_Column7_Strategic Diagnostic Templates Technik_MF Key Performance Indicators B.IV.r Abfüllung_Numerička distribucija - 31.05.2011" xfId="109"/>
    <cellStyle name="_Column7_Strategic Diagnostic Templates Technik_MF Key Performance Indicators B.IV.r Abfüllung_POCE Jun" xfId="110"/>
    <cellStyle name="_Column7_Strategic Diagnostic Templates Technik_MF Key Performance Indicators B.IV.r Abfüllung_POCmd" xfId="111"/>
    <cellStyle name="_Column7_Strategic Diagnostic Templates Technik_MF Key Performance Indicators B.IV.r Abfüllung_Sheet1" xfId="112"/>
    <cellStyle name="_Column7_Strategic Diagnostic Templates Technik_MF Key Performance Indicators B.IV.r Abfüllung_Status POCova 31 05 2011" xfId="113"/>
    <cellStyle name="_Column7_Strategic Diagnostic Templates Technik_MF Key Performance Indicators_0-Targeti KA za April  2011" xfId="114"/>
    <cellStyle name="_Column7_Strategic Diagnostic Templates Technik_MF Key Performance Indicators_0-Targeti KA za April  2011_Numerika po Poc-u Jovanovic Bgd Off" xfId="115"/>
    <cellStyle name="_Column7_Strategic Diagnostic Templates Technik_MF Key Performance Indicators_0-Targeti KA za April  2011_Numerika po Poc-u Moric Bgd off" xfId="116"/>
    <cellStyle name="_Column7_Strategic Diagnostic Templates Technik_MF Key Performance Indicators_0-Targeti KA za April  2011_Numerika po Poc-u Tomovic Bgd Off" xfId="117"/>
    <cellStyle name="_Column7_Strategic Diagnostic Templates Technik_MF Key Performance Indicators_Grand Total Basic i Winning Mart" xfId="118"/>
    <cellStyle name="_Column7_Strategic Diagnostic Templates Technik_MF Key Performance Indicators_Mne SCEP POCE Mar" xfId="119"/>
    <cellStyle name="_Column7_Strategic Diagnostic Templates Technik_MF Key Performance Indicators_Numericka distr.YTD 2011" xfId="120"/>
    <cellStyle name="_Column7_Strategic Diagnostic Templates Technik_MF Key Performance Indicators_Numerička distribucija - 31.05.2011" xfId="121"/>
    <cellStyle name="_Column7_Strategic Diagnostic Templates Technik_MF Key Performance Indicators_POCE Jun" xfId="122"/>
    <cellStyle name="_Column7_Strategic Diagnostic Templates Technik_MF Key Performance Indicators_POCmd" xfId="123"/>
    <cellStyle name="_Column7_Strategic Diagnostic Templates Technik_MF Key Performance Indicators_Sheet1" xfId="124"/>
    <cellStyle name="_Column7_Strategic Diagnostic Templates Technik_MF Key Performance Indicators_Status POCova 31 05 2011" xfId="125"/>
    <cellStyle name="_Column7_Strategic Diagnostic Templates Technik_Mne SCEP POCE Mar" xfId="126"/>
    <cellStyle name="_Column7_Strategic Diagnostic Templates Technik_Numericka distr.YTD 2011" xfId="127"/>
    <cellStyle name="_Column7_Strategic Diagnostic Templates Technik_Numerička distribucija - 31.05.2011" xfId="128"/>
    <cellStyle name="_Column7_Strategic Diagnostic Templates Technik_POCE Jun" xfId="129"/>
    <cellStyle name="_Column7_Strategic Diagnostic Templates Technik_POCmd" xfId="130"/>
    <cellStyle name="_Column7_Strategic Diagnostic Templates Technik_Sheet1" xfId="131"/>
    <cellStyle name="_Column7_Strategic Diagnostic Templates Technik_Status POCova 31 05 2011" xfId="132"/>
    <cellStyle name="_Core WC Q2 SM" xfId="133"/>
    <cellStyle name="_Data" xfId="134"/>
    <cellStyle name="_Data_~7420718" xfId="135"/>
    <cellStyle name="_Data_Analysesatei v. 07.04.00 Plan 9901vs0001" xfId="136"/>
    <cellStyle name="_Data_Analysesatei v. 07.04.00 Plan 9901vs0001_Numerika po Poc-u Jovanovic Bgd Off" xfId="137"/>
    <cellStyle name="_Data_Analysesatei v. 07.04.00 Plan 9901vs0001_Numerika po Poc-u Moric Bgd off" xfId="138"/>
    <cellStyle name="_Data_Analysesatei v. 07.04.00 Plan 9901vs0001_Numerika po Poc-u Tomovic Bgd Off" xfId="139"/>
    <cellStyle name="_Data_Auswertung" xfId="140"/>
    <cellStyle name="_Data_Auswertung_Numerika po Poc-u Jovanovic Bgd Off" xfId="141"/>
    <cellStyle name="_Data_Auswertung_Numerika po Poc-u Moric Bgd off" xfId="142"/>
    <cellStyle name="_Data_Auswertung_Numerika po Poc-u Tomovic Bgd Off" xfId="143"/>
    <cellStyle name="_Data_B.IV.r" xfId="144"/>
    <cellStyle name="_Data_B.IV.r_Numerika po Poc-u Jovanovic Bgd Off" xfId="145"/>
    <cellStyle name="_Data_B.IV.r_Numerika po Poc-u Moric Bgd off" xfId="146"/>
    <cellStyle name="_Data_B.IV.r_Numerika po Poc-u Tomovic Bgd Off" xfId="147"/>
    <cellStyle name="_Data_BECK" xfId="148"/>
    <cellStyle name="_Data_Brewery Performance" xfId="149"/>
    <cellStyle name="_Data_Brewery Performance_B.IV.r" xfId="150"/>
    <cellStyle name="_Data_Brewery Performance_B.IV.r_Numerika po Poc-u Jovanovic Bgd Off" xfId="151"/>
    <cellStyle name="_Data_Brewery Performance_B.IV.r_Numerika po Poc-u Moric Bgd off" xfId="152"/>
    <cellStyle name="_Data_Brewery Performance_B.IV.r_Numerika po Poc-u Tomovic Bgd Off" xfId="153"/>
    <cellStyle name="_Data_Brewery Performance_KPI-Dez02-Bremen Vorbereitungsdatei" xfId="154"/>
    <cellStyle name="_Data_Brewery Performance_KPI-Dez02-Bremen Vorbereitungsdatei_Numerika po Poc-u Jovanovic Bgd Off" xfId="155"/>
    <cellStyle name="_Data_Brewery Performance_KPI-Dez02-Bremen Vorbereitungsdatei_Numerika po Poc-u Moric Bgd off" xfId="156"/>
    <cellStyle name="_Data_Brewery Performance_KPI-Dez02-Bremen Vorbereitungsdatei_Numerika po Poc-u Tomovic Bgd Off" xfId="157"/>
    <cellStyle name="_Data_Brewery Performance_Rest" xfId="158"/>
    <cellStyle name="_Data_Brewery Performance_Rest_Numerika po Poc-u Jovanovic Bgd Off" xfId="159"/>
    <cellStyle name="_Data_Brewery Performance_Rest_Numerika po Poc-u Moric Bgd off" xfId="160"/>
    <cellStyle name="_Data_Brewery Performance_Rest_Numerika po Poc-u Tomovic Bgd Off" xfId="161"/>
    <cellStyle name="_Data_Brewery Performance_Strom" xfId="162"/>
    <cellStyle name="_Data_Brewery Performance_Strom_Numerika po Poc-u Jovanovic Bgd Off" xfId="163"/>
    <cellStyle name="_Data_Brewery Performance_Strom_Numerika po Poc-u Moric Bgd off" xfId="164"/>
    <cellStyle name="_Data_Brewery Performance_Strom_Numerika po Poc-u Tomovic Bgd Off" xfId="165"/>
    <cellStyle name="_Data_Daten" xfId="166"/>
    <cellStyle name="_Data_Daten für Reporting" xfId="167"/>
    <cellStyle name="_Data_Daten für Reporting_Numerika po Poc-u Jovanovic Bgd Off" xfId="168"/>
    <cellStyle name="_Data_Daten für Reporting_Numerika po Poc-u Moric Bgd off" xfId="169"/>
    <cellStyle name="_Data_Daten für Reporting_Numerika po Poc-u Tomovic Bgd Off" xfId="170"/>
    <cellStyle name="_Data_Daten_1" xfId="171"/>
    <cellStyle name="_Data_Daten_1_Numerika po Poc-u Jovanovic Bgd Off" xfId="172"/>
    <cellStyle name="_Data_Daten_1_Numerika po Poc-u Moric Bgd off" xfId="173"/>
    <cellStyle name="_Data_Daten_1_Numerika po Poc-u Tomovic Bgd Off" xfId="174"/>
    <cellStyle name="_Data_Daten_B.IV.r" xfId="175"/>
    <cellStyle name="_Data_Daten_B.IV.r_Numerika po Poc-u Jovanovic Bgd Off" xfId="176"/>
    <cellStyle name="_Data_Daten_B.IV.r_Numerika po Poc-u Moric Bgd off" xfId="177"/>
    <cellStyle name="_Data_Daten_B.IV.r_Numerika po Poc-u Tomovic Bgd Off" xfId="178"/>
    <cellStyle name="_Data_Daten_KPI-Dez02-Bremen Vorbereitungsdatei" xfId="179"/>
    <cellStyle name="_Data_Daten_KPI-Dez02-Bremen Vorbereitungsdatei_Numerika po Poc-u Jovanovic Bgd Off" xfId="180"/>
    <cellStyle name="_Data_Daten_KPI-Dez02-Bremen Vorbereitungsdatei_Numerika po Poc-u Moric Bgd off" xfId="181"/>
    <cellStyle name="_Data_Daten_KPI-Dez02-Bremen Vorbereitungsdatei_Numerika po Poc-u Tomovic Bgd Off" xfId="182"/>
    <cellStyle name="_Data_Daten_Rest" xfId="183"/>
    <cellStyle name="_Data_Daten_Rest_Numerika po Poc-u Jovanovic Bgd Off" xfId="184"/>
    <cellStyle name="_Data_Daten_Rest_Numerika po Poc-u Moric Bgd off" xfId="185"/>
    <cellStyle name="_Data_Daten_Rest_Numerika po Poc-u Tomovic Bgd Off" xfId="186"/>
    <cellStyle name="_Data_Daten_Strom" xfId="187"/>
    <cellStyle name="_Data_Daten_Strom_Numerika po Poc-u Jovanovic Bgd Off" xfId="188"/>
    <cellStyle name="_Data_Daten_Strom_Numerika po Poc-u Moric Bgd off" xfId="189"/>
    <cellStyle name="_Data_Daten_Strom_Numerika po Poc-u Tomovic Bgd Off" xfId="190"/>
    <cellStyle name="_Data_Erdgas" xfId="191"/>
    <cellStyle name="_Data_Erdgas_Numerika po Poc-u Jovanovic Bgd Off" xfId="192"/>
    <cellStyle name="_Data_Erdgas_Numerika po Poc-u Moric Bgd off" xfId="193"/>
    <cellStyle name="_Data_Erdgas_Numerika po Poc-u Tomovic Bgd Off" xfId="194"/>
    <cellStyle name="_Data_filling - utilities" xfId="195"/>
    <cellStyle name="_Data_filling - utilities_Numerika po Poc-u Jovanovic Bgd Off" xfId="196"/>
    <cellStyle name="_Data_filling - utilities_Numerika po Poc-u Moric Bgd off" xfId="197"/>
    <cellStyle name="_Data_filling - utilities_Numerika po Poc-u Tomovic Bgd Off" xfId="198"/>
    <cellStyle name="_Data_filling - utilities_Strategic Diagnostic Templates Technik" xfId="199"/>
    <cellStyle name="_Data_filling lines" xfId="200"/>
    <cellStyle name="_Data_filling lines_Numerika po Poc-u Jovanovic Bgd Off" xfId="201"/>
    <cellStyle name="_Data_filling lines_Numerika po Poc-u Moric Bgd off" xfId="202"/>
    <cellStyle name="_Data_filling lines_Numerika po Poc-u Tomovic Bgd Off" xfId="203"/>
    <cellStyle name="_Data_filling lines_Strategic Diagnostic Templates Technik" xfId="204"/>
    <cellStyle name="_Data_IB Capa Model" xfId="205"/>
    <cellStyle name="_Data_IB Capa Model_Numerika po Poc-u Jovanovic Bgd Off" xfId="206"/>
    <cellStyle name="_Data_IB Capa Model_Numerika po Poc-u Moric Bgd off" xfId="207"/>
    <cellStyle name="_Data_IB Capa Model_Numerika po Poc-u Tomovic Bgd Off" xfId="208"/>
    <cellStyle name="_Data_IB Capa Model_Strategic Diagnostic Templates Technik" xfId="209"/>
    <cellStyle name="_Data_KK_Hilfsstoffe_neu_010206" xfId="210"/>
    <cellStyle name="_Data_KK_Hilfsstoffe_neu_010206_Numerika po Poc-u Jovanovic Bgd Off" xfId="211"/>
    <cellStyle name="_Data_KK_Hilfsstoffe_neu_010206_Numerika po Poc-u Moric Bgd off" xfId="212"/>
    <cellStyle name="_Data_KK_Hilfsstoffe_neu_010206_Numerika po Poc-u Tomovic Bgd Off" xfId="213"/>
    <cellStyle name="_Data_KK_OR_RHB" xfId="214"/>
    <cellStyle name="_Data_KK_OR_RHB_Numerika po Poc-u Jovanovic Bgd Off" xfId="215"/>
    <cellStyle name="_Data_KK_OR_RHB_Numerika po Poc-u Moric Bgd off" xfId="216"/>
    <cellStyle name="_Data_KK_OR_RHB_Numerika po Poc-u Tomovic Bgd Off" xfId="217"/>
    <cellStyle name="_Data_KK_OR_RHB_Test" xfId="218"/>
    <cellStyle name="_Data_KK_OR_RHB_Test_Numerika po Poc-u Jovanovic Bgd Off" xfId="219"/>
    <cellStyle name="_Data_KK_OR_RHB_Test_Numerika po Poc-u Moric Bgd off" xfId="220"/>
    <cellStyle name="_Data_KK_OR_RHB_Test_Numerika po Poc-u Tomovic Bgd Off" xfId="221"/>
    <cellStyle name="_Data_KK_RHB_Plan_Ist_001211" xfId="222"/>
    <cellStyle name="_Data_KK_RHB_Plan_Ist_001211_Numerika po Poc-u Jovanovic Bgd Off" xfId="223"/>
    <cellStyle name="_Data_KK_RHB_Plan_Ist_001211_Numerika po Poc-u Moric Bgd off" xfId="224"/>
    <cellStyle name="_Data_KK_RHB_Plan_Ist_001211_Numerika po Poc-u Tomovic Bgd Off" xfId="225"/>
    <cellStyle name="_Data_KPI-Dez02-Bremen Vorbereitungsdatei" xfId="226"/>
    <cellStyle name="_Data_KPI-Dez02-Bremen Vorbereitungsdatei_Numerika po Poc-u Jovanovic Bgd Off" xfId="227"/>
    <cellStyle name="_Data_KPI-Dez02-Bremen Vorbereitungsdatei_Numerika po Poc-u Moric Bgd off" xfId="228"/>
    <cellStyle name="_Data_KPI-Dez02-Bremen Vorbereitungsdatei_Numerika po Poc-u Tomovic Bgd Off" xfId="229"/>
    <cellStyle name="_Data_KST_KSTArt_Bericht" xfId="230"/>
    <cellStyle name="_Data_KST_KSTArt_Bericht_Numerika po Poc-u Jovanovic Bgd Off" xfId="231"/>
    <cellStyle name="_Data_KST_KSTArt_Bericht_Numerika po Poc-u Moric Bgd off" xfId="232"/>
    <cellStyle name="_Data_KST_KSTArt_Bericht_Numerika po Poc-u Tomovic Bgd Off" xfId="233"/>
    <cellStyle name="_Data_LRP-SUPCC(loc)" xfId="234"/>
    <cellStyle name="_Data_MF Arbeitspläne für KK" xfId="235"/>
    <cellStyle name="_Data_MF Arbeitspläne für KK_Numerika po Poc-u Jovanovic Bgd Off" xfId="236"/>
    <cellStyle name="_Data_MF Arbeitspläne für KK_Numerika po Poc-u Moric Bgd off" xfId="237"/>
    <cellStyle name="_Data_MF Arbeitspläne für KK_Numerika po Poc-u Tomovic Bgd Off" xfId="238"/>
    <cellStyle name="_Data_MIS3" xfId="239"/>
    <cellStyle name="_Data_MIS3_Numerika po Poc-u Jovanovic Bgd Off" xfId="240"/>
    <cellStyle name="_Data_MIS3_Numerika po Poc-u Moric Bgd off" xfId="241"/>
    <cellStyle name="_Data_MIS3_Numerika po Poc-u Tomovic Bgd Off" xfId="242"/>
    <cellStyle name="_Data_MIS3_Strategic Diagnostic Templates Technik" xfId="243"/>
    <cellStyle name="_Data_Numerika po Poc-u Jovanovic Bgd Off" xfId="244"/>
    <cellStyle name="_Data_Numerika po Poc-u Moric Bgd off" xfId="245"/>
    <cellStyle name="_Data_Numerika po Poc-u Tomovic Bgd Off" xfId="246"/>
    <cellStyle name="_Data_Personal (2)" xfId="247"/>
    <cellStyle name="_Data_Personal (2)_Numerika po Poc-u Jovanovic Bgd Off" xfId="248"/>
    <cellStyle name="_Data_Personal (2)_Numerika po Poc-u Moric Bgd off" xfId="249"/>
    <cellStyle name="_Data_Personal (2)_Numerika po Poc-u Tomovic Bgd Off" xfId="250"/>
    <cellStyle name="_Data_Personalkostenplanung SP" xfId="251"/>
    <cellStyle name="_Data_Personalkostenplanung SP_Numerika po Poc-u Jovanovic Bgd Off" xfId="252"/>
    <cellStyle name="_Data_Personalkostenplanung SP_Numerika po Poc-u Moric Bgd off" xfId="253"/>
    <cellStyle name="_Data_Personalkostenplanung SP_Numerika po Poc-u Tomovic Bgd Off" xfId="254"/>
    <cellStyle name="_Data_Personalplanung" xfId="255"/>
    <cellStyle name="_Data_Personalplanung_B.IV.r" xfId="256"/>
    <cellStyle name="_Data_Personalplanung_B.IV.r_Numerika po Poc-u Jovanovic Bgd Off" xfId="257"/>
    <cellStyle name="_Data_Personalplanung_B.IV.r_Numerika po Poc-u Moric Bgd off" xfId="258"/>
    <cellStyle name="_Data_Personalplanung_B.IV.r_Numerika po Poc-u Tomovic Bgd Off" xfId="259"/>
    <cellStyle name="_Data_Personalplanung_KPI-Dez02-Bremen Vorbereitungsdatei" xfId="260"/>
    <cellStyle name="_Data_Personalplanung_KPI-Dez02-Bremen Vorbereitungsdatei_Numerika po Poc-u Jovanovic Bgd Off" xfId="261"/>
    <cellStyle name="_Data_Personalplanung_KPI-Dez02-Bremen Vorbereitungsdatei_Numerika po Poc-u Moric Bgd off" xfId="262"/>
    <cellStyle name="_Data_Personalplanung_KPI-Dez02-Bremen Vorbereitungsdatei_Numerika po Poc-u Tomovic Bgd Off" xfId="263"/>
    <cellStyle name="_Data_Personalplanung_Rest" xfId="264"/>
    <cellStyle name="_Data_Personalplanung_Rest_Numerika po Poc-u Jovanovic Bgd Off" xfId="265"/>
    <cellStyle name="_Data_Personalplanung_Rest_Numerika po Poc-u Moric Bgd off" xfId="266"/>
    <cellStyle name="_Data_Personalplanung_Rest_Numerika po Poc-u Tomovic Bgd Off" xfId="267"/>
    <cellStyle name="_Data_Personalplanung_Strom" xfId="268"/>
    <cellStyle name="_Data_Personalplanung_Strom_Numerika po Poc-u Jovanovic Bgd Off" xfId="269"/>
    <cellStyle name="_Data_Personalplanung_Strom_Numerika po Poc-u Moric Bgd off" xfId="270"/>
    <cellStyle name="_Data_Personalplanung_Strom_Numerika po Poc-u Tomovic Bgd Off" xfId="271"/>
    <cellStyle name="_Data_Rohstoffverbr. Stand 12-00" xfId="272"/>
    <cellStyle name="_Data_Rohstoffverbr. Stand 12-00_Numerika po Poc-u Jovanovic Bgd Off" xfId="273"/>
    <cellStyle name="_Data_Rohstoffverbr. Stand 12-00_Numerika po Poc-u Moric Bgd off" xfId="274"/>
    <cellStyle name="_Data_Rohstoffverbr. Stand 12-00_Numerika po Poc-u Tomovic Bgd Off" xfId="275"/>
    <cellStyle name="_Data_Simplified Model Brewery" xfId="276"/>
    <cellStyle name="_Data_Simplified Model Brewery_Numerika po Poc-u Jovanovic Bgd Off" xfId="277"/>
    <cellStyle name="_Data_Simplified Model Brewery_Numerika po Poc-u Moric Bgd off" xfId="278"/>
    <cellStyle name="_Data_Simplified Model Brewery_Numerika po Poc-u Tomovic Bgd Off" xfId="279"/>
    <cellStyle name="_Data_Simplified Model Brewery_Strategic Diagnostic Templates Technik" xfId="280"/>
    <cellStyle name="_Data_Sortiment" xfId="281"/>
    <cellStyle name="_Data_Sortiment_Numerika po Poc-u Jovanovic Bgd Off" xfId="282"/>
    <cellStyle name="_Data_Sortiment_Numerika po Poc-u Moric Bgd off" xfId="283"/>
    <cellStyle name="_Data_Sortiment_Numerika po Poc-u Tomovic Bgd Off" xfId="284"/>
    <cellStyle name="_Data_Sortiment_Strategic Diagnostic Templates Technik" xfId="285"/>
    <cellStyle name="_Data_Steuerung" xfId="286"/>
    <cellStyle name="_Data_Steuerung_Numerika po Poc-u Jovanovic Bgd Off" xfId="287"/>
    <cellStyle name="_Data_Steuerung_Numerika po Poc-u Moric Bgd off" xfId="288"/>
    <cellStyle name="_Data_Steuerung_Numerika po Poc-u Tomovic Bgd Off" xfId="289"/>
    <cellStyle name="_Data_Strategic Diagnostic Templates Technik" xfId="290"/>
    <cellStyle name="_Data_Strom" xfId="291"/>
    <cellStyle name="_Data_Strom_Numerika po Poc-u Jovanovic Bgd Off" xfId="292"/>
    <cellStyle name="_Data_Strom_Numerika po Poc-u Moric Bgd off" xfId="293"/>
    <cellStyle name="_Data_Strom_Numerika po Poc-u Tomovic Bgd Off" xfId="294"/>
    <cellStyle name="_Data_Wasser-Abwasser" xfId="295"/>
    <cellStyle name="_Data_Wasser-Abwasser_Numerika po Poc-u Jovanovic Bgd Off" xfId="296"/>
    <cellStyle name="_Data_Wasser-Abwasser_Numerika po Poc-u Moric Bgd off" xfId="297"/>
    <cellStyle name="_Data_Wasser-Abwasser_Numerika po Poc-u Tomovic Bgd Off" xfId="298"/>
    <cellStyle name="_Header" xfId="299"/>
    <cellStyle name="_Header_Strategic Diagnostic Templates Technik" xfId="300"/>
    <cellStyle name="_MACO detailes" xfId="301"/>
    <cellStyle name="_MACO detailes vs. BUD" xfId="302"/>
    <cellStyle name="_MACO detailes vs. BUDGET" xfId="303"/>
    <cellStyle name="_MACO detailes vs.2004" xfId="304"/>
    <cellStyle name="_MACO evolution" xfId="305"/>
    <cellStyle name="_MACO vars" xfId="306"/>
    <cellStyle name="_Mne SCEP POCE Mar" xfId="307"/>
    <cellStyle name="_POCE Jun" xfId="308"/>
    <cellStyle name="_POCmd" xfId="309"/>
    <cellStyle name="_Row1" xfId="310"/>
    <cellStyle name="_Row1_0-Targeti KA za April  2011" xfId="311"/>
    <cellStyle name="_Row1_0-Targeti KA za April  2011_Numerika po Poc-u Jovanovic Bgd Off" xfId="312"/>
    <cellStyle name="_Row1_0-Targeti KA za April  2011_Numerika po Poc-u Moric Bgd off" xfId="313"/>
    <cellStyle name="_Row1_0-Targeti KA za April  2011_Numerika po Poc-u Tomovic Bgd Off" xfId="314"/>
    <cellStyle name="_Row1_Grand Total Basic i Winning Mart" xfId="315"/>
    <cellStyle name="_Row1_Mne SCEP POCE Mar" xfId="316"/>
    <cellStyle name="_Row1_Numericka distr.YTD 2011" xfId="317"/>
    <cellStyle name="_Row1_Numerička distribucija - 31.05.2011" xfId="318"/>
    <cellStyle name="_Row1_POCE Jun" xfId="319"/>
    <cellStyle name="_Row1_POCmd" xfId="320"/>
    <cellStyle name="_Row1_Sheet1" xfId="321"/>
    <cellStyle name="_Row1_Status POCova 31 05 2011" xfId="322"/>
    <cellStyle name="_Row1_Tabelle1" xfId="323"/>
    <cellStyle name="_Row1_Tabelle1_0-Targeti KA za April  2011" xfId="324"/>
    <cellStyle name="_Row1_Tabelle1_0-Targeti KA za April  2011_Numerika po Poc-u Jovanovic Bgd Off" xfId="325"/>
    <cellStyle name="_Row1_Tabelle1_0-Targeti KA za April  2011_Numerika po Poc-u Moric Bgd off" xfId="326"/>
    <cellStyle name="_Row1_Tabelle1_0-Targeti KA za April  2011_Numerika po Poc-u Tomovic Bgd Off" xfId="327"/>
    <cellStyle name="_Row1_Tabelle1_Grand Total Basic i Winning Mart" xfId="328"/>
    <cellStyle name="_Row1_Tabelle1_Mne SCEP POCE Mar" xfId="329"/>
    <cellStyle name="_Row1_Tabelle1_Numericka distr.YTD 2011" xfId="330"/>
    <cellStyle name="_Row1_Tabelle1_Numerička distribucija - 31.05.2011" xfId="331"/>
    <cellStyle name="_Row1_Tabelle1_POCE Jun" xfId="332"/>
    <cellStyle name="_Row1_Tabelle1_POCmd" xfId="333"/>
    <cellStyle name="_Row1_Tabelle1_Sheet1" xfId="334"/>
    <cellStyle name="_Row1_Tabelle1_Status POCova 31 05 2011" xfId="335"/>
    <cellStyle name="_Row2" xfId="336"/>
    <cellStyle name="_Row2_Strategic Diagnostic Templates Technik" xfId="337"/>
    <cellStyle name="_Row3" xfId="338"/>
    <cellStyle name="_Row3_Strategic Diagnostic Templates Technik" xfId="339"/>
    <cellStyle name="_Row4" xfId="340"/>
    <cellStyle name="_Row4_Numerika po Poc-u Jovanovic Bgd Off" xfId="341"/>
    <cellStyle name="_Row4_Numerika po Poc-u Moric Bgd off" xfId="342"/>
    <cellStyle name="_Row4_Numerika po Poc-u Tomovic Bgd Off" xfId="343"/>
    <cellStyle name="_Row4_Strategic Diagnostic Templates Technik" xfId="344"/>
    <cellStyle name="_Row5" xfId="345"/>
    <cellStyle name="_Row5_Strategic Diagnostic Templates Technik" xfId="346"/>
    <cellStyle name="_Row5_Strategic Diagnostic Templates Technik_0-Targeti KA za April  2011" xfId="347"/>
    <cellStyle name="_Row5_Strategic Diagnostic Templates Technik_0-Targeti KA za April  2011_Numerika po Poc-u Jovanovic Bgd Off" xfId="348"/>
    <cellStyle name="_Row5_Strategic Diagnostic Templates Technik_0-Targeti KA za April  2011_Numerika po Poc-u Moric Bgd off" xfId="349"/>
    <cellStyle name="_Row5_Strategic Diagnostic Templates Technik_0-Targeti KA za April  2011_Numerika po Poc-u Tomovic Bgd Off" xfId="350"/>
    <cellStyle name="_Row5_Strategic Diagnostic Templates Technik_Grand Total Basic i Winning Mart" xfId="351"/>
    <cellStyle name="_Row5_Strategic Diagnostic Templates Technik_Mne SCEP POCE Mar" xfId="352"/>
    <cellStyle name="_Row5_Strategic Diagnostic Templates Technik_Numericka distr.YTD 2011" xfId="353"/>
    <cellStyle name="_Row5_Strategic Diagnostic Templates Technik_Numerička distribucija - 31.05.2011" xfId="354"/>
    <cellStyle name="_Row5_Strategic Diagnostic Templates Technik_POCE Jun" xfId="355"/>
    <cellStyle name="_Row5_Strategic Diagnostic Templates Technik_POCmd" xfId="356"/>
    <cellStyle name="_Row5_Strategic Diagnostic Templates Technik_Sheet1" xfId="357"/>
    <cellStyle name="_Row5_Strategic Diagnostic Templates Technik_Status POCova 31 05 2011" xfId="358"/>
    <cellStyle name="_Row6" xfId="359"/>
    <cellStyle name="_Row6_Strategic Diagnostic Templates Technik" xfId="360"/>
    <cellStyle name="_Row6_Strategic Diagnostic Templates Technik_Numerika po Poc-u Jovanovic Bgd Off" xfId="361"/>
    <cellStyle name="_Row6_Strategic Diagnostic Templates Technik_Numerika po Poc-u Moric Bgd off" xfId="362"/>
    <cellStyle name="_Row6_Strategic Diagnostic Templates Technik_Numerika po Poc-u Tomovic Bgd Off" xfId="363"/>
    <cellStyle name="_Row7" xfId="364"/>
    <cellStyle name="_Row7_Numerika po Poc-u Jovanovic Bgd Off" xfId="365"/>
    <cellStyle name="_Row7_Numerika po Poc-u Moric Bgd off" xfId="366"/>
    <cellStyle name="_Row7_Numerika po Poc-u Tomovic Bgd Off" xfId="367"/>
    <cellStyle name="_Row7_Strategic Diagnostic Templates Technik" xfId="368"/>
    <cellStyle name="_Row7_Strategic Diagnostic Templates Technik_0-Targeti KA za April  2011" xfId="369"/>
    <cellStyle name="_Row7_Strategic Diagnostic Templates Technik_0-Targeti KA za April  2011_Numerika po Poc-u Jovanovic Bgd Off" xfId="370"/>
    <cellStyle name="_Row7_Strategic Diagnostic Templates Technik_0-Targeti KA za April  2011_Numerika po Poc-u Moric Bgd off" xfId="371"/>
    <cellStyle name="_Row7_Strategic Diagnostic Templates Technik_0-Targeti KA za April  2011_Numerika po Poc-u Tomovic Bgd Off" xfId="372"/>
    <cellStyle name="_Row7_Strategic Diagnostic Templates Technik_Grand Total Basic i Winning Mart" xfId="373"/>
    <cellStyle name="_Row7_Strategic Diagnostic Templates Technik_KST_KSTArt_Bericht" xfId="374"/>
    <cellStyle name="_Row7_Strategic Diagnostic Templates Technik_MF Key Performance Indicators" xfId="375"/>
    <cellStyle name="_Row7_Strategic Diagnostic Templates Technik_MF Key Performance Indicators B.IV.r " xfId="376"/>
    <cellStyle name="_Row7_Strategic Diagnostic Templates Technik_MF Key Performance Indicators B.IV.r _0-Targeti KA za April  2011" xfId="377"/>
    <cellStyle name="_Row7_Strategic Diagnostic Templates Technik_MF Key Performance Indicators B.IV.r _0-Targeti KA za April  2011_Numerika po Poc-u Jovanovic Bgd Off" xfId="378"/>
    <cellStyle name="_Row7_Strategic Diagnostic Templates Technik_MF Key Performance Indicators B.IV.r _0-Targeti KA za April  2011_Numerika po Poc-u Moric Bgd off" xfId="379"/>
    <cellStyle name="_Row7_Strategic Diagnostic Templates Technik_MF Key Performance Indicators B.IV.r _0-Targeti KA za April  2011_Numerika po Poc-u Tomovic Bgd Off" xfId="380"/>
    <cellStyle name="_Row7_Strategic Diagnostic Templates Technik_MF Key Performance Indicators B.IV.r _Grand Total Basic i Winning Mart" xfId="381"/>
    <cellStyle name="_Row7_Strategic Diagnostic Templates Technik_MF Key Performance Indicators B.IV.r _Mne SCEP POCE Mar" xfId="382"/>
    <cellStyle name="_Row7_Strategic Diagnostic Templates Technik_MF Key Performance Indicators B.IV.r _Numericka distr.YTD 2011" xfId="383"/>
    <cellStyle name="_Row7_Strategic Diagnostic Templates Technik_MF Key Performance Indicators B.IV.r _Numerička distribucija - 31.05.2011" xfId="384"/>
    <cellStyle name="_Row7_Strategic Diagnostic Templates Technik_MF Key Performance Indicators B.IV.r _POCE Jun" xfId="385"/>
    <cellStyle name="_Row7_Strategic Diagnostic Templates Technik_MF Key Performance Indicators B.IV.r _POCmd" xfId="386"/>
    <cellStyle name="_Row7_Strategic Diagnostic Templates Technik_MF Key Performance Indicators B.IV.r _Sheet1" xfId="387"/>
    <cellStyle name="_Row7_Strategic Diagnostic Templates Technik_MF Key Performance Indicators B.IV.r _Status POCova 31 05 2011" xfId="388"/>
    <cellStyle name="_Row7_Strategic Diagnostic Templates Technik_MF Key Performance Indicators B.IV.r Abfüllung" xfId="389"/>
    <cellStyle name="_Row7_Strategic Diagnostic Templates Technik_MF Key Performance Indicators B.IV.r Abfüllung_0-Targeti KA za April  2011" xfId="390"/>
    <cellStyle name="_Row7_Strategic Diagnostic Templates Technik_MF Key Performance Indicators B.IV.r Abfüllung_0-Targeti KA za April  2011_Numerika po Poc-u Jovanovic Bgd Off" xfId="391"/>
    <cellStyle name="_Row7_Strategic Diagnostic Templates Technik_MF Key Performance Indicators B.IV.r Abfüllung_0-Targeti KA za April  2011_Numerika po Poc-u Moric Bgd off" xfId="392"/>
    <cellStyle name="_Row7_Strategic Diagnostic Templates Technik_MF Key Performance Indicators B.IV.r Abfüllung_0-Targeti KA za April  2011_Numerika po Poc-u Tomovic Bgd Off" xfId="393"/>
    <cellStyle name="_Row7_Strategic Diagnostic Templates Technik_MF Key Performance Indicators B.IV.r Abfüllung_Grand Total Basic i Winning Mart" xfId="394"/>
    <cellStyle name="_Row7_Strategic Diagnostic Templates Technik_MF Key Performance Indicators B.IV.r Abfüllung_Mne SCEP POCE Mar" xfId="395"/>
    <cellStyle name="_Row7_Strategic Diagnostic Templates Technik_MF Key Performance Indicators B.IV.r Abfüllung_Numericka distr.YTD 2011" xfId="396"/>
    <cellStyle name="_Row7_Strategic Diagnostic Templates Technik_MF Key Performance Indicators B.IV.r Abfüllung_Numerička distribucija - 31.05.2011" xfId="397"/>
    <cellStyle name="_Row7_Strategic Diagnostic Templates Technik_MF Key Performance Indicators B.IV.r Abfüllung_POCE Jun" xfId="398"/>
    <cellStyle name="_Row7_Strategic Diagnostic Templates Technik_MF Key Performance Indicators B.IV.r Abfüllung_POCmd" xfId="399"/>
    <cellStyle name="_Row7_Strategic Diagnostic Templates Technik_MF Key Performance Indicators B.IV.r Abfüllung_Sheet1" xfId="400"/>
    <cellStyle name="_Row7_Strategic Diagnostic Templates Technik_MF Key Performance Indicators B.IV.r Abfüllung_Status POCova 31 05 2011" xfId="401"/>
    <cellStyle name="_Row7_Strategic Diagnostic Templates Technik_MF Key Performance Indicators_0-Targeti KA za April  2011" xfId="402"/>
    <cellStyle name="_Row7_Strategic Diagnostic Templates Technik_MF Key Performance Indicators_0-Targeti KA za April  2011_Numerika po Poc-u Jovanovic Bgd Off" xfId="403"/>
    <cellStyle name="_Row7_Strategic Diagnostic Templates Technik_MF Key Performance Indicators_0-Targeti KA za April  2011_Numerika po Poc-u Moric Bgd off" xfId="404"/>
    <cellStyle name="_Row7_Strategic Diagnostic Templates Technik_MF Key Performance Indicators_0-Targeti KA za April  2011_Numerika po Poc-u Tomovic Bgd Off" xfId="405"/>
    <cellStyle name="_Row7_Strategic Diagnostic Templates Technik_MF Key Performance Indicators_Grand Total Basic i Winning Mart" xfId="406"/>
    <cellStyle name="_Row7_Strategic Diagnostic Templates Technik_MF Key Performance Indicators_Mne SCEP POCE Mar" xfId="407"/>
    <cellStyle name="_Row7_Strategic Diagnostic Templates Technik_MF Key Performance Indicators_Numericka distr.YTD 2011" xfId="408"/>
    <cellStyle name="_Row7_Strategic Diagnostic Templates Technik_MF Key Performance Indicators_Numerička distribucija - 31.05.2011" xfId="409"/>
    <cellStyle name="_Row7_Strategic Diagnostic Templates Technik_MF Key Performance Indicators_POCE Jun" xfId="410"/>
    <cellStyle name="_Row7_Strategic Diagnostic Templates Technik_MF Key Performance Indicators_POCmd" xfId="411"/>
    <cellStyle name="_Row7_Strategic Diagnostic Templates Technik_MF Key Performance Indicators_Sheet1" xfId="412"/>
    <cellStyle name="_Row7_Strategic Diagnostic Templates Technik_MF Key Performance Indicators_Status POCova 31 05 2011" xfId="413"/>
    <cellStyle name="_Row7_Strategic Diagnostic Templates Technik_Mne SCEP POCE Mar" xfId="414"/>
    <cellStyle name="_Row7_Strategic Diagnostic Templates Technik_Numericka distr.YTD 2011" xfId="415"/>
    <cellStyle name="_Row7_Strategic Diagnostic Templates Technik_Numerička distribucija - 31.05.2011" xfId="416"/>
    <cellStyle name="_Row7_Strategic Diagnostic Templates Technik_POCE Jun" xfId="417"/>
    <cellStyle name="_Row7_Strategic Diagnostic Templates Technik_POCmd" xfId="418"/>
    <cellStyle name="_Row7_Strategic Diagnostic Templates Technik_Sheet1" xfId="419"/>
    <cellStyle name="_Row7_Strategic Diagnostic Templates Technik_Status POCova 31 05 2011" xfId="420"/>
    <cellStyle name="_Sheet1" xfId="421"/>
    <cellStyle name="_Sheet1_1" xfId="422"/>
    <cellStyle name="_SPTT Action log 07 03 08" xfId="423"/>
    <cellStyle name="_summary" xfId="424"/>
    <cellStyle name="_Targets tracking new book_July Update (2)" xfId="425"/>
    <cellStyle name="_Targets tracking new book_July Update (2)_0-Targeti KA za April  2011" xfId="426"/>
    <cellStyle name="_Targets tracking new book_July Update (2)_0-Targeti KA za April  2011_Numerika po Poc-u Jovanovic Bgd Off" xfId="427"/>
    <cellStyle name="_Targets tracking new book_July Update (2)_0-Targeti KA za April  2011_Numerika po Poc-u Moric Bgd off" xfId="428"/>
    <cellStyle name="_Targets tracking new book_July Update (2)_0-Targeti KA za April  2011_Numerika po Poc-u Tomovic Bgd Off" xfId="429"/>
    <cellStyle name="_Targets tracking new book_July Update (2)_0-TARGETI za Mart 2011" xfId="430"/>
    <cellStyle name="_Targets tracking new book_July Update (2)_0-TARGETI za Mart 2011_Numerika po Poc-u Jovanovic Bgd Off" xfId="431"/>
    <cellStyle name="_Targets tracking new book_July Update (2)_0-TARGETI za Mart 2011_Numerika po Poc-u Moric Bgd off" xfId="432"/>
    <cellStyle name="_Targets tracking new book_July Update (2)_0-TARGETI za Mart 2011_Numerika po Poc-u Tomovic Bgd Off" xfId="433"/>
    <cellStyle name="_Targets tracking new book_July Update (2)_Numericka distr.YTD 2011" xfId="434"/>
    <cellStyle name="_Targets tracking new book_July Update (2)_Numerička distribucija - 31.05.2011" xfId="435"/>
    <cellStyle name="_Targets tracking new book_July Update (2)_Sheet1" xfId="436"/>
    <cellStyle name="_Targets tracking new book_July Update (2)_Status POCova 31 05 2011" xfId="437"/>
    <cellStyle name="_Targets tracking new book_July Update (2)_Ukupan broj odradjenih ugovora za frizidere Mart 2011" xfId="438"/>
    <cellStyle name="_VLC" xfId="439"/>
    <cellStyle name="_VLC Frango" xfId="440"/>
    <cellStyle name="_VLC other" xfId="441"/>
    <cellStyle name="_WCCP Excellence action plan - KACM 31.07.2008." xfId="442"/>
    <cellStyle name="_Лист1" xfId="443"/>
    <cellStyle name="0.0" xfId="444"/>
    <cellStyle name="000omit" xfId="445"/>
    <cellStyle name="1Outputbox1" xfId="446"/>
    <cellStyle name="1Outputbox2" xfId="447"/>
    <cellStyle name="1Outputheader" xfId="448"/>
    <cellStyle name="1Outputheader2" xfId="449"/>
    <cellStyle name="1Outputsubtitle" xfId="450"/>
    <cellStyle name="1Outputtitle" xfId="451"/>
    <cellStyle name="1Profileheader" xfId="452"/>
    <cellStyle name="1Profilelowerbox" xfId="453"/>
    <cellStyle name="1Profilesubheader" xfId="454"/>
    <cellStyle name="1Profiletitle" xfId="455"/>
    <cellStyle name="1Profiletopbox" xfId="456"/>
    <cellStyle name="20% - Accent1" xfId="457"/>
    <cellStyle name="20% - Accent1 2" xfId="458"/>
    <cellStyle name="20% - Accent2" xfId="459"/>
    <cellStyle name="20% - Accent2 2" xfId="460"/>
    <cellStyle name="20% - Accent3" xfId="461"/>
    <cellStyle name="20% - Accent3 2" xfId="462"/>
    <cellStyle name="20% - Accent4" xfId="463"/>
    <cellStyle name="20% - Accent4 2" xfId="464"/>
    <cellStyle name="20% - Accent5" xfId="465"/>
    <cellStyle name="20% - Accent5 2" xfId="466"/>
    <cellStyle name="20% - Accent6" xfId="467"/>
    <cellStyle name="20% - Accent6 2" xfId="468"/>
    <cellStyle name="20% - akcent 1" xfId="469"/>
    <cellStyle name="20% - akcent 2" xfId="470"/>
    <cellStyle name="20% - akcent 3" xfId="471"/>
    <cellStyle name="20% - akcent 4" xfId="472"/>
    <cellStyle name="20% - akcent 5" xfId="473"/>
    <cellStyle name="20% - akcent 6" xfId="474"/>
    <cellStyle name="40% - Accent1" xfId="475"/>
    <cellStyle name="40% - Accent1 2" xfId="476"/>
    <cellStyle name="40% - Accent2" xfId="477"/>
    <cellStyle name="40% - Accent2 2" xfId="478"/>
    <cellStyle name="40% - Accent3" xfId="479"/>
    <cellStyle name="40% - Accent3 2" xfId="480"/>
    <cellStyle name="40% - Accent4" xfId="481"/>
    <cellStyle name="40% - Accent4 2" xfId="482"/>
    <cellStyle name="40% - Accent5" xfId="483"/>
    <cellStyle name="40% - Accent5 2" xfId="484"/>
    <cellStyle name="40% - Accent6" xfId="485"/>
    <cellStyle name="40% - Accent6 2" xfId="486"/>
    <cellStyle name="40% - akcent 1" xfId="487"/>
    <cellStyle name="40% - akcent 2" xfId="488"/>
    <cellStyle name="40% - akcent 3" xfId="489"/>
    <cellStyle name="40% - akcent 4" xfId="490"/>
    <cellStyle name="40% - akcent 5" xfId="491"/>
    <cellStyle name="40% - akcent 6" xfId="492"/>
    <cellStyle name="60% - Accent1" xfId="493"/>
    <cellStyle name="60% - Accent1 2" xfId="494"/>
    <cellStyle name="60% - Accent2" xfId="495"/>
    <cellStyle name="60% - Accent2 2" xfId="496"/>
    <cellStyle name="60% - Accent3" xfId="497"/>
    <cellStyle name="60% - Accent3 2" xfId="498"/>
    <cellStyle name="60% - Accent4" xfId="499"/>
    <cellStyle name="60% - Accent4 2" xfId="500"/>
    <cellStyle name="60% - Accent5" xfId="501"/>
    <cellStyle name="60% - Accent5 2" xfId="502"/>
    <cellStyle name="60% - Accent6" xfId="503"/>
    <cellStyle name="60% - Accent6 2" xfId="504"/>
    <cellStyle name="60% - akcent 1" xfId="505"/>
    <cellStyle name="60% - akcent 2" xfId="506"/>
    <cellStyle name="60% - akcent 3" xfId="507"/>
    <cellStyle name="60% - akcent 4" xfId="508"/>
    <cellStyle name="60% - akcent 5" xfId="509"/>
    <cellStyle name="60% - akcent 6" xfId="510"/>
    <cellStyle name="8pt" xfId="511"/>
    <cellStyle name="Aaia?iue [0]_vaqduGfTSN7qyUJNWHRlcWo3H" xfId="512"/>
    <cellStyle name="Aaia?iue_vaqduGfTSN7qyUJNWHRlcWo3H" xfId="513"/>
    <cellStyle name="Äåíåæíûé [0]_vaqduGfTSN7qyUJNWHRlcWo3H" xfId="514"/>
    <cellStyle name="Äåíåæíûé_vaqduGfTSN7qyUJNWHRlcWo3H" xfId="515"/>
    <cellStyle name="Accent1" xfId="516"/>
    <cellStyle name="Accent1 2" xfId="517"/>
    <cellStyle name="Accent2" xfId="518"/>
    <cellStyle name="Accent2 2" xfId="519"/>
    <cellStyle name="Accent3" xfId="520"/>
    <cellStyle name="Accent3 2" xfId="521"/>
    <cellStyle name="Accent4" xfId="522"/>
    <cellStyle name="Accent4 2" xfId="523"/>
    <cellStyle name="Accent5" xfId="524"/>
    <cellStyle name="Accent5 2" xfId="525"/>
    <cellStyle name="Accent6" xfId="526"/>
    <cellStyle name="Accent6 2" xfId="527"/>
    <cellStyle name="acct" xfId="528"/>
    <cellStyle name="Adjustable" xfId="529"/>
    <cellStyle name="AeE­ [0]_?A°??µAoC?" xfId="530"/>
    <cellStyle name="AeE­_?A°??µAoC?" xfId="531"/>
    <cellStyle name="AFE" xfId="532"/>
    <cellStyle name="Akcent 1" xfId="533"/>
    <cellStyle name="Akcent 2" xfId="534"/>
    <cellStyle name="Akcent 3" xfId="535"/>
    <cellStyle name="Akcent 4" xfId="536"/>
    <cellStyle name="Akcent 5" xfId="537"/>
    <cellStyle name="Akcent 6" xfId="538"/>
    <cellStyle name="Arial 10" xfId="539"/>
    <cellStyle name="Arial 12" xfId="540"/>
    <cellStyle name="AÞ¸¶ [0]_laroux" xfId="541"/>
    <cellStyle name="AÞ¸¶_laroux" xfId="542"/>
    <cellStyle name="Bad" xfId="543"/>
    <cellStyle name="Bad 2" xfId="544"/>
    <cellStyle name="Best" xfId="545"/>
    <cellStyle name="BLACK" xfId="546"/>
    <cellStyle name="Blue" xfId="547"/>
    <cellStyle name="Body" xfId="548"/>
    <cellStyle name="Border" xfId="549"/>
    <cellStyle name="British Pound" xfId="550"/>
    <cellStyle name="C?AO_?A°??µAoC?" xfId="551"/>
    <cellStyle name="C￥AØ_ AuA¡AS" xfId="552"/>
    <cellStyle name="Calculation" xfId="553"/>
    <cellStyle name="Calculation 2" xfId="554"/>
    <cellStyle name="Cancel" xfId="555"/>
    <cellStyle name="Case" xfId="556"/>
    <cellStyle name="Center Across" xfId="557"/>
    <cellStyle name="Check" xfId="558"/>
    <cellStyle name="Check Cell" xfId="559"/>
    <cellStyle name="Check Cell 2" xfId="560"/>
    <cellStyle name="Column Heading" xfId="561"/>
    <cellStyle name="Column_Title" xfId="562"/>
    <cellStyle name="Comma" xfId="563"/>
    <cellStyle name="Comma [0]" xfId="564"/>
    <cellStyle name="Comma [1]" xfId="565"/>
    <cellStyle name="Comma 0" xfId="566"/>
    <cellStyle name="Comma 0*" xfId="567"/>
    <cellStyle name="Comma 2" xfId="568"/>
    <cellStyle name="Comma 3" xfId="569"/>
    <cellStyle name="Comma 4" xfId="570"/>
    <cellStyle name="Comma 5" xfId="571"/>
    <cellStyle name="Comma 6" xfId="572"/>
    <cellStyle name="Comma 7" xfId="573"/>
    <cellStyle name="Comma 8" xfId="574"/>
    <cellStyle name="Comma0" xfId="575"/>
    <cellStyle name="Currency" xfId="576"/>
    <cellStyle name="Currency [0]" xfId="577"/>
    <cellStyle name="Currency [1]" xfId="578"/>
    <cellStyle name="Currency 0" xfId="579"/>
    <cellStyle name="Currency 2" xfId="580"/>
    <cellStyle name="Currency0" xfId="581"/>
    <cellStyle name="Currency1" xfId="582"/>
    <cellStyle name="Dane wejściowe" xfId="583"/>
    <cellStyle name="Dane wyjściowe" xfId="584"/>
    <cellStyle name="Date" xfId="585"/>
    <cellStyle name="Date Aligned" xfId="586"/>
    <cellStyle name="Date_Board 26th March_excel" xfId="587"/>
    <cellStyle name="Dec_0" xfId="588"/>
    <cellStyle name="Dezimal [0]_NEGS" xfId="589"/>
    <cellStyle name="Dezimal_NEGS" xfId="590"/>
    <cellStyle name="Dobre" xfId="591"/>
    <cellStyle name="Dollars" xfId="592"/>
    <cellStyle name="Dotted Line" xfId="593"/>
    <cellStyle name="Double Accounting" xfId="594"/>
    <cellStyle name="Euro" xfId="595"/>
    <cellStyle name="Explanatory Text" xfId="596"/>
    <cellStyle name="Explanatory Text 2" xfId="597"/>
    <cellStyle name="Ezres [0]_1n?rt1" xfId="598"/>
    <cellStyle name="Ezres_1n?rt1" xfId="599"/>
    <cellStyle name="Fixed" xfId="600"/>
    <cellStyle name="footer" xfId="601"/>
    <cellStyle name="Footnote" xfId="602"/>
    <cellStyle name="Good" xfId="603"/>
    <cellStyle name="Good 2" xfId="604"/>
    <cellStyle name="Green" xfId="605"/>
    <cellStyle name="Grey" xfId="606"/>
    <cellStyle name="Hard Percent" xfId="607"/>
    <cellStyle name="Header" xfId="608"/>
    <cellStyle name="Header1" xfId="609"/>
    <cellStyle name="Header2" xfId="610"/>
    <cellStyle name="heading" xfId="611"/>
    <cellStyle name="Heading 1" xfId="612"/>
    <cellStyle name="Heading 1 2" xfId="613"/>
    <cellStyle name="Heading 2" xfId="614"/>
    <cellStyle name="Heading 2 2" xfId="615"/>
    <cellStyle name="Heading 3" xfId="616"/>
    <cellStyle name="Heading 3 2" xfId="617"/>
    <cellStyle name="Heading 4" xfId="618"/>
    <cellStyle name="Heading 4 2" xfId="619"/>
    <cellStyle name="HeadingS" xfId="620"/>
    <cellStyle name="Hide" xfId="621"/>
    <cellStyle name="Hiperhivatkoz?s_Diagnostic output summary sheets (part 2).xls Diagram 2" xfId="622"/>
    <cellStyle name="Hiperhivatkozás_Diagnostic output summary sheets (part 2).xls Diagram 2" xfId="623"/>
    <cellStyle name="Hyperlink" xfId="624"/>
    <cellStyle name="Iau?iue_vaqduGfTSN7qyUJNWHRlcWo3H" xfId="625"/>
    <cellStyle name="Îáû÷íûé_vaqduGfTSN7qyUJNWHRlcWo3H" xfId="626"/>
    <cellStyle name="Input" xfId="627"/>
    <cellStyle name="Input [yellow]" xfId="628"/>
    <cellStyle name="Input 2" xfId="629"/>
    <cellStyle name="Input 3" xfId="630"/>
    <cellStyle name="Input 4" xfId="631"/>
    <cellStyle name="Input 5" xfId="632"/>
    <cellStyle name="Input 6" xfId="633"/>
    <cellStyle name="Input 7" xfId="634"/>
    <cellStyle name="Komma [0]_Arcen" xfId="635"/>
    <cellStyle name="Komma_Arcen" xfId="636"/>
    <cellStyle name="Komórka połączona" xfId="637"/>
    <cellStyle name="Komórka zaznaczona" xfId="638"/>
    <cellStyle name="Linked Cell" xfId="639"/>
    <cellStyle name="Linked Cell 2" xfId="640"/>
    <cellStyle name="m?ny_Budget Book" xfId="641"/>
    <cellStyle name="M?r l?tott hiperhivatkoz?s_Diagnostic output summary sheets (part 2).xls Diagram 2" xfId="642"/>
    <cellStyle name="Már látott hiperhivatkozás_Diagnostic output summary sheets (part 2).xls Diagram 2" xfId="643"/>
    <cellStyle name="měny_Budget Book" xfId="644"/>
    <cellStyle name="Migliaia (0)" xfId="645"/>
    <cellStyle name="Milliers [0]_BUDGET" xfId="646"/>
    <cellStyle name="Milliers_BUDGET" xfId="647"/>
    <cellStyle name="Moeda [0]_Agenda Rotina GF - Produto Final" xfId="648"/>
    <cellStyle name="Moeda_Agenda Rotina GF - Produto Final" xfId="649"/>
    <cellStyle name="Mon?taire [0]_BUDGET" xfId="650"/>
    <cellStyle name="Mon?taire_BUDGET" xfId="651"/>
    <cellStyle name="Monétaire [0]_BUDGET" xfId="652"/>
    <cellStyle name="Monétaire_BUDGET" xfId="653"/>
    <cellStyle name="Multiple" xfId="654"/>
    <cellStyle name="Multiple [0]" xfId="655"/>
    <cellStyle name="Multiple [1]" xfId="656"/>
    <cellStyle name="Multiple_1 Dec" xfId="657"/>
    <cellStyle name="Nagłówek 1" xfId="658"/>
    <cellStyle name="Nagłówek 2" xfId="659"/>
    <cellStyle name="Nagłówek 3" xfId="660"/>
    <cellStyle name="Nagłówek 4" xfId="661"/>
    <cellStyle name="Nebojša" xfId="662"/>
    <cellStyle name="net_section" xfId="663"/>
    <cellStyle name="Neutral" xfId="664"/>
    <cellStyle name="Neutral 2" xfId="665"/>
    <cellStyle name="Neutralne" xfId="666"/>
    <cellStyle name="no dec" xfId="667"/>
    <cellStyle name="Norm?l_1." xfId="668"/>
    <cellStyle name="norm?ln?_2.4.2.1" xfId="669"/>
    <cellStyle name="Normal - Style1" xfId="670"/>
    <cellStyle name="Normal - Style2" xfId="671"/>
    <cellStyle name="Normal - Style3" xfId="672"/>
    <cellStyle name="Normal - Style4" xfId="673"/>
    <cellStyle name="Normal - Style5" xfId="674"/>
    <cellStyle name="Normal 10" xfId="675"/>
    <cellStyle name="Normal 11" xfId="676"/>
    <cellStyle name="Normal 12" xfId="677"/>
    <cellStyle name="Normal 13" xfId="678"/>
    <cellStyle name="Normal 14" xfId="679"/>
    <cellStyle name="Normal 15" xfId="680"/>
    <cellStyle name="Normal 16" xfId="681"/>
    <cellStyle name="Normal 17" xfId="682"/>
    <cellStyle name="Normal 18" xfId="683"/>
    <cellStyle name="Normal 19" xfId="684"/>
    <cellStyle name="Normal 2" xfId="685"/>
    <cellStyle name="Normal 20" xfId="686"/>
    <cellStyle name="Normal 21" xfId="687"/>
    <cellStyle name="Normal 22" xfId="688"/>
    <cellStyle name="Normal 23" xfId="689"/>
    <cellStyle name="Normal 24" xfId="690"/>
    <cellStyle name="Normal 3" xfId="691"/>
    <cellStyle name="Normal 4" xfId="692"/>
    <cellStyle name="Normal 5" xfId="693"/>
    <cellStyle name="Normal 6" xfId="694"/>
    <cellStyle name="Normal 7" xfId="695"/>
    <cellStyle name="Normal 8" xfId="696"/>
    <cellStyle name="Normal 9" xfId="697"/>
    <cellStyle name="Normál_1." xfId="698"/>
    <cellStyle name="Normal_D ST" xfId="699"/>
    <cellStyle name="Normal_POC" xfId="700"/>
    <cellStyle name="Normal_Sheet1" xfId="701"/>
    <cellStyle name="NormalGB" xfId="702"/>
    <cellStyle name="normální_2.4.2.1" xfId="703"/>
    <cellStyle name="Note" xfId="704"/>
    <cellStyle name="Note 2" xfId="705"/>
    <cellStyle name="Obično_Plan otakanja-pivo" xfId="706"/>
    <cellStyle name="Obliczenia" xfId="707"/>
    <cellStyle name="oft Excel]&#13;&#10;Comment=Die Zeile open=/f lädt benutzerdefinierte Funktionen in die Liste für Funktion-Einfügen.&#13;&#10;Maxim" xfId="708"/>
    <cellStyle name="Output" xfId="709"/>
    <cellStyle name="Output 2" xfId="710"/>
    <cellStyle name="Output Amounts" xfId="711"/>
    <cellStyle name="Output Column Headings" xfId="712"/>
    <cellStyle name="Output Line Items" xfId="713"/>
    <cellStyle name="Output Report Heading" xfId="714"/>
    <cellStyle name="Output Report Title" xfId="715"/>
    <cellStyle name="Outputtitle" xfId="716"/>
    <cellStyle name="P?nznem [0]_1n?rt1" xfId="717"/>
    <cellStyle name="P?nznem_1n?rt1" xfId="718"/>
    <cellStyle name="Page Number" xfId="719"/>
    <cellStyle name="PB Table Heading" xfId="720"/>
    <cellStyle name="PB Table Highlight1" xfId="721"/>
    <cellStyle name="PB Table Highlight2" xfId="722"/>
    <cellStyle name="PB Table Highlight3" xfId="723"/>
    <cellStyle name="PB Table Standard Row" xfId="724"/>
    <cellStyle name="PB Table Subtotal Row" xfId="725"/>
    <cellStyle name="PB Table Total Row" xfId="726"/>
    <cellStyle name="Pénznem [0]_1nért1" xfId="727"/>
    <cellStyle name="Pénznem_1nért1" xfId="728"/>
    <cellStyle name="Percent" xfId="729"/>
    <cellStyle name="Percent [0]" xfId="730"/>
    <cellStyle name="Percent [1]" xfId="731"/>
    <cellStyle name="Percent [2]" xfId="732"/>
    <cellStyle name="Percent 2" xfId="733"/>
    <cellStyle name="Percent 3" xfId="734"/>
    <cellStyle name="Percent 4" xfId="735"/>
    <cellStyle name="Percent 5" xfId="736"/>
    <cellStyle name="Percent 6" xfId="737"/>
    <cellStyle name="Percent 7" xfId="738"/>
    <cellStyle name="Percent 8" xfId="739"/>
    <cellStyle name="Red" xfId="740"/>
    <cellStyle name="s]&#13;&#10;spooler=yes&#13;&#10;load=WINSICH.PIF C:\DOSLAN\RUNLSAPP&#13;&#10;run=&#13;&#10;Beep=yes&#13;&#10;NullPort=None&#13;&#10;BorderWidth=3&#13;&#10;CursorBlinkRate=530" xfId="741"/>
    <cellStyle name="Salomon Logo" xfId="742"/>
    <cellStyle name="SAPBEXaggData" xfId="743"/>
    <cellStyle name="SAPBEXaggDataEmph" xfId="744"/>
    <cellStyle name="SAPBEXaggItem" xfId="745"/>
    <cellStyle name="SAPBEXaggItemX" xfId="746"/>
    <cellStyle name="SAPBEXchaText" xfId="747"/>
    <cellStyle name="SAPBEXexcBad7" xfId="748"/>
    <cellStyle name="SAPBEXexcBad8" xfId="749"/>
    <cellStyle name="SAPBEXexcBad9" xfId="750"/>
    <cellStyle name="SAPBEXexcCritical4" xfId="751"/>
    <cellStyle name="SAPBEXexcCritical5" xfId="752"/>
    <cellStyle name="SAPBEXexcCritical6" xfId="753"/>
    <cellStyle name="SAPBEXexcGood1" xfId="754"/>
    <cellStyle name="SAPBEXexcGood2" xfId="755"/>
    <cellStyle name="SAPBEXexcGood3" xfId="756"/>
    <cellStyle name="SAPBEXfilterDrill" xfId="757"/>
    <cellStyle name="SAPBEXfilterItem" xfId="758"/>
    <cellStyle name="SAPBEXfilterText" xfId="759"/>
    <cellStyle name="SAPBEXformats" xfId="760"/>
    <cellStyle name="SAPBEXheaderItem" xfId="761"/>
    <cellStyle name="SAPBEXheaderText" xfId="762"/>
    <cellStyle name="SAPBEXHLevel0" xfId="763"/>
    <cellStyle name="SAPBEXHLevel0X" xfId="764"/>
    <cellStyle name="SAPBEXHLevel1" xfId="765"/>
    <cellStyle name="SAPBEXHLevel1X" xfId="766"/>
    <cellStyle name="SAPBEXHLevel2" xfId="767"/>
    <cellStyle name="SAPBEXHLevel2X" xfId="768"/>
    <cellStyle name="SAPBEXHLevel3" xfId="769"/>
    <cellStyle name="SAPBEXHLevel3X" xfId="770"/>
    <cellStyle name="SAPBEXresData" xfId="771"/>
    <cellStyle name="SAPBEXresDataEmph" xfId="772"/>
    <cellStyle name="SAPBEXresItem" xfId="773"/>
    <cellStyle name="SAPBEXresItemX" xfId="774"/>
    <cellStyle name="SAPBEXstdData" xfId="775"/>
    <cellStyle name="SAPBEXstdDataEmph" xfId="776"/>
    <cellStyle name="SAPBEXstdItem" xfId="777"/>
    <cellStyle name="SAPBEXstdItemX" xfId="778"/>
    <cellStyle name="SAPBEXtitle" xfId="779"/>
    <cellStyle name="SAPBEXundefined" xfId="780"/>
    <cellStyle name="ScotchRule" xfId="781"/>
    <cellStyle name="Single Accounting" xfId="782"/>
    <cellStyle name="small" xfId="783"/>
    <cellStyle name="Standaard_DIVESTMENTS REP CURR" xfId="784"/>
    <cellStyle name="Standard_HL9798Janek" xfId="785"/>
    <cellStyle name="Style 1" xfId="786"/>
    <cellStyle name="Subtitle" xfId="787"/>
    <cellStyle name="Suma" xfId="788"/>
    <cellStyle name="Table Head" xfId="789"/>
    <cellStyle name="Table Head Aligned" xfId="790"/>
    <cellStyle name="Table Head Blue" xfId="791"/>
    <cellStyle name="Table Head Green" xfId="792"/>
    <cellStyle name="Table Head_Brand Mix" xfId="793"/>
    <cellStyle name="Table Text" xfId="794"/>
    <cellStyle name="Table Title" xfId="795"/>
    <cellStyle name="Table Units" xfId="796"/>
    <cellStyle name="Table_Header" xfId="797"/>
    <cellStyle name="Tekst objaśnienia" xfId="798"/>
    <cellStyle name="Tekst ostrzeżenia" xfId="799"/>
    <cellStyle name="Text 1" xfId="800"/>
    <cellStyle name="Text Head 1" xfId="801"/>
    <cellStyle name="Times 10" xfId="802"/>
    <cellStyle name="Times 12" xfId="803"/>
    <cellStyle name="Times New Roman 10" xfId="804"/>
    <cellStyle name="Title" xfId="805"/>
    <cellStyle name="Title 2" xfId="806"/>
    <cellStyle name="Total" xfId="807"/>
    <cellStyle name="Total 2" xfId="808"/>
    <cellStyle name="Tytuł" xfId="809"/>
    <cellStyle name="Undefiniert" xfId="810"/>
    <cellStyle name="Underline_Single" xfId="811"/>
    <cellStyle name="upp_closing_stock" xfId="812"/>
    <cellStyle name="Uwaga" xfId="813"/>
    <cellStyle name="Valuta (0)" xfId="814"/>
    <cellStyle name="Valuta [0]_Arcen" xfId="815"/>
    <cellStyle name="Valuta_Arcen" xfId="816"/>
    <cellStyle name="vera" xfId="817"/>
    <cellStyle name="volume_sku" xfId="818"/>
    <cellStyle name="Warning Text" xfId="819"/>
    <cellStyle name="Warning Text 2" xfId="820"/>
    <cellStyle name="year" xfId="821"/>
    <cellStyle name="Yen" xfId="822"/>
    <cellStyle name="Złe" xfId="823"/>
    <cellStyle name="Гиперссылка" xfId="824"/>
    <cellStyle name="Денежный [0]_09-2000" xfId="825"/>
    <cellStyle name="Денежный_09-2000" xfId="826"/>
    <cellStyle name="Обычный_07" xfId="827"/>
    <cellStyle name="Открывавшаяся гиперссылка" xfId="828"/>
    <cellStyle name="Процентный_f4_1_9" xfId="829"/>
    <cellStyle name="Финансовый [0]_09-2000" xfId="830"/>
    <cellStyle name="Финансовый_09-2000" xfId="831"/>
    <cellStyle name="뒤에 오는 하이퍼링크_02TD&amp;TC" xfId="832"/>
    <cellStyle name="뷭?_BOOKSHIP" xfId="833"/>
    <cellStyle name="숫자" xfId="834"/>
    <cellStyle name="쉼표 [0]_GAP ANALYSIS Region_Apr_CW korea_TDWS4" xfId="835"/>
    <cellStyle name="지정되지 않음" xfId="836"/>
    <cellStyle name="콤마 [0]_'00 용역품의" xfId="837"/>
    <cellStyle name="콤마_'00 용역품의" xfId="838"/>
    <cellStyle name="표준_dja_04Mar18_procurement_KPI" xfId="839"/>
  </cellStyles>
  <dxfs count="8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c.ims.hr/office/excel2003/funkcije/pretrazivanje/transpose.html" TargetMode="External" /><Relationship Id="rId2" Type="http://schemas.openxmlformats.org/officeDocument/2006/relationships/hyperlink" Target="http://www.ic.ims.hr/office/excel2003/razno/transponiranje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70C0"/>
  </sheetPr>
  <dimension ref="A1:CM175"/>
  <sheetViews>
    <sheetView zoomScale="90" zoomScaleNormal="90" zoomScalePageLayoutView="0" workbookViewId="0" topLeftCell="B1">
      <selection activeCell="B11" sqref="B11:D11"/>
    </sheetView>
  </sheetViews>
  <sheetFormatPr defaultColWidth="9.140625" defaultRowHeight="15"/>
  <cols>
    <col min="1" max="1" width="5.8515625" style="12" hidden="1" customWidth="1"/>
    <col min="2" max="2" width="20.421875" style="13" customWidth="1"/>
    <col min="3" max="3" width="19.8515625" style="14" hidden="1" customWidth="1"/>
    <col min="4" max="4" width="23.7109375" style="13" customWidth="1"/>
    <col min="5" max="5" width="15.8515625" style="14" customWidth="1"/>
    <col min="6" max="6" width="17.57421875" style="13" customWidth="1"/>
    <col min="7" max="7" width="9.00390625" style="15" customWidth="1"/>
    <col min="8" max="8" width="17.57421875" style="14" hidden="1" customWidth="1"/>
    <col min="9" max="9" width="5.7109375" style="16" hidden="1" customWidth="1"/>
    <col min="10" max="10" width="6.8515625" style="16" hidden="1" customWidth="1"/>
    <col min="11" max="31" width="3.28125" style="12" customWidth="1"/>
    <col min="32" max="34" width="3.28125" style="12" hidden="1" customWidth="1"/>
    <col min="35" max="35" width="6.140625" style="19" customWidth="1"/>
    <col min="36" max="36" width="5.8515625" style="19" customWidth="1"/>
    <col min="37" max="59" width="3.28125" style="20" customWidth="1"/>
    <col min="60" max="60" width="3.140625" style="20" customWidth="1"/>
    <col min="61" max="63" width="3.28125" style="20" customWidth="1"/>
    <col min="64" max="65" width="3.57421875" style="20" customWidth="1"/>
    <col min="66" max="66" width="3.28125" style="20" customWidth="1"/>
    <col min="67" max="67" width="9.140625" style="12" customWidth="1"/>
    <col min="68" max="68" width="26.28125" style="12" customWidth="1"/>
    <col min="69" max="92" width="3.8515625" style="12" customWidth="1"/>
    <col min="93" max="94" width="4.140625" style="12" customWidth="1"/>
    <col min="95" max="99" width="3.8515625" style="12" customWidth="1"/>
    <col min="100" max="16384" width="9.140625" style="12" customWidth="1"/>
  </cols>
  <sheetData>
    <row r="1" spans="11:34" ht="12.75" customHeight="1"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8"/>
      <c r="W1" s="17"/>
      <c r="X1" s="18"/>
      <c r="Y1" s="17"/>
      <c r="Z1" s="17"/>
      <c r="AA1" s="18"/>
      <c r="AB1" s="18"/>
      <c r="AC1" s="17"/>
      <c r="AD1" s="17"/>
      <c r="AE1" s="17"/>
      <c r="AF1" s="17"/>
      <c r="AG1" s="17"/>
      <c r="AH1" s="17"/>
    </row>
    <row r="2" spans="2:66" ht="15.7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</row>
    <row r="3" spans="2:67" s="23" customFormat="1" ht="12.75" customHeight="1">
      <c r="B3" s="24"/>
      <c r="C3" s="25"/>
      <c r="D3" s="24"/>
      <c r="E3" s="25"/>
      <c r="F3" s="24"/>
      <c r="G3" s="26"/>
      <c r="H3" s="25"/>
      <c r="I3" s="27"/>
      <c r="J3" s="27"/>
      <c r="K3" s="28"/>
      <c r="L3" s="24"/>
      <c r="M3" s="28"/>
      <c r="N3" s="24"/>
      <c r="O3" s="28"/>
      <c r="P3" s="28"/>
      <c r="Q3" s="24"/>
      <c r="R3" s="28"/>
      <c r="S3" s="24"/>
      <c r="T3" s="28"/>
      <c r="U3" s="28"/>
      <c r="V3" s="24"/>
      <c r="W3" s="28"/>
      <c r="X3" s="24"/>
      <c r="Y3" s="24"/>
      <c r="Z3" s="28"/>
      <c r="AA3" s="24"/>
      <c r="AB3" s="28"/>
      <c r="AC3" s="28"/>
      <c r="AD3" s="28"/>
      <c r="AE3" s="28"/>
      <c r="AF3" s="25"/>
      <c r="AG3" s="25"/>
      <c r="AH3" s="25"/>
      <c r="AI3" s="28"/>
      <c r="AJ3" s="28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5"/>
    </row>
    <row r="4" spans="11:67" ht="12.75" customHeight="1">
      <c r="K4" s="29"/>
      <c r="L4" s="13"/>
      <c r="M4" s="29"/>
      <c r="N4" s="13"/>
      <c r="O4" s="29"/>
      <c r="P4" s="29"/>
      <c r="Q4" s="13"/>
      <c r="R4" s="29"/>
      <c r="S4" s="13"/>
      <c r="T4" s="29"/>
      <c r="U4" s="29"/>
      <c r="V4" s="13"/>
      <c r="W4" s="29"/>
      <c r="X4" s="13"/>
      <c r="Y4" s="13"/>
      <c r="Z4" s="29"/>
      <c r="AA4" s="13"/>
      <c r="AB4" s="29"/>
      <c r="AC4" s="29"/>
      <c r="AD4" s="29"/>
      <c r="AE4" s="29"/>
      <c r="AF4" s="14"/>
      <c r="AG4" s="14"/>
      <c r="AH4" s="14"/>
      <c r="AI4" s="29"/>
      <c r="AJ4" s="29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4"/>
    </row>
    <row r="5" spans="11:91" ht="12.75" customHeight="1">
      <c r="K5" s="29"/>
      <c r="L5" s="13"/>
      <c r="M5" s="29"/>
      <c r="N5" s="13"/>
      <c r="O5" s="29"/>
      <c r="P5" s="29"/>
      <c r="Q5" s="13"/>
      <c r="R5" s="29"/>
      <c r="S5" s="13"/>
      <c r="T5" s="29"/>
      <c r="U5" s="29"/>
      <c r="V5" s="13"/>
      <c r="W5" s="29"/>
      <c r="X5" s="13"/>
      <c r="Y5" s="13"/>
      <c r="Z5" s="29"/>
      <c r="AA5" s="13"/>
      <c r="AB5" s="29"/>
      <c r="AC5" s="29"/>
      <c r="AD5" s="29"/>
      <c r="AE5" s="29"/>
      <c r="AF5" s="14"/>
      <c r="AG5" s="14"/>
      <c r="AH5" s="14"/>
      <c r="AI5" s="29"/>
      <c r="AJ5" s="29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</row>
    <row r="6" spans="11:91" ht="12.75" customHeight="1">
      <c r="K6" s="29"/>
      <c r="L6" s="13"/>
      <c r="M6" s="29"/>
      <c r="N6" s="13"/>
      <c r="O6" s="29"/>
      <c r="P6" s="29"/>
      <c r="Q6" s="13"/>
      <c r="R6" s="29"/>
      <c r="S6" s="13"/>
      <c r="T6" s="29"/>
      <c r="U6" s="29"/>
      <c r="V6" s="13"/>
      <c r="W6" s="29"/>
      <c r="X6" s="13"/>
      <c r="Y6" s="13"/>
      <c r="Z6" s="29"/>
      <c r="AA6" s="13"/>
      <c r="AB6" s="29"/>
      <c r="AC6" s="29"/>
      <c r="AD6" s="29"/>
      <c r="AE6" s="29"/>
      <c r="AF6" s="14"/>
      <c r="AG6" s="14"/>
      <c r="AH6" s="14"/>
      <c r="AI6" s="29"/>
      <c r="AJ6" s="29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</row>
    <row r="7" spans="11:91" ht="13.5" thickBot="1">
      <c r="K7" s="29"/>
      <c r="L7" s="13"/>
      <c r="M7" s="29"/>
      <c r="N7" s="13"/>
      <c r="O7" s="29"/>
      <c r="P7" s="29"/>
      <c r="Q7" s="13"/>
      <c r="R7" s="29"/>
      <c r="S7" s="13"/>
      <c r="T7" s="29"/>
      <c r="U7" s="29"/>
      <c r="V7" s="13"/>
      <c r="W7" s="29"/>
      <c r="X7" s="13"/>
      <c r="Y7" s="13"/>
      <c r="Z7" s="29"/>
      <c r="AA7" s="13"/>
      <c r="AB7" s="29"/>
      <c r="AC7" s="14"/>
      <c r="AD7" s="14"/>
      <c r="AE7" s="14"/>
      <c r="AF7" s="14"/>
      <c r="AG7" s="14"/>
      <c r="AH7" s="14"/>
      <c r="AI7" s="29"/>
      <c r="AJ7" s="29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</row>
    <row r="8" spans="2:91" ht="13.5" thickTop="1">
      <c r="B8" s="30"/>
      <c r="C8" s="31"/>
      <c r="D8" s="32"/>
      <c r="E8" s="32"/>
      <c r="F8" s="33"/>
      <c r="K8" s="25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25"/>
      <c r="AE8" s="25"/>
      <c r="AF8" s="25"/>
      <c r="AG8" s="25"/>
      <c r="AH8" s="25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24"/>
      <c r="BH8" s="24"/>
      <c r="BI8" s="24"/>
      <c r="BJ8" s="24"/>
      <c r="BK8" s="24"/>
      <c r="BL8" s="24"/>
      <c r="BM8" s="24"/>
      <c r="BN8" s="2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</row>
    <row r="9" spans="2:91" ht="13.5" thickBot="1">
      <c r="B9" s="30"/>
      <c r="C9" s="35"/>
      <c r="D9" s="28"/>
      <c r="E9" s="28"/>
      <c r="F9" s="33"/>
      <c r="K9" s="36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25"/>
      <c r="AE9" s="25"/>
      <c r="AF9" s="25"/>
      <c r="AG9" s="25"/>
      <c r="AH9" s="25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24"/>
      <c r="BH9" s="24"/>
      <c r="BI9" s="24"/>
      <c r="BJ9" s="24"/>
      <c r="BK9" s="24"/>
      <c r="BL9" s="24"/>
      <c r="BM9" s="24"/>
      <c r="BN9" s="24"/>
      <c r="BO9" s="25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</row>
    <row r="10" spans="11:91" ht="14.25" thickBot="1" thickTop="1"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25"/>
      <c r="AG10" s="25"/>
      <c r="AH10" s="25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25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</row>
    <row r="11" spans="2:91" ht="14.25" thickBot="1" thickTop="1">
      <c r="B11" s="111" t="s">
        <v>3</v>
      </c>
      <c r="C11" s="112"/>
      <c r="D11" s="113"/>
      <c r="E11" s="38"/>
      <c r="F11" s="38" t="s">
        <v>6</v>
      </c>
      <c r="K11" s="114" t="s">
        <v>7</v>
      </c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6"/>
      <c r="AJ11" s="117" t="s">
        <v>8</v>
      </c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25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</row>
    <row r="12" spans="2:91" ht="13.5" customHeight="1" thickTop="1">
      <c r="B12" s="118"/>
      <c r="C12" s="25"/>
      <c r="D12" s="39"/>
      <c r="E12" s="40"/>
      <c r="F12" s="120"/>
      <c r="G12" s="122"/>
      <c r="K12" s="169">
        <f>VLOOKUP($B$11,1!$A$2:$BL$175,2,0)</f>
        <v>100</v>
      </c>
      <c r="L12" s="170"/>
      <c r="M12" s="170"/>
      <c r="N12" s="170"/>
      <c r="O12" s="170">
        <f>VLOOKUP($B$11,1!$A$2:$BL$175,3,0)</f>
        <v>200</v>
      </c>
      <c r="P12" s="170"/>
      <c r="Q12" s="170"/>
      <c r="R12" s="170">
        <f>VLOOKUP($B$11,1!$A$2:$BL$175,4,0)</f>
        <v>300</v>
      </c>
      <c r="S12" s="170"/>
      <c r="T12" s="170"/>
      <c r="U12" s="170">
        <f>VLOOKUP($B$11,1!$A$2:$BL$175,5,0)</f>
        <v>400</v>
      </c>
      <c r="V12" s="170"/>
      <c r="W12" s="170"/>
      <c r="X12" s="170"/>
      <c r="Y12" s="170"/>
      <c r="Z12" s="170">
        <f>VLOOKUP($B$11,1!$A$2:$BL$175,6,0)</f>
        <v>500</v>
      </c>
      <c r="AA12" s="170"/>
      <c r="AB12" s="170"/>
      <c r="AC12" s="170"/>
      <c r="AD12" s="171">
        <f>VLOOKUP($B$11,1!$A$2:$BL$175,7,0)</f>
        <v>600</v>
      </c>
      <c r="AE12" s="172"/>
      <c r="AF12" s="172"/>
      <c r="AG12" s="172"/>
      <c r="AH12" s="172"/>
      <c r="AI12" s="173"/>
      <c r="AJ12" s="123">
        <f>VLOOKUP($B$11,2!$A$1:$EE$223,2,0)</f>
        <v>11</v>
      </c>
      <c r="AK12" s="124"/>
      <c r="AL12" s="124"/>
      <c r="AM12" s="124"/>
      <c r="AN12" s="125">
        <f>VLOOKUP($B$11,2!$A$1:$EE$223,3,0)</f>
        <v>12</v>
      </c>
      <c r="AO12" s="124"/>
      <c r="AP12" s="126"/>
      <c r="AQ12" s="125">
        <f>VLOOKUP($B$11,2!$A$1:$EE$223,4,0)</f>
        <v>13</v>
      </c>
      <c r="AR12" s="124"/>
      <c r="AS12" s="124"/>
      <c r="AT12" s="126"/>
      <c r="AU12" s="127">
        <f>VLOOKUP($B$11,2!$A$1:$EE$223,5,0)</f>
        <v>14</v>
      </c>
      <c r="AV12" s="127"/>
      <c r="AW12" s="127"/>
      <c r="AX12" s="127"/>
      <c r="AY12" s="127">
        <f>VLOOKUP($B$11,2!$A$1:$EE$223,6,0)</f>
        <v>15</v>
      </c>
      <c r="AZ12" s="127"/>
      <c r="BA12" s="41"/>
      <c r="BB12" s="41"/>
      <c r="BC12" s="127">
        <f>VLOOKUP($B$11,2!$A$1:$EE$223,7,0)</f>
        <v>16</v>
      </c>
      <c r="BD12" s="127"/>
      <c r="BE12" s="127"/>
      <c r="BF12" s="127"/>
      <c r="BG12" s="127">
        <f>VLOOKUP($B$11,2!$A$1:$EE$223,8,0)</f>
        <v>17</v>
      </c>
      <c r="BH12" s="127"/>
      <c r="BI12" s="127"/>
      <c r="BJ12" s="127"/>
      <c r="BK12" s="127"/>
      <c r="BL12" s="127">
        <f>VLOOKUP($B$11,2!$A$1:$EE$223,9,0)</f>
        <v>18</v>
      </c>
      <c r="BM12" s="127"/>
      <c r="BN12" s="128"/>
      <c r="BO12" s="25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</row>
    <row r="13" spans="2:91" ht="13.5" customHeight="1">
      <c r="B13" s="119"/>
      <c r="C13" s="42"/>
      <c r="D13" s="43"/>
      <c r="E13" s="44"/>
      <c r="F13" s="121"/>
      <c r="G13" s="122"/>
      <c r="K13" s="174">
        <f>VLOOKUP($B$11,1!$A$2:$BL$175,8,0)</f>
        <v>700</v>
      </c>
      <c r="L13" s="175"/>
      <c r="M13" s="175"/>
      <c r="N13" s="175"/>
      <c r="O13" s="175">
        <f>VLOOKUP($B$11,1!$A$2:$BL$175,9,0)</f>
        <v>800</v>
      </c>
      <c r="P13" s="175"/>
      <c r="Q13" s="175"/>
      <c r="R13" s="175">
        <f>VLOOKUP($B$11,1!$A$2:$BL$175,10,0)</f>
        <v>900</v>
      </c>
      <c r="S13" s="175"/>
      <c r="T13" s="175"/>
      <c r="U13" s="175">
        <f>VLOOKUP($B$11,1!$A$2:$BL$175,11,0)</f>
        <v>1000</v>
      </c>
      <c r="V13" s="175"/>
      <c r="W13" s="175"/>
      <c r="X13" s="175"/>
      <c r="Y13" s="175"/>
      <c r="Z13" s="175">
        <f>VLOOKUP($B$11,1!$A$2:$BL$175,12,0)</f>
        <v>1100</v>
      </c>
      <c r="AA13" s="175"/>
      <c r="AB13" s="175"/>
      <c r="AC13" s="175"/>
      <c r="AD13" s="176">
        <f>VLOOKUP($B$11,1!$A$2:$BL$175,13,0)</f>
        <v>1200</v>
      </c>
      <c r="AE13" s="177"/>
      <c r="AF13" s="178"/>
      <c r="AG13" s="178"/>
      <c r="AH13" s="178"/>
      <c r="AI13" s="179"/>
      <c r="AJ13" s="130">
        <f>VLOOKUP($B$11,2!$A$1:$EE$223,10,0)</f>
        <v>19</v>
      </c>
      <c r="AK13" s="131"/>
      <c r="AL13" s="131"/>
      <c r="AM13" s="131"/>
      <c r="AN13" s="132">
        <f>VLOOKUP($B$11,2!$A$1:$EE$223,11,0)</f>
        <v>20</v>
      </c>
      <c r="AO13" s="131"/>
      <c r="AP13" s="133"/>
      <c r="AQ13" s="132">
        <f>VLOOKUP($B$11,2!$A$1:$EE$223,12,0)</f>
        <v>21</v>
      </c>
      <c r="AR13" s="131"/>
      <c r="AS13" s="131"/>
      <c r="AT13" s="133"/>
      <c r="AU13" s="129">
        <f>VLOOKUP($B$11,2!$A$1:$EE$223,13,0)</f>
        <v>22</v>
      </c>
      <c r="AV13" s="129"/>
      <c r="AW13" s="129"/>
      <c r="AX13" s="129"/>
      <c r="AY13" s="129">
        <f>VLOOKUP($B$11,2!$A$1:$EE$223,14,0)</f>
        <v>23</v>
      </c>
      <c r="AZ13" s="129"/>
      <c r="BA13" s="45"/>
      <c r="BB13" s="45"/>
      <c r="BC13" s="129">
        <f>VLOOKUP($B$11,2!$A$1:$EE$223,15,0)</f>
        <v>0</v>
      </c>
      <c r="BD13" s="129"/>
      <c r="BE13" s="129"/>
      <c r="BF13" s="129"/>
      <c r="BG13" s="129">
        <f>VLOOKUP($B$11,2!$A$1:$EE$223,16,0)</f>
        <v>0</v>
      </c>
      <c r="BH13" s="129"/>
      <c r="BI13" s="129"/>
      <c r="BJ13" s="129"/>
      <c r="BK13" s="129"/>
      <c r="BL13" s="129">
        <f>VLOOKUP($B$11,2!$A$1:$EE$223,17,0)</f>
        <v>0</v>
      </c>
      <c r="BM13" s="129"/>
      <c r="BN13" s="134"/>
      <c r="BO13" s="25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</row>
    <row r="14" spans="2:91" ht="13.5" customHeight="1">
      <c r="B14" s="135"/>
      <c r="D14" s="24"/>
      <c r="E14" s="47"/>
      <c r="F14" s="137"/>
      <c r="G14" s="122"/>
      <c r="K14" s="174">
        <f>VLOOKUP($B$11,1!$A$2:$BL$175,14,0)</f>
        <v>1300</v>
      </c>
      <c r="L14" s="175"/>
      <c r="M14" s="175"/>
      <c r="N14" s="175"/>
      <c r="O14" s="175">
        <f>VLOOKUP($B$11,1!$A$2:$BL$175,15,0)</f>
      </c>
      <c r="P14" s="175"/>
      <c r="Q14" s="175"/>
      <c r="R14" s="175">
        <f>VLOOKUP($B$11,1!$A$2:$BL$175,16,0)</f>
      </c>
      <c r="S14" s="175"/>
      <c r="T14" s="175"/>
      <c r="U14" s="175">
        <f>VLOOKUP($B$11,1!$A$2:$BL$175,17,0)</f>
      </c>
      <c r="V14" s="175"/>
      <c r="W14" s="175"/>
      <c r="X14" s="175"/>
      <c r="Y14" s="175"/>
      <c r="Z14" s="175">
        <f>VLOOKUP($B$11,1!$A$2:$BL$175,18,0)</f>
      </c>
      <c r="AA14" s="175"/>
      <c r="AB14" s="175"/>
      <c r="AC14" s="175"/>
      <c r="AD14" s="176">
        <f>VLOOKUP($B$11,1!$A$2:$BL$175,19,0)</f>
      </c>
      <c r="AE14" s="177"/>
      <c r="AF14" s="178"/>
      <c r="AG14" s="178"/>
      <c r="AH14" s="178"/>
      <c r="AI14" s="179"/>
      <c r="AJ14" s="130">
        <f>VLOOKUP($B$11,2!$A$1:$EE$223,18,0)</f>
        <v>0</v>
      </c>
      <c r="AK14" s="131"/>
      <c r="AL14" s="131"/>
      <c r="AM14" s="131"/>
      <c r="AN14" s="132">
        <f>VLOOKUP($B$11,2!$A$1:$EE$223,19,0)</f>
        <v>0</v>
      </c>
      <c r="AO14" s="131"/>
      <c r="AP14" s="133"/>
      <c r="AQ14" s="132">
        <f>VLOOKUP($B$11,2!$A$1:$EE$223,20,0)</f>
        <v>0</v>
      </c>
      <c r="AR14" s="131"/>
      <c r="AS14" s="131"/>
      <c r="AT14" s="133"/>
      <c r="AU14" s="129">
        <f>VLOOKUP($B$11,2!$A$1:$EE$223,21,0)</f>
        <v>0</v>
      </c>
      <c r="AV14" s="129"/>
      <c r="AW14" s="129"/>
      <c r="AX14" s="129"/>
      <c r="AY14" s="129">
        <f>VLOOKUP($B$11,2!$A$1:$EE$223,22,0)</f>
        <v>0</v>
      </c>
      <c r="AZ14" s="129"/>
      <c r="BA14" s="45"/>
      <c r="BB14" s="45"/>
      <c r="BC14" s="129">
        <f>VLOOKUP($B$11,2!$A$1:$EE$223,23,0)</f>
        <v>0</v>
      </c>
      <c r="BD14" s="129"/>
      <c r="BE14" s="129"/>
      <c r="BF14" s="129"/>
      <c r="BG14" s="129">
        <f>VLOOKUP($B$11,2!$A$1:$EE$223,24,0)</f>
        <v>0</v>
      </c>
      <c r="BH14" s="129"/>
      <c r="BI14" s="129"/>
      <c r="BJ14" s="129"/>
      <c r="BK14" s="129"/>
      <c r="BL14" s="129">
        <f>VLOOKUP($B$11,2!$A$1:$EE$223,25,0)</f>
        <v>0</v>
      </c>
      <c r="BM14" s="129"/>
      <c r="BN14" s="134"/>
      <c r="BO14" s="25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</row>
    <row r="15" spans="2:91" ht="13.5" customHeight="1" thickBot="1">
      <c r="B15" s="136"/>
      <c r="D15" s="48"/>
      <c r="E15" s="47"/>
      <c r="F15" s="138"/>
      <c r="G15" s="122"/>
      <c r="K15" s="174">
        <f>VLOOKUP($B$11,1!$A$2:$BL$175,20,0)</f>
      </c>
      <c r="L15" s="175"/>
      <c r="M15" s="175"/>
      <c r="N15" s="175"/>
      <c r="O15" s="175">
        <f>VLOOKUP($B$11,1!$A$2:$BL$175,21,0)</f>
      </c>
      <c r="P15" s="175"/>
      <c r="Q15" s="175"/>
      <c r="R15" s="175">
        <f>VLOOKUP($B$11,1!$A$2:$BL$175,22,0)</f>
      </c>
      <c r="S15" s="175"/>
      <c r="T15" s="175"/>
      <c r="U15" s="175">
        <f>VLOOKUP($B$11,1!$A$2:$BL$175,23,0)</f>
        <v>0</v>
      </c>
      <c r="V15" s="175"/>
      <c r="W15" s="175"/>
      <c r="X15" s="175"/>
      <c r="Y15" s="175"/>
      <c r="Z15" s="175">
        <f>VLOOKUP($B$11,1!$A$2:$BL$175,24,0)</f>
        <v>0</v>
      </c>
      <c r="AA15" s="175"/>
      <c r="AB15" s="175"/>
      <c r="AC15" s="175"/>
      <c r="AD15" s="176">
        <f>VLOOKUP($B$11,1!$A$2:$BL$175,25,0)</f>
        <v>0</v>
      </c>
      <c r="AE15" s="177"/>
      <c r="AF15" s="178"/>
      <c r="AG15" s="178"/>
      <c r="AH15" s="178"/>
      <c r="AI15" s="179"/>
      <c r="AJ15" s="130">
        <f>VLOOKUP($B$11,2!$A$1:$EE$223,26,0)</f>
        <v>0</v>
      </c>
      <c r="AK15" s="131"/>
      <c r="AL15" s="131"/>
      <c r="AM15" s="131"/>
      <c r="AN15" s="132">
        <f>VLOOKUP($B$11,2!$A$1:$EE$223,27,0)</f>
        <v>0</v>
      </c>
      <c r="AO15" s="131"/>
      <c r="AP15" s="133"/>
      <c r="AQ15" s="132">
        <f>VLOOKUP($B$11,2!$A$1:$EE$223,28,0)</f>
        <v>0</v>
      </c>
      <c r="AR15" s="131"/>
      <c r="AS15" s="131"/>
      <c r="AT15" s="133"/>
      <c r="AU15" s="129">
        <f>VLOOKUP($B$11,2!$A$1:$EE$223,29,0)</f>
        <v>0</v>
      </c>
      <c r="AV15" s="129"/>
      <c r="AW15" s="129"/>
      <c r="AX15" s="129"/>
      <c r="AY15" s="129">
        <f>VLOOKUP($B$11,2!$A$1:$EE$223,30,0)</f>
        <v>0</v>
      </c>
      <c r="AZ15" s="129"/>
      <c r="BA15" s="45"/>
      <c r="BB15" s="45"/>
      <c r="BC15" s="129">
        <f>VLOOKUP($B$11,2!$A$1:$EE$223,31,0)</f>
        <v>0</v>
      </c>
      <c r="BD15" s="129"/>
      <c r="BE15" s="129"/>
      <c r="BF15" s="129"/>
      <c r="BG15" s="129">
        <f>VLOOKUP($B$11,2!$A$1:$EE$223,32,0)</f>
        <v>0</v>
      </c>
      <c r="BH15" s="129"/>
      <c r="BI15" s="129"/>
      <c r="BJ15" s="129"/>
      <c r="BK15" s="129"/>
      <c r="BL15" s="129">
        <f>VLOOKUP($B$11,2!$A$1:$EE$223,33,0)</f>
        <v>0</v>
      </c>
      <c r="BM15" s="129"/>
      <c r="BN15" s="134"/>
      <c r="BO15" s="25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</row>
    <row r="16" spans="2:91" ht="12.75" customHeight="1">
      <c r="B16" s="139"/>
      <c r="C16" s="49"/>
      <c r="D16" s="49"/>
      <c r="E16" s="50"/>
      <c r="F16" s="141"/>
      <c r="G16" s="122" t="s">
        <v>9</v>
      </c>
      <c r="K16" s="174">
        <f>VLOOKUP($B$11,1!$A$2:$BL$175,26,0)</f>
        <v>0</v>
      </c>
      <c r="L16" s="175"/>
      <c r="M16" s="175"/>
      <c r="N16" s="175"/>
      <c r="O16" s="175">
        <f>VLOOKUP($B$11,1!$A$2:$BL$175,27,0)</f>
        <v>0</v>
      </c>
      <c r="P16" s="175"/>
      <c r="Q16" s="175"/>
      <c r="R16" s="175">
        <f>VLOOKUP($B$11,1!$A$2:$BL$175,28,0)</f>
        <v>0</v>
      </c>
      <c r="S16" s="175"/>
      <c r="T16" s="175"/>
      <c r="U16" s="175">
        <f>VLOOKUP($B$11,1!$A$2:$BL$175,29,0)</f>
        <v>0</v>
      </c>
      <c r="V16" s="175"/>
      <c r="W16" s="175"/>
      <c r="X16" s="175"/>
      <c r="Y16" s="175"/>
      <c r="Z16" s="175">
        <f>VLOOKUP($B$11,1!$A$2:$BL$175,30,0)</f>
        <v>0</v>
      </c>
      <c r="AA16" s="175"/>
      <c r="AB16" s="175"/>
      <c r="AC16" s="175"/>
      <c r="AD16" s="176">
        <f>VLOOKUP($B$11,1!$A$2:$BL$175,31,0)</f>
        <v>0</v>
      </c>
      <c r="AE16" s="177"/>
      <c r="AF16" s="178"/>
      <c r="AG16" s="178"/>
      <c r="AH16" s="178"/>
      <c r="AI16" s="179"/>
      <c r="AJ16" s="130">
        <f>VLOOKUP($B$11,2!$A$1:$EE$223,34,0)</f>
        <v>0</v>
      </c>
      <c r="AK16" s="131"/>
      <c r="AL16" s="131"/>
      <c r="AM16" s="131"/>
      <c r="AN16" s="132">
        <f>VLOOKUP($B$11,2!$A$1:$EE$223,35,0)</f>
        <v>0</v>
      </c>
      <c r="AO16" s="131"/>
      <c r="AP16" s="133"/>
      <c r="AQ16" s="132">
        <f>VLOOKUP($B$11,2!$A$1:$EE$223,36,0)</f>
        <v>0</v>
      </c>
      <c r="AR16" s="131"/>
      <c r="AS16" s="131"/>
      <c r="AT16" s="133"/>
      <c r="AU16" s="129">
        <f>VLOOKUP($B$11,2!$A$1:$EE$223,37,0)</f>
        <v>0</v>
      </c>
      <c r="AV16" s="129"/>
      <c r="AW16" s="129"/>
      <c r="AX16" s="129"/>
      <c r="AY16" s="129">
        <f>VLOOKUP($B$11,2!$A$1:$EE$223,38,0)</f>
        <v>0</v>
      </c>
      <c r="AZ16" s="129"/>
      <c r="BA16" s="45"/>
      <c r="BB16" s="45"/>
      <c r="BC16" s="129">
        <f>VLOOKUP($B$11,2!$A$1:$EE$223,39,0)</f>
        <v>0</v>
      </c>
      <c r="BD16" s="129"/>
      <c r="BE16" s="129"/>
      <c r="BF16" s="129"/>
      <c r="BG16" s="129">
        <f>VLOOKUP($B$11,2!$A$1:$EE$223,40,0)</f>
        <v>0</v>
      </c>
      <c r="BH16" s="129"/>
      <c r="BI16" s="129"/>
      <c r="BJ16" s="129"/>
      <c r="BK16" s="129"/>
      <c r="BL16" s="129">
        <f>VLOOKUP($B$11,2!$A$1:$EE$223,41,0)</f>
        <v>0</v>
      </c>
      <c r="BM16" s="129"/>
      <c r="BN16" s="134"/>
      <c r="BO16" s="25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</row>
    <row r="17" spans="2:91" ht="13.5" customHeight="1">
      <c r="B17" s="140"/>
      <c r="C17" s="24"/>
      <c r="D17" s="24"/>
      <c r="E17" s="51"/>
      <c r="F17" s="142"/>
      <c r="G17" s="122"/>
      <c r="K17" s="174">
        <f>VLOOKUP($B$11,1!$A$2:$BL$175,32,0)</f>
        <v>0</v>
      </c>
      <c r="L17" s="175"/>
      <c r="M17" s="175"/>
      <c r="N17" s="175"/>
      <c r="O17" s="175">
        <f>VLOOKUP($B$11,1!$A$2:$BL$175,33,0)</f>
        <v>0</v>
      </c>
      <c r="P17" s="175"/>
      <c r="Q17" s="175"/>
      <c r="R17" s="175">
        <f>VLOOKUP($B$11,1!$A$2:$BL$175,34,0)</f>
        <v>0</v>
      </c>
      <c r="S17" s="175"/>
      <c r="T17" s="175"/>
      <c r="U17" s="175">
        <f>VLOOKUP($B$11,1!$A$2:$BL$175,35,0)</f>
        <v>0</v>
      </c>
      <c r="V17" s="175"/>
      <c r="W17" s="175"/>
      <c r="X17" s="175"/>
      <c r="Y17" s="175"/>
      <c r="Z17" s="175">
        <f>VLOOKUP($B$11,1!$A$2:$BL$175,36,0)</f>
        <v>0</v>
      </c>
      <c r="AA17" s="175"/>
      <c r="AB17" s="175"/>
      <c r="AC17" s="175"/>
      <c r="AD17" s="176">
        <f>VLOOKUP($B$11,1!$A$2:$BL$175,36,0)</f>
        <v>0</v>
      </c>
      <c r="AE17" s="177"/>
      <c r="AF17" s="178"/>
      <c r="AG17" s="178"/>
      <c r="AH17" s="178"/>
      <c r="AI17" s="179"/>
      <c r="AJ17" s="130">
        <f>VLOOKUP($B$11,2!$A$1:$EE$223,42,0)</f>
        <v>0</v>
      </c>
      <c r="AK17" s="131"/>
      <c r="AL17" s="131"/>
      <c r="AM17" s="131"/>
      <c r="AN17" s="132">
        <f>VLOOKUP($B$11,2!$A$1:$EE$223,43,0)</f>
        <v>0</v>
      </c>
      <c r="AO17" s="131"/>
      <c r="AP17" s="133"/>
      <c r="AQ17" s="132">
        <f>VLOOKUP($B$11,2!$A$1:$EE$223,44,0)</f>
        <v>0</v>
      </c>
      <c r="AR17" s="131"/>
      <c r="AS17" s="131"/>
      <c r="AT17" s="133"/>
      <c r="AU17" s="132">
        <f>VLOOKUP($B$11,2!$A$1:$EE$223,45,0)</f>
        <v>0</v>
      </c>
      <c r="AV17" s="131"/>
      <c r="AW17" s="131"/>
      <c r="AX17" s="133"/>
      <c r="AY17" s="132">
        <f>VLOOKUP($B$11,2!$A$1:$EE$223,46,0)</f>
        <v>0</v>
      </c>
      <c r="AZ17" s="133"/>
      <c r="BA17" s="46"/>
      <c r="BB17" s="46"/>
      <c r="BC17" s="132">
        <f>VLOOKUP($B$11,2!$A$1:$EE$223,47,0)</f>
        <v>0</v>
      </c>
      <c r="BD17" s="131"/>
      <c r="BE17" s="131"/>
      <c r="BF17" s="133"/>
      <c r="BG17" s="132">
        <f>VLOOKUP($B$11,2!$A$1:$EE$223,48,0)</f>
        <v>0</v>
      </c>
      <c r="BH17" s="131"/>
      <c r="BI17" s="131"/>
      <c r="BJ17" s="131"/>
      <c r="BK17" s="131"/>
      <c r="BL17" s="132">
        <f>VLOOKUP($B$11,2!$A$1:$EE$223,49,0)</f>
        <v>0</v>
      </c>
      <c r="BM17" s="131"/>
      <c r="BN17" s="143"/>
      <c r="BO17" s="25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</row>
    <row r="18" spans="2:91" ht="12.75" customHeight="1">
      <c r="B18" s="139"/>
      <c r="C18" s="52"/>
      <c r="D18" s="52"/>
      <c r="E18" s="53"/>
      <c r="F18" s="144"/>
      <c r="G18" s="122"/>
      <c r="K18" s="174">
        <f>VLOOKUP($B$11,1!$A$2:$BL$175,38,0)</f>
        <v>0</v>
      </c>
      <c r="L18" s="175"/>
      <c r="M18" s="175"/>
      <c r="N18" s="175"/>
      <c r="O18" s="175">
        <f>VLOOKUP($B$11,1!$A$2:$BL$175,39,0)</f>
        <v>0</v>
      </c>
      <c r="P18" s="175"/>
      <c r="Q18" s="175"/>
      <c r="R18" s="175">
        <f>VLOOKUP($B$11,1!$A$2:$BL$175,40,0)</f>
        <v>0</v>
      </c>
      <c r="S18" s="175"/>
      <c r="T18" s="175"/>
      <c r="U18" s="175">
        <f>VLOOKUP($B$11,1!$A$2:$BL$175,41,0)</f>
        <v>0</v>
      </c>
      <c r="V18" s="175"/>
      <c r="W18" s="175"/>
      <c r="X18" s="175"/>
      <c r="Y18" s="175"/>
      <c r="Z18" s="175">
        <f>VLOOKUP($B$11,1!$A$2:$BL$175,42,0)</f>
        <v>0</v>
      </c>
      <c r="AA18" s="175"/>
      <c r="AB18" s="175"/>
      <c r="AC18" s="175"/>
      <c r="AD18" s="176">
        <f>VLOOKUP($B$11,1!$A$2:$BL$175,43,0)</f>
        <v>0</v>
      </c>
      <c r="AE18" s="177"/>
      <c r="AF18" s="178"/>
      <c r="AG18" s="178"/>
      <c r="AH18" s="178"/>
      <c r="AI18" s="179"/>
      <c r="AJ18" s="130">
        <f>VLOOKUP($B$11,2!$A$1:$EE$223,50,0)</f>
        <v>0</v>
      </c>
      <c r="AK18" s="131"/>
      <c r="AL18" s="131"/>
      <c r="AM18" s="131"/>
      <c r="AN18" s="132">
        <f>VLOOKUP($B$11,2!$A$1:$EE$223,51,0)</f>
        <v>0</v>
      </c>
      <c r="AO18" s="131"/>
      <c r="AP18" s="133"/>
      <c r="AQ18" s="132">
        <f>VLOOKUP($B$11,2!$A$1:$EE$223,52,0)</f>
        <v>0</v>
      </c>
      <c r="AR18" s="131"/>
      <c r="AS18" s="131"/>
      <c r="AT18" s="133"/>
      <c r="AU18" s="132">
        <f>VLOOKUP($B$11,2!$A$1:$EE$223,53,0)</f>
        <v>0</v>
      </c>
      <c r="AV18" s="131"/>
      <c r="AW18" s="131"/>
      <c r="AX18" s="133"/>
      <c r="AY18" s="132">
        <f>VLOOKUP($B$11,2!$A$1:$EE$223,54,0)</f>
        <v>0</v>
      </c>
      <c r="AZ18" s="133"/>
      <c r="BA18" s="46"/>
      <c r="BB18" s="46"/>
      <c r="BC18" s="132">
        <f>VLOOKUP($B$11,2!$A$1:$EE$223,55,0)</f>
        <v>0</v>
      </c>
      <c r="BD18" s="131"/>
      <c r="BE18" s="131"/>
      <c r="BF18" s="133"/>
      <c r="BG18" s="132">
        <f>VLOOKUP($B$11,2!$A$1:$EE$223,56,0)</f>
        <v>0</v>
      </c>
      <c r="BH18" s="131"/>
      <c r="BI18" s="131"/>
      <c r="BJ18" s="131"/>
      <c r="BK18" s="131"/>
      <c r="BL18" s="132">
        <f>VLOOKUP($B$11,2!$A$1:$EE$223,57,0)</f>
        <v>0</v>
      </c>
      <c r="BM18" s="131"/>
      <c r="BN18" s="143"/>
      <c r="BO18" s="25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</row>
    <row r="19" spans="2:91" ht="13.5" customHeight="1" thickBot="1">
      <c r="B19" s="136"/>
      <c r="C19" s="24"/>
      <c r="D19" s="48"/>
      <c r="E19" s="51"/>
      <c r="F19" s="145"/>
      <c r="G19" s="122"/>
      <c r="K19" s="174">
        <f>VLOOKUP($B$11,1!$A$2:$BL$175,44,0)</f>
        <v>0</v>
      </c>
      <c r="L19" s="175"/>
      <c r="M19" s="175"/>
      <c r="N19" s="175"/>
      <c r="O19" s="175">
        <f>VLOOKUP($B$11,1!$A$2:$BL$175,45,0)</f>
        <v>0</v>
      </c>
      <c r="P19" s="175"/>
      <c r="Q19" s="175"/>
      <c r="R19" s="175">
        <f>VLOOKUP($B$11,1!$A$2:$BL$175,46,0)</f>
        <v>0</v>
      </c>
      <c r="S19" s="175"/>
      <c r="T19" s="175"/>
      <c r="U19" s="175">
        <f>VLOOKUP($B$11,1!$A$2:$BL$175,47,0)</f>
        <v>0</v>
      </c>
      <c r="V19" s="175"/>
      <c r="W19" s="175"/>
      <c r="X19" s="175"/>
      <c r="Y19" s="175"/>
      <c r="Z19" s="175">
        <f>VLOOKUP($B$11,1!$A$2:$BL$175,48,0)</f>
        <v>0</v>
      </c>
      <c r="AA19" s="175"/>
      <c r="AB19" s="175"/>
      <c r="AC19" s="175"/>
      <c r="AD19" s="176">
        <f>VLOOKUP($B$11,1!$A$2:$BL$175,49,0)</f>
        <v>0</v>
      </c>
      <c r="AE19" s="177"/>
      <c r="AF19" s="178"/>
      <c r="AG19" s="178"/>
      <c r="AH19" s="178"/>
      <c r="AI19" s="179"/>
      <c r="AJ19" s="130">
        <f>VLOOKUP($B$11,2!$A$1:$EE$223,58,0)</f>
        <v>0</v>
      </c>
      <c r="AK19" s="131"/>
      <c r="AL19" s="131"/>
      <c r="AM19" s="131"/>
      <c r="AN19" s="132">
        <f>VLOOKUP($B$11,2!$A$1:$EE$223,59,0)</f>
        <v>0</v>
      </c>
      <c r="AO19" s="131"/>
      <c r="AP19" s="133"/>
      <c r="AQ19" s="132">
        <f>VLOOKUP($B$11,2!$A$1:$EE$223,60,0)</f>
        <v>0</v>
      </c>
      <c r="AR19" s="131"/>
      <c r="AS19" s="131"/>
      <c r="AT19" s="133"/>
      <c r="AU19" s="132">
        <f>VLOOKUP($B$11,2!$A$1:$EE$223,61,0)</f>
        <v>0</v>
      </c>
      <c r="AV19" s="131"/>
      <c r="AW19" s="131"/>
      <c r="AX19" s="133"/>
      <c r="AY19" s="132">
        <f>VLOOKUP($B$11,2!$A$1:$EE$223,62,0)</f>
        <v>0</v>
      </c>
      <c r="AZ19" s="133"/>
      <c r="BA19" s="46"/>
      <c r="BB19" s="46"/>
      <c r="BC19" s="132">
        <f>VLOOKUP($B$11,2!$A$1:$EE$223,63,0)</f>
        <v>0</v>
      </c>
      <c r="BD19" s="131"/>
      <c r="BE19" s="131"/>
      <c r="BF19" s="133"/>
      <c r="BG19" s="132">
        <f>VLOOKUP($B$11,2!$A$1:$EE$223,64,0)</f>
        <v>0</v>
      </c>
      <c r="BH19" s="131"/>
      <c r="BI19" s="131"/>
      <c r="BJ19" s="131"/>
      <c r="BK19" s="131"/>
      <c r="BL19" s="132">
        <f>VLOOKUP($B$11,2!$A$1:$EE$223,65,0)</f>
        <v>0</v>
      </c>
      <c r="BM19" s="131"/>
      <c r="BN19" s="143"/>
      <c r="BO19" s="25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2:91" s="54" customFormat="1" ht="15.75" customHeight="1">
      <c r="B20" s="146"/>
      <c r="C20" s="49"/>
      <c r="D20" s="49"/>
      <c r="E20" s="56"/>
      <c r="F20" s="147"/>
      <c r="G20" s="122"/>
      <c r="H20" s="57"/>
      <c r="I20" s="58"/>
      <c r="J20" s="58"/>
      <c r="K20" s="174">
        <f>VLOOKUP($B$11,1!$A$2:$BL$175,50,0)</f>
        <v>0</v>
      </c>
      <c r="L20" s="175"/>
      <c r="M20" s="175"/>
      <c r="N20" s="175"/>
      <c r="O20" s="175">
        <f>VLOOKUP($B$11,1!$A$2:$BL$175,51,0)</f>
        <v>0</v>
      </c>
      <c r="P20" s="175"/>
      <c r="Q20" s="175"/>
      <c r="R20" s="175">
        <f>VLOOKUP($B$11,1!$A$2:$BL$175,52,0)</f>
        <v>0</v>
      </c>
      <c r="S20" s="175"/>
      <c r="T20" s="175"/>
      <c r="U20" s="175">
        <f>VLOOKUP($B$11,1!$A$2:$BL$175,53,0)</f>
        <v>0</v>
      </c>
      <c r="V20" s="175"/>
      <c r="W20" s="175"/>
      <c r="X20" s="175"/>
      <c r="Y20" s="175"/>
      <c r="Z20" s="175">
        <f>VLOOKUP($B$11,1!$A$2:$BL$175,54,0)</f>
        <v>0</v>
      </c>
      <c r="AA20" s="175"/>
      <c r="AB20" s="175"/>
      <c r="AC20" s="175"/>
      <c r="AD20" s="176">
        <f>VLOOKUP($B$11,1!$A$2:$BL$175,55,0)</f>
        <v>0</v>
      </c>
      <c r="AE20" s="177"/>
      <c r="AF20" s="178"/>
      <c r="AG20" s="178"/>
      <c r="AH20" s="178"/>
      <c r="AI20" s="179"/>
      <c r="AJ20" s="130">
        <f>VLOOKUP($B$11,2!$A$1:$EE$223,66,0)</f>
        <v>0</v>
      </c>
      <c r="AK20" s="131"/>
      <c r="AL20" s="131"/>
      <c r="AM20" s="131"/>
      <c r="AN20" s="132">
        <f>VLOOKUP($B$11,2!$A$1:$EE$223,67,0)</f>
        <v>0</v>
      </c>
      <c r="AO20" s="131"/>
      <c r="AP20" s="133"/>
      <c r="AQ20" s="132">
        <f>VLOOKUP($B$11,2!$A$1:$EE$223,68,0)</f>
        <v>0</v>
      </c>
      <c r="AR20" s="131"/>
      <c r="AS20" s="131"/>
      <c r="AT20" s="133"/>
      <c r="AU20" s="132">
        <f>VLOOKUP($B$11,2!$A$1:$EE$223,69,0)</f>
        <v>0</v>
      </c>
      <c r="AV20" s="131"/>
      <c r="AW20" s="131"/>
      <c r="AX20" s="133"/>
      <c r="AY20" s="132">
        <f>VLOOKUP($B$11,2!$A$1:$EE$223,70,0)</f>
        <v>0</v>
      </c>
      <c r="AZ20" s="133"/>
      <c r="BA20" s="46"/>
      <c r="BB20" s="46"/>
      <c r="BC20" s="132">
        <f>VLOOKUP($B$11,2!$A$1:$EE$223,71,0)</f>
        <v>0</v>
      </c>
      <c r="BD20" s="131"/>
      <c r="BE20" s="131"/>
      <c r="BF20" s="133"/>
      <c r="BG20" s="132">
        <f>VLOOKUP($B$11,2!$A$1:$EE$223,72,0)</f>
        <v>0</v>
      </c>
      <c r="BH20" s="131"/>
      <c r="BI20" s="131"/>
      <c r="BJ20" s="131"/>
      <c r="BK20" s="131"/>
      <c r="BL20" s="132">
        <f>VLOOKUP($B$11,2!$A$1:$EE$223,73,0)</f>
        <v>0</v>
      </c>
      <c r="BM20" s="131"/>
      <c r="BN20" s="143"/>
      <c r="BO20" s="55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</row>
    <row r="21" spans="2:91" s="54" customFormat="1" ht="16.5" customHeight="1" thickBot="1">
      <c r="B21" s="136"/>
      <c r="C21" s="24"/>
      <c r="D21" s="24"/>
      <c r="E21" s="59"/>
      <c r="F21" s="148"/>
      <c r="G21" s="122"/>
      <c r="H21" s="57"/>
      <c r="I21" s="58"/>
      <c r="J21" s="58"/>
      <c r="K21" s="174">
        <f>VLOOKUP($B$11,1!$A$2:$BL$175,56,0)</f>
        <v>0</v>
      </c>
      <c r="L21" s="175"/>
      <c r="M21" s="175"/>
      <c r="N21" s="175"/>
      <c r="O21" s="175">
        <f>VLOOKUP($B$11,1!$A$2:$BL$175,57,0)</f>
        <v>0</v>
      </c>
      <c r="P21" s="175"/>
      <c r="Q21" s="175"/>
      <c r="R21" s="175">
        <f>VLOOKUP($B$11,1!$A$2:$BL$175,58,0)</f>
        <v>0</v>
      </c>
      <c r="S21" s="175"/>
      <c r="T21" s="175"/>
      <c r="U21" s="175">
        <f>VLOOKUP($B$11,1!$A$2:$BL$175,59,0)</f>
        <v>0</v>
      </c>
      <c r="V21" s="175"/>
      <c r="W21" s="175"/>
      <c r="X21" s="175"/>
      <c r="Y21" s="175"/>
      <c r="Z21" s="175">
        <f>VLOOKUP($B$11,1!$A$2:$BL$175,60,0)</f>
        <v>0</v>
      </c>
      <c r="AA21" s="175"/>
      <c r="AB21" s="175"/>
      <c r="AC21" s="175"/>
      <c r="AD21" s="176">
        <f>VLOOKUP($B$11,1!$A$2:$BL$175,61,0)</f>
        <v>0</v>
      </c>
      <c r="AE21" s="177"/>
      <c r="AF21" s="178"/>
      <c r="AG21" s="178"/>
      <c r="AH21" s="178"/>
      <c r="AI21" s="179"/>
      <c r="AJ21" s="130">
        <f>VLOOKUP($B$11,2!$A$1:$EE$223,74,0)</f>
        <v>0</v>
      </c>
      <c r="AK21" s="131"/>
      <c r="AL21" s="131"/>
      <c r="AM21" s="131"/>
      <c r="AN21" s="132">
        <f>VLOOKUP($B$11,2!$A$1:$EE$223,75,0)</f>
        <v>0</v>
      </c>
      <c r="AO21" s="131"/>
      <c r="AP21" s="133"/>
      <c r="AQ21" s="132">
        <f>VLOOKUP($B$11,2!$A$1:$EE$223,76,0)</f>
        <v>0</v>
      </c>
      <c r="AR21" s="131"/>
      <c r="AS21" s="131"/>
      <c r="AT21" s="133"/>
      <c r="AU21" s="129">
        <f>VLOOKUP($B$11,2!$A$1:$EE$223,77,0)</f>
        <v>0</v>
      </c>
      <c r="AV21" s="129"/>
      <c r="AW21" s="129"/>
      <c r="AX21" s="129"/>
      <c r="AY21" s="129">
        <f>VLOOKUP($B$11,2!$A$1:$EE$223,78,0)</f>
        <v>0</v>
      </c>
      <c r="AZ21" s="129"/>
      <c r="BA21" s="45"/>
      <c r="BB21" s="45"/>
      <c r="BC21" s="129">
        <f>VLOOKUP($B$11,2!$A$1:$EE$223,79,0)</f>
        <v>0</v>
      </c>
      <c r="BD21" s="129"/>
      <c r="BE21" s="129"/>
      <c r="BF21" s="129"/>
      <c r="BG21" s="132">
        <f>VLOOKUP($B$11,2!$A$1:$EE$223,80,0)</f>
        <v>0</v>
      </c>
      <c r="BH21" s="131"/>
      <c r="BI21" s="131"/>
      <c r="BJ21" s="131"/>
      <c r="BK21" s="131"/>
      <c r="BL21" s="129">
        <f>VLOOKUP($B$11,2!$A$1:$EE$223,81,0)</f>
        <v>0</v>
      </c>
      <c r="BM21" s="129"/>
      <c r="BN21" s="134"/>
      <c r="BO21" s="55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</row>
    <row r="22" spans="2:91" s="54" customFormat="1" ht="16.5" customHeight="1">
      <c r="B22" s="146"/>
      <c r="C22" s="14"/>
      <c r="D22" s="49"/>
      <c r="E22" s="56"/>
      <c r="F22" s="147"/>
      <c r="G22" s="122"/>
      <c r="H22" s="57"/>
      <c r="I22" s="58"/>
      <c r="J22" s="58"/>
      <c r="K22" s="174">
        <f>VLOOKUP($B$11,1!$A$2:$BL$175,62,0)</f>
        <v>0</v>
      </c>
      <c r="L22" s="175"/>
      <c r="M22" s="175"/>
      <c r="N22" s="175"/>
      <c r="O22" s="175">
        <f>VLOOKUP($B$11,1!$A$2:$BL$175,63,0)</f>
        <v>0</v>
      </c>
      <c r="P22" s="175"/>
      <c r="Q22" s="175"/>
      <c r="R22" s="175">
        <f>VLOOKUP($B$11,1!$A$2:$BL$175,64,0)</f>
        <v>0</v>
      </c>
      <c r="S22" s="175"/>
      <c r="T22" s="175"/>
      <c r="U22" s="175">
        <f>VLOOKUP($B$11,1!$A$2:$BW$175,65,0)</f>
        <v>0</v>
      </c>
      <c r="V22" s="175"/>
      <c r="W22" s="175"/>
      <c r="X22" s="175"/>
      <c r="Y22" s="175"/>
      <c r="Z22" s="175">
        <f>VLOOKUP($B$11,1!$A$2:$BW$175,66,0)</f>
        <v>0</v>
      </c>
      <c r="AA22" s="175"/>
      <c r="AB22" s="175"/>
      <c r="AC22" s="175"/>
      <c r="AD22" s="180">
        <f>VLOOKUP($B$11,1!$A$2:$BW$175,67,0)</f>
        <v>0</v>
      </c>
      <c r="AE22" s="181"/>
      <c r="AF22" s="182"/>
      <c r="AG22" s="182"/>
      <c r="AH22" s="182"/>
      <c r="AI22" s="183"/>
      <c r="AJ22" s="130">
        <f>VLOOKUP($B$11,2!$A$1:$EE$223,82,0)</f>
        <v>0</v>
      </c>
      <c r="AK22" s="131"/>
      <c r="AL22" s="131"/>
      <c r="AM22" s="131"/>
      <c r="AN22" s="132">
        <f>VLOOKUP($B$11,2!$A$1:$EE$223,83,0)</f>
        <v>0</v>
      </c>
      <c r="AO22" s="131"/>
      <c r="AP22" s="133"/>
      <c r="AQ22" s="132">
        <f>VLOOKUP($B$11,2!$A$1:$EE$223,84,0)</f>
        <v>0</v>
      </c>
      <c r="AR22" s="131"/>
      <c r="AS22" s="131"/>
      <c r="AT22" s="133"/>
      <c r="AU22" s="129">
        <f>VLOOKUP($B$11,2!$A$1:$EE$223,85,0)</f>
        <v>0</v>
      </c>
      <c r="AV22" s="129"/>
      <c r="AW22" s="129"/>
      <c r="AX22" s="129"/>
      <c r="AY22" s="129">
        <f>VLOOKUP($B$11,2!$A$1:$EE$223,86,0)</f>
        <v>0</v>
      </c>
      <c r="AZ22" s="129"/>
      <c r="BA22" s="45"/>
      <c r="BB22" s="45"/>
      <c r="BC22" s="129">
        <f>VLOOKUP($B$11,2!$A$1:$EE$223,87,0)</f>
        <v>0</v>
      </c>
      <c r="BD22" s="129"/>
      <c r="BE22" s="129"/>
      <c r="BF22" s="129"/>
      <c r="BG22" s="132">
        <f>VLOOKUP($B$11,2!$A$1:$EE$223,88,0)</f>
        <v>0</v>
      </c>
      <c r="BH22" s="131"/>
      <c r="BI22" s="131"/>
      <c r="BJ22" s="131"/>
      <c r="BK22" s="131"/>
      <c r="BL22" s="129">
        <f>VLOOKUP($B$11,2!$A$1:$EE$223,89,0)</f>
        <v>0</v>
      </c>
      <c r="BM22" s="129"/>
      <c r="BN22" s="134"/>
      <c r="BO22" s="55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</row>
    <row r="23" spans="2:91" s="54" customFormat="1" ht="15.75" customHeight="1" thickBot="1">
      <c r="B23" s="136"/>
      <c r="C23" s="57"/>
      <c r="D23" s="24"/>
      <c r="E23" s="59"/>
      <c r="F23" s="148"/>
      <c r="G23" s="122"/>
      <c r="H23" s="57"/>
      <c r="I23" s="58"/>
      <c r="J23" s="58"/>
      <c r="K23" s="184">
        <f>VLOOKUP($B$11,1!$A$2:$BW$175,68,0)</f>
        <v>0</v>
      </c>
      <c r="L23" s="185"/>
      <c r="M23" s="185"/>
      <c r="N23" s="185"/>
      <c r="O23" s="185">
        <f>VLOOKUP($B$11,1!$A$2:$BW$175,69,0)</f>
        <v>0</v>
      </c>
      <c r="P23" s="185"/>
      <c r="Q23" s="185"/>
      <c r="R23" s="185">
        <f>VLOOKUP($B$11,1!$A$2:$BW$175,70,0)</f>
        <v>0</v>
      </c>
      <c r="S23" s="185"/>
      <c r="T23" s="185"/>
      <c r="U23" s="185">
        <f>VLOOKUP($B$11,1!$A$2:$BW$175,71,0)</f>
        <v>0</v>
      </c>
      <c r="V23" s="185"/>
      <c r="W23" s="185"/>
      <c r="X23" s="185"/>
      <c r="Y23" s="185"/>
      <c r="Z23" s="185">
        <f>VLOOKUP($B$11,1!$A$2:$BW$175,72,0)</f>
        <v>0</v>
      </c>
      <c r="AA23" s="185"/>
      <c r="AB23" s="185"/>
      <c r="AC23" s="185"/>
      <c r="AD23" s="186">
        <f>VLOOKUP($B$11,1!$A$2:$BW$175,73,0)</f>
        <v>0</v>
      </c>
      <c r="AE23" s="187"/>
      <c r="AF23" s="188"/>
      <c r="AG23" s="188"/>
      <c r="AH23" s="188"/>
      <c r="AI23" s="189"/>
      <c r="AJ23" s="149">
        <f>VLOOKUP($B$11,2!$A$1:$EE$223,90,0)</f>
        <v>0</v>
      </c>
      <c r="AK23" s="150"/>
      <c r="AL23" s="150"/>
      <c r="AM23" s="150"/>
      <c r="AN23" s="151">
        <f>VLOOKUP($B$11,2!$A$1:$EE$223,91,0)</f>
        <v>0</v>
      </c>
      <c r="AO23" s="150"/>
      <c r="AP23" s="162"/>
      <c r="AQ23" s="151">
        <f>VLOOKUP($B$11,2!$A$1:$EE$223,92,0)</f>
        <v>0</v>
      </c>
      <c r="AR23" s="150"/>
      <c r="AS23" s="150"/>
      <c r="AT23" s="162"/>
      <c r="AU23" s="152">
        <f>VLOOKUP($B$11,2!$A$1:$EE$223,93,0)</f>
        <v>0</v>
      </c>
      <c r="AV23" s="152"/>
      <c r="AW23" s="152"/>
      <c r="AX23" s="152"/>
      <c r="AY23" s="152">
        <f>VLOOKUP($B$11,2!$A$1:$EE$223,94,0)</f>
        <v>0</v>
      </c>
      <c r="AZ23" s="152"/>
      <c r="BA23" s="60"/>
      <c r="BB23" s="60"/>
      <c r="BC23" s="152">
        <f>VLOOKUP($B$11,2!$A$1:$EE$223,95,0)</f>
        <v>0</v>
      </c>
      <c r="BD23" s="152"/>
      <c r="BE23" s="152"/>
      <c r="BF23" s="152"/>
      <c r="BG23" s="151">
        <f>VLOOKUP($B$11,2!$A$1:$EE$223,96,0)</f>
        <v>0</v>
      </c>
      <c r="BH23" s="150"/>
      <c r="BI23" s="150"/>
      <c r="BJ23" s="150"/>
      <c r="BK23" s="150"/>
      <c r="BL23" s="152">
        <f>VLOOKUP($B$11,2!$A$1:$EE$223,97,0)</f>
        <v>0</v>
      </c>
      <c r="BM23" s="152"/>
      <c r="BN23" s="153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</row>
    <row r="24" spans="2:91" ht="23.25" customHeight="1" thickBot="1">
      <c r="B24" s="154"/>
      <c r="C24" s="155"/>
      <c r="D24" s="154"/>
      <c r="E24" s="156"/>
      <c r="F24" s="157"/>
      <c r="K24" s="62"/>
      <c r="L24" s="63"/>
      <c r="M24" s="64"/>
      <c r="N24" s="64"/>
      <c r="O24" s="64"/>
      <c r="P24" s="64"/>
      <c r="Q24" s="64"/>
      <c r="R24" s="62"/>
      <c r="S24" s="63"/>
      <c r="T24" s="63"/>
      <c r="U24" s="63"/>
      <c r="V24" s="63"/>
      <c r="W24" s="63"/>
      <c r="X24" s="63"/>
      <c r="Y24" s="63"/>
      <c r="Z24" s="62"/>
      <c r="AA24" s="62"/>
      <c r="AB24" s="63"/>
      <c r="AC24" s="64"/>
      <c r="AD24" s="64"/>
      <c r="AE24" s="64"/>
      <c r="AF24" s="65"/>
      <c r="AG24" s="66"/>
      <c r="AH24" s="67" t="s">
        <v>10</v>
      </c>
      <c r="AI24" s="28"/>
      <c r="AJ24" s="63"/>
      <c r="AK24" s="63"/>
      <c r="AL24" s="63"/>
      <c r="AM24" s="63"/>
      <c r="AN24" s="63"/>
      <c r="AO24" s="63"/>
      <c r="AP24" s="63"/>
      <c r="AQ24" s="63"/>
      <c r="AR24" s="68"/>
      <c r="AS24" s="68"/>
      <c r="AT24" s="68"/>
      <c r="AU24" s="68"/>
      <c r="AV24" s="68"/>
      <c r="AW24" s="62"/>
      <c r="AX24" s="63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2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</row>
    <row r="25" spans="2:91" ht="13.5" customHeight="1" thickBot="1" thickTop="1">
      <c r="B25" s="69"/>
      <c r="C25" s="48"/>
      <c r="D25" s="70"/>
      <c r="E25" s="71"/>
      <c r="F25" s="72"/>
      <c r="K25" s="73" t="s">
        <v>11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4"/>
      <c r="BP25" s="34"/>
      <c r="BQ25" s="34"/>
      <c r="BR25" s="3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</row>
    <row r="26" spans="2:91" ht="16.5" customHeight="1" thickBot="1">
      <c r="B26" s="74"/>
      <c r="D26" s="75"/>
      <c r="E26" s="74"/>
      <c r="F26" s="76"/>
      <c r="G26" s="77"/>
      <c r="H26" s="78"/>
      <c r="I26" s="79"/>
      <c r="J26" s="79"/>
      <c r="K26" s="73" t="s">
        <v>12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61"/>
      <c r="BH26" s="61"/>
      <c r="BI26" s="61"/>
      <c r="BJ26" s="61"/>
      <c r="BK26" s="61"/>
      <c r="BL26" s="61"/>
      <c r="BM26" s="61"/>
      <c r="BN26" s="61"/>
      <c r="BO26" s="81"/>
      <c r="BP26" s="81"/>
      <c r="BQ26" s="81"/>
      <c r="BR26" s="81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</row>
    <row r="27" spans="2:91" ht="20.25" thickBot="1" thickTop="1">
      <c r="B27" s="158"/>
      <c r="C27" s="159"/>
      <c r="D27" s="158"/>
      <c r="E27" s="160"/>
      <c r="F27" s="161"/>
      <c r="G27" s="77"/>
      <c r="H27" s="78"/>
      <c r="I27" s="79"/>
      <c r="J27" s="79"/>
      <c r="K27" s="82" t="s">
        <v>13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61"/>
      <c r="BH27" s="61"/>
      <c r="BI27" s="61"/>
      <c r="BJ27" s="61"/>
      <c r="BK27" s="61"/>
      <c r="BL27" s="61"/>
      <c r="BM27" s="61"/>
      <c r="BN27" s="61"/>
      <c r="BO27" s="83"/>
      <c r="BP27" s="83"/>
      <c r="BQ27" s="83"/>
      <c r="BR27" s="83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</row>
    <row r="28" spans="1:91" s="87" customFormat="1" ht="13.5" thickTop="1">
      <c r="A28" s="12"/>
      <c r="B28" s="78"/>
      <c r="C28" s="78"/>
      <c r="D28" s="84"/>
      <c r="E28" s="85"/>
      <c r="F28" s="84"/>
      <c r="G28" s="77"/>
      <c r="H28" s="78"/>
      <c r="I28" s="79"/>
      <c r="J28" s="79"/>
      <c r="K28" s="73" t="s">
        <v>14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86"/>
      <c r="AR28" s="86"/>
      <c r="AS28" s="86"/>
      <c r="AT28" s="86"/>
      <c r="AU28" s="86"/>
      <c r="AV28" s="86"/>
      <c r="AW28" s="86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</row>
    <row r="29" spans="1:42" s="78" customFormat="1" ht="14.25" customHeight="1">
      <c r="A29" s="14"/>
      <c r="B29" s="88"/>
      <c r="D29" s="84"/>
      <c r="F29" s="84"/>
      <c r="G29" s="77"/>
      <c r="I29" s="79"/>
      <c r="J29" s="79"/>
      <c r="K29" s="73" t="s">
        <v>15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</row>
    <row r="30" spans="1:42" s="78" customFormat="1" ht="14.25" customHeight="1">
      <c r="A30" s="14"/>
      <c r="B30" s="89"/>
      <c r="C30" s="89"/>
      <c r="D30" s="89"/>
      <c r="E30" s="88"/>
      <c r="F30" s="89"/>
      <c r="G30" s="90"/>
      <c r="I30" s="79"/>
      <c r="J30" s="79"/>
      <c r="K30" s="73" t="s">
        <v>16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1:66" s="78" customFormat="1" ht="15" customHeight="1">
      <c r="A31" s="78" t="s">
        <v>17</v>
      </c>
      <c r="B31" s="91"/>
      <c r="D31" s="13"/>
      <c r="G31" s="79"/>
      <c r="K31" s="73" t="s">
        <v>18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</row>
    <row r="32" spans="1:66" s="78" customFormat="1" ht="14.25" customHeight="1">
      <c r="A32" s="78" t="s">
        <v>17</v>
      </c>
      <c r="B32" s="91"/>
      <c r="D32" s="13"/>
      <c r="G32" s="79"/>
      <c r="I32" s="79"/>
      <c r="J32" s="79"/>
      <c r="K32" s="73" t="s">
        <v>19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</row>
    <row r="33" spans="1:66" s="78" customFormat="1" ht="14.25" customHeight="1">
      <c r="A33" s="78" t="s">
        <v>17</v>
      </c>
      <c r="B33" s="91"/>
      <c r="D33" s="13"/>
      <c r="G33" s="79"/>
      <c r="I33" s="79"/>
      <c r="J33" s="79"/>
      <c r="K33" s="91"/>
      <c r="L33" s="92"/>
      <c r="M33" s="93"/>
      <c r="AI33" s="94"/>
      <c r="AJ33" s="9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</row>
    <row r="34" spans="1:66" s="78" customFormat="1" ht="14.25" customHeight="1">
      <c r="A34" s="78" t="s">
        <v>17</v>
      </c>
      <c r="B34" s="91"/>
      <c r="D34" s="165"/>
      <c r="E34" s="166"/>
      <c r="G34" s="79"/>
      <c r="I34" s="79"/>
      <c r="J34" s="79"/>
      <c r="K34" s="91"/>
      <c r="L34" s="92"/>
      <c r="M34" s="93"/>
      <c r="AI34" s="94"/>
      <c r="AJ34" s="9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</row>
    <row r="35" spans="1:66" s="78" customFormat="1" ht="14.25" customHeight="1">
      <c r="A35" s="78" t="s">
        <v>17</v>
      </c>
      <c r="B35" s="95"/>
      <c r="D35" s="84"/>
      <c r="G35" s="79"/>
      <c r="I35" s="79"/>
      <c r="J35" s="79"/>
      <c r="K35" s="95"/>
      <c r="L35" s="96"/>
      <c r="M35" s="93"/>
      <c r="AI35" s="94"/>
      <c r="AJ35" s="9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</row>
    <row r="36" spans="1:66" s="78" customFormat="1" ht="14.25" customHeight="1">
      <c r="A36" s="78" t="s">
        <v>17</v>
      </c>
      <c r="B36" s="95"/>
      <c r="D36" s="84"/>
      <c r="G36" s="79"/>
      <c r="I36" s="79"/>
      <c r="J36" s="79"/>
      <c r="K36" s="95"/>
      <c r="L36" s="96"/>
      <c r="M36" s="93"/>
      <c r="AI36" s="94"/>
      <c r="AJ36" s="9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</row>
    <row r="37" spans="1:66" s="78" customFormat="1" ht="14.25" customHeight="1">
      <c r="A37" s="78" t="s">
        <v>17</v>
      </c>
      <c r="B37" s="95"/>
      <c r="D37" s="84"/>
      <c r="G37" s="79"/>
      <c r="I37" s="79"/>
      <c r="J37" s="79"/>
      <c r="K37" s="95"/>
      <c r="L37" s="96"/>
      <c r="M37" s="93"/>
      <c r="AI37" s="94"/>
      <c r="AJ37" s="9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</row>
    <row r="38" spans="1:66" s="78" customFormat="1" ht="14.25" customHeight="1">
      <c r="A38" s="78" t="s">
        <v>17</v>
      </c>
      <c r="B38" s="95"/>
      <c r="D38" s="84"/>
      <c r="G38" s="79"/>
      <c r="I38" s="79"/>
      <c r="J38" s="79"/>
      <c r="K38" s="95"/>
      <c r="L38" s="96"/>
      <c r="M38" s="93"/>
      <c r="AI38" s="94"/>
      <c r="AJ38" s="9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</row>
    <row r="39" spans="1:66" s="78" customFormat="1" ht="14.25" customHeight="1">
      <c r="A39" s="78" t="s">
        <v>17</v>
      </c>
      <c r="B39" s="97"/>
      <c r="D39" s="84"/>
      <c r="G39" s="79"/>
      <c r="I39" s="79"/>
      <c r="J39" s="79"/>
      <c r="K39" s="84"/>
      <c r="L39" s="96"/>
      <c r="M39" s="93"/>
      <c r="AI39" s="94"/>
      <c r="AJ39" s="9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</row>
    <row r="40" spans="1:66" s="78" customFormat="1" ht="14.25" customHeight="1">
      <c r="A40" s="78" t="s">
        <v>17</v>
      </c>
      <c r="B40" s="84"/>
      <c r="D40" s="84"/>
      <c r="G40" s="79"/>
      <c r="I40" s="79"/>
      <c r="J40" s="79"/>
      <c r="K40" s="84"/>
      <c r="L40" s="96"/>
      <c r="M40" s="93"/>
      <c r="AI40" s="94"/>
      <c r="AJ40" s="9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</row>
    <row r="41" spans="1:66" s="78" customFormat="1" ht="14.25" customHeight="1">
      <c r="A41" s="78" t="s">
        <v>17</v>
      </c>
      <c r="B41" s="84"/>
      <c r="D41" s="84"/>
      <c r="G41" s="79"/>
      <c r="I41" s="79"/>
      <c r="J41" s="79"/>
      <c r="K41" s="84"/>
      <c r="L41" s="96"/>
      <c r="M41" s="93"/>
      <c r="AI41" s="94"/>
      <c r="AJ41" s="9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</row>
    <row r="42" spans="1:66" s="78" customFormat="1" ht="14.25" customHeight="1">
      <c r="A42" s="78" t="s">
        <v>17</v>
      </c>
      <c r="B42" s="84"/>
      <c r="D42" s="84"/>
      <c r="G42" s="79"/>
      <c r="I42" s="79"/>
      <c r="J42" s="79"/>
      <c r="K42" s="84"/>
      <c r="L42" s="96"/>
      <c r="M42" s="93"/>
      <c r="AI42" s="94"/>
      <c r="AJ42" s="9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</row>
    <row r="43" spans="1:66" s="78" customFormat="1" ht="14.25" customHeight="1">
      <c r="A43" s="78" t="s">
        <v>17</v>
      </c>
      <c r="B43" s="84"/>
      <c r="D43" s="84"/>
      <c r="G43" s="79"/>
      <c r="I43" s="79"/>
      <c r="J43" s="79"/>
      <c r="K43" s="84"/>
      <c r="L43" s="96"/>
      <c r="M43" s="93"/>
      <c r="AI43" s="94"/>
      <c r="AJ43" s="9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</row>
    <row r="44" spans="1:66" s="78" customFormat="1" ht="13.5" customHeight="1">
      <c r="A44" s="78" t="s">
        <v>17</v>
      </c>
      <c r="B44" s="84"/>
      <c r="D44" s="84"/>
      <c r="G44" s="79"/>
      <c r="I44" s="79"/>
      <c r="J44" s="79"/>
      <c r="K44" s="84"/>
      <c r="L44" s="96"/>
      <c r="M44" s="93"/>
      <c r="AI44" s="94"/>
      <c r="AJ44" s="9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</row>
    <row r="45" spans="1:66" s="78" customFormat="1" ht="13.5" customHeight="1">
      <c r="A45" s="78" t="s">
        <v>17</v>
      </c>
      <c r="B45" s="84"/>
      <c r="D45" s="84"/>
      <c r="G45" s="79"/>
      <c r="I45" s="79"/>
      <c r="J45" s="79"/>
      <c r="K45" s="84"/>
      <c r="L45" s="96"/>
      <c r="M45" s="93"/>
      <c r="AI45" s="94"/>
      <c r="AJ45" s="9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</row>
    <row r="46" spans="1:66" s="78" customFormat="1" ht="13.5" customHeight="1">
      <c r="A46" s="78" t="s">
        <v>17</v>
      </c>
      <c r="B46" s="84"/>
      <c r="D46" s="84"/>
      <c r="G46" s="79"/>
      <c r="I46" s="79"/>
      <c r="J46" s="79"/>
      <c r="K46" s="84"/>
      <c r="L46" s="96"/>
      <c r="M46" s="93"/>
      <c r="AI46" s="94"/>
      <c r="AJ46" s="9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</row>
    <row r="47" spans="1:66" s="78" customFormat="1" ht="13.5" customHeight="1">
      <c r="A47" s="78" t="s">
        <v>17</v>
      </c>
      <c r="B47" s="84"/>
      <c r="D47" s="84"/>
      <c r="G47" s="79"/>
      <c r="I47" s="79"/>
      <c r="J47" s="79"/>
      <c r="K47" s="84"/>
      <c r="L47" s="96"/>
      <c r="M47" s="93"/>
      <c r="AI47" s="94"/>
      <c r="AJ47" s="9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</row>
    <row r="48" spans="1:66" s="78" customFormat="1" ht="13.5" customHeight="1">
      <c r="A48" s="78" t="s">
        <v>17</v>
      </c>
      <c r="B48" s="84"/>
      <c r="D48" s="84"/>
      <c r="G48" s="79"/>
      <c r="I48" s="79"/>
      <c r="J48" s="79"/>
      <c r="K48" s="84"/>
      <c r="L48" s="96"/>
      <c r="M48" s="93"/>
      <c r="AI48" s="94"/>
      <c r="AJ48" s="9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</row>
    <row r="49" spans="1:66" s="78" customFormat="1" ht="13.5" customHeight="1">
      <c r="A49" s="78" t="s">
        <v>17</v>
      </c>
      <c r="B49" s="84"/>
      <c r="D49" s="84"/>
      <c r="G49" s="79"/>
      <c r="I49" s="79"/>
      <c r="J49" s="79"/>
      <c r="K49" s="84"/>
      <c r="L49" s="96"/>
      <c r="M49" s="93"/>
      <c r="AI49" s="94"/>
      <c r="AJ49" s="9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</row>
    <row r="50" spans="2:66" s="78" customFormat="1" ht="13.5" customHeight="1">
      <c r="B50" s="84"/>
      <c r="D50" s="84"/>
      <c r="G50" s="79"/>
      <c r="I50" s="79"/>
      <c r="J50" s="79"/>
      <c r="K50" s="84"/>
      <c r="L50" s="96"/>
      <c r="M50" s="93"/>
      <c r="AI50" s="94"/>
      <c r="AJ50" s="9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</row>
    <row r="51" spans="1:66" s="78" customFormat="1" ht="13.5" customHeight="1">
      <c r="A51" s="78" t="s">
        <v>17</v>
      </c>
      <c r="B51" s="84"/>
      <c r="D51" s="84"/>
      <c r="G51" s="79"/>
      <c r="I51" s="79"/>
      <c r="J51" s="79"/>
      <c r="K51" s="84"/>
      <c r="L51" s="96"/>
      <c r="M51" s="93"/>
      <c r="AI51" s="94"/>
      <c r="AJ51" s="9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</row>
    <row r="52" spans="1:66" s="78" customFormat="1" ht="13.5" customHeight="1">
      <c r="A52" s="78" t="s">
        <v>17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AI52" s="94"/>
      <c r="AJ52" s="9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</row>
    <row r="53" spans="1:66" s="78" customFormat="1" ht="13.5" customHeight="1">
      <c r="A53" s="78" t="s">
        <v>17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AI53" s="94"/>
      <c r="AJ53" s="9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</row>
    <row r="54" spans="1:66" s="78" customFormat="1" ht="13.5" customHeight="1">
      <c r="A54" s="78" t="s">
        <v>17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AI54" s="94"/>
      <c r="AJ54" s="9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</row>
    <row r="55" spans="1:66" s="78" customFormat="1" ht="14.25" customHeight="1">
      <c r="A55" s="78" t="s">
        <v>17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AF55" s="99"/>
      <c r="AG55" s="99"/>
      <c r="AH55" s="99"/>
      <c r="AI55" s="94"/>
      <c r="AJ55" s="9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</row>
    <row r="56" spans="1:66" s="78" customFormat="1" ht="14.25" customHeight="1">
      <c r="A56" s="78" t="s">
        <v>17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AF56" s="99"/>
      <c r="AG56" s="99"/>
      <c r="AH56" s="99"/>
      <c r="AI56" s="94"/>
      <c r="AJ56" s="9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</row>
    <row r="57" spans="1:67" s="78" customFormat="1" ht="14.25" customHeight="1">
      <c r="A57" s="1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AG57" s="99"/>
      <c r="AH57" s="99"/>
      <c r="AI57" s="99"/>
      <c r="AJ57" s="94"/>
      <c r="AK57" s="9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</row>
    <row r="58" spans="1:67" s="78" customFormat="1" ht="12.75">
      <c r="A58" s="1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AG58" s="99"/>
      <c r="AH58" s="99"/>
      <c r="AI58" s="99"/>
      <c r="AJ58" s="94"/>
      <c r="AK58" s="9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</row>
    <row r="59" spans="1:67" s="78" customFormat="1" ht="12.75">
      <c r="A59" s="99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AG59" s="99"/>
      <c r="AH59" s="99"/>
      <c r="AI59" s="99"/>
      <c r="AJ59" s="94"/>
      <c r="AK59" s="9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</row>
    <row r="60" spans="1:67" s="78" customFormat="1" ht="14.25" customHeight="1">
      <c r="A60" s="99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AG60" s="99"/>
      <c r="AH60" s="99"/>
      <c r="AI60" s="99"/>
      <c r="AJ60" s="94"/>
      <c r="AK60" s="9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</row>
    <row r="61" spans="1:67" s="78" customFormat="1" ht="12.75">
      <c r="A61" s="99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AG61" s="99"/>
      <c r="AH61" s="99"/>
      <c r="AI61" s="99"/>
      <c r="AJ61" s="94"/>
      <c r="AK61" s="9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</row>
    <row r="62" spans="1:67" s="78" customFormat="1" ht="12.75">
      <c r="A62" s="99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AG62" s="99"/>
      <c r="AH62" s="99"/>
      <c r="AI62" s="99"/>
      <c r="AJ62" s="94"/>
      <c r="AK62" s="9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</row>
    <row r="63" spans="1:67" s="78" customFormat="1" ht="12.75">
      <c r="A63" s="99"/>
      <c r="B63" s="84"/>
      <c r="D63" s="101"/>
      <c r="E63" s="98"/>
      <c r="F63" s="98"/>
      <c r="G63" s="79"/>
      <c r="J63" s="79"/>
      <c r="K63" s="79"/>
      <c r="AG63" s="99"/>
      <c r="AH63" s="99"/>
      <c r="AI63" s="99"/>
      <c r="AJ63" s="94"/>
      <c r="AK63" s="9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</row>
    <row r="64" spans="1:67" s="78" customFormat="1" ht="12.75">
      <c r="A64" s="99"/>
      <c r="B64" s="84"/>
      <c r="D64" s="101"/>
      <c r="E64" s="98"/>
      <c r="F64" s="98"/>
      <c r="G64" s="79"/>
      <c r="J64" s="79"/>
      <c r="K64" s="79"/>
      <c r="AG64" s="99"/>
      <c r="AH64" s="99"/>
      <c r="AI64" s="99"/>
      <c r="AJ64" s="94"/>
      <c r="AK64" s="9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</row>
    <row r="65" spans="1:67" s="78" customFormat="1" ht="12.75">
      <c r="A65" s="99"/>
      <c r="B65" s="84"/>
      <c r="D65" s="101"/>
      <c r="E65" s="98"/>
      <c r="F65" s="98"/>
      <c r="G65" s="79"/>
      <c r="J65" s="79"/>
      <c r="K65" s="79"/>
      <c r="AG65" s="99"/>
      <c r="AH65" s="99"/>
      <c r="AI65" s="99"/>
      <c r="AJ65" s="94"/>
      <c r="AK65" s="9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</row>
    <row r="66" spans="1:67" s="78" customFormat="1" ht="12.75">
      <c r="A66" s="99"/>
      <c r="B66" s="84"/>
      <c r="D66" s="101"/>
      <c r="E66" s="98"/>
      <c r="F66" s="98"/>
      <c r="G66" s="79"/>
      <c r="J66" s="79"/>
      <c r="K66" s="79"/>
      <c r="AG66" s="99"/>
      <c r="AH66" s="99"/>
      <c r="AI66" s="99"/>
      <c r="AJ66" s="94"/>
      <c r="AK66" s="9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</row>
    <row r="67" spans="1:67" s="78" customFormat="1" ht="12.75">
      <c r="A67" s="99"/>
      <c r="B67" s="84"/>
      <c r="D67" s="101"/>
      <c r="E67" s="98"/>
      <c r="F67" s="98"/>
      <c r="G67" s="79"/>
      <c r="J67" s="79"/>
      <c r="K67" s="79"/>
      <c r="AG67" s="99"/>
      <c r="AH67" s="99"/>
      <c r="AI67" s="99"/>
      <c r="AJ67" s="94"/>
      <c r="AK67" s="9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</row>
    <row r="68" spans="1:67" s="78" customFormat="1" ht="12.75">
      <c r="A68" s="99"/>
      <c r="B68" s="84"/>
      <c r="D68" s="101"/>
      <c r="E68" s="98"/>
      <c r="F68" s="98"/>
      <c r="G68" s="79"/>
      <c r="J68" s="79"/>
      <c r="K68" s="79"/>
      <c r="AG68" s="99"/>
      <c r="AH68" s="99"/>
      <c r="AI68" s="99"/>
      <c r="AJ68" s="94"/>
      <c r="AK68" s="9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</row>
    <row r="69" spans="1:67" s="78" customFormat="1" ht="12.75">
      <c r="A69" s="99"/>
      <c r="B69" s="84"/>
      <c r="D69" s="101"/>
      <c r="E69" s="98"/>
      <c r="F69" s="98"/>
      <c r="G69" s="79"/>
      <c r="J69" s="79"/>
      <c r="K69" s="79"/>
      <c r="AG69" s="99"/>
      <c r="AH69" s="99"/>
      <c r="AI69" s="99"/>
      <c r="AJ69" s="94"/>
      <c r="AK69" s="9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</row>
    <row r="70" spans="1:67" s="78" customFormat="1" ht="12.75">
      <c r="A70" s="99"/>
      <c r="B70" s="84"/>
      <c r="D70" s="101"/>
      <c r="E70" s="98"/>
      <c r="F70" s="98"/>
      <c r="G70" s="79"/>
      <c r="J70" s="79"/>
      <c r="K70" s="79"/>
      <c r="AG70" s="99"/>
      <c r="AH70" s="99"/>
      <c r="AI70" s="99"/>
      <c r="AJ70" s="94"/>
      <c r="AK70" s="9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</row>
    <row r="71" spans="1:67" s="78" customFormat="1" ht="12.75">
      <c r="A71" s="99"/>
      <c r="B71" s="84"/>
      <c r="D71" s="101"/>
      <c r="E71" s="98"/>
      <c r="F71" s="98"/>
      <c r="G71" s="79"/>
      <c r="J71" s="79"/>
      <c r="K71" s="79"/>
      <c r="AG71" s="99"/>
      <c r="AH71" s="99"/>
      <c r="AI71" s="99"/>
      <c r="AJ71" s="94"/>
      <c r="AK71" s="9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</row>
    <row r="72" spans="1:67" s="78" customFormat="1" ht="12.75">
      <c r="A72" s="99"/>
      <c r="B72" s="84"/>
      <c r="D72" s="101"/>
      <c r="E72" s="98"/>
      <c r="F72" s="98"/>
      <c r="G72" s="79"/>
      <c r="J72" s="79"/>
      <c r="K72" s="79"/>
      <c r="AG72" s="99"/>
      <c r="AH72" s="99"/>
      <c r="AI72" s="99"/>
      <c r="AJ72" s="94"/>
      <c r="AK72" s="9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</row>
    <row r="73" spans="1:67" s="78" customFormat="1" ht="12.75">
      <c r="A73" s="14"/>
      <c r="B73" s="84"/>
      <c r="D73" s="101"/>
      <c r="E73" s="98"/>
      <c r="F73" s="98"/>
      <c r="G73" s="79"/>
      <c r="J73" s="79"/>
      <c r="K73" s="79"/>
      <c r="AG73" s="99"/>
      <c r="AH73" s="99"/>
      <c r="AI73" s="99"/>
      <c r="AJ73" s="94"/>
      <c r="AK73" s="9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</row>
    <row r="74" spans="1:67" s="78" customFormat="1" ht="12.75">
      <c r="A74" s="14"/>
      <c r="B74" s="84"/>
      <c r="D74" s="101"/>
      <c r="E74" s="98"/>
      <c r="F74" s="98"/>
      <c r="G74" s="79"/>
      <c r="J74" s="79"/>
      <c r="K74" s="79"/>
      <c r="AG74" s="99"/>
      <c r="AH74" s="99"/>
      <c r="AI74" s="99"/>
      <c r="AJ74" s="94"/>
      <c r="AK74" s="9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</row>
    <row r="75" spans="1:67" s="78" customFormat="1" ht="12.75">
      <c r="A75" s="14"/>
      <c r="B75" s="84"/>
      <c r="D75" s="101"/>
      <c r="E75" s="98"/>
      <c r="F75" s="98"/>
      <c r="G75" s="79"/>
      <c r="J75" s="79"/>
      <c r="K75" s="79"/>
      <c r="AG75" s="99"/>
      <c r="AH75" s="99"/>
      <c r="AI75" s="99"/>
      <c r="AJ75" s="94"/>
      <c r="AK75" s="9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</row>
    <row r="76" spans="1:67" s="78" customFormat="1" ht="12.75">
      <c r="A76" s="14"/>
      <c r="B76" s="84"/>
      <c r="D76" s="101"/>
      <c r="E76" s="98"/>
      <c r="F76" s="98"/>
      <c r="G76" s="79"/>
      <c r="J76" s="79"/>
      <c r="K76" s="79"/>
      <c r="AG76" s="99"/>
      <c r="AH76" s="99"/>
      <c r="AI76" s="99"/>
      <c r="AJ76" s="94"/>
      <c r="AK76" s="9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</row>
    <row r="77" spans="1:67" s="78" customFormat="1" ht="12.75">
      <c r="A77" s="14"/>
      <c r="B77" s="84"/>
      <c r="D77" s="101"/>
      <c r="E77" s="98"/>
      <c r="F77" s="98"/>
      <c r="G77" s="79"/>
      <c r="J77" s="79"/>
      <c r="K77" s="79"/>
      <c r="AG77" s="99"/>
      <c r="AH77" s="99"/>
      <c r="AI77" s="99"/>
      <c r="AJ77" s="94"/>
      <c r="AK77" s="9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</row>
    <row r="78" spans="1:67" s="78" customFormat="1" ht="12.75">
      <c r="A78" s="14"/>
      <c r="B78" s="84"/>
      <c r="D78" s="101"/>
      <c r="E78" s="98"/>
      <c r="F78" s="98"/>
      <c r="G78" s="79"/>
      <c r="J78" s="79"/>
      <c r="K78" s="79"/>
      <c r="AJ78" s="94"/>
      <c r="AK78" s="9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</row>
    <row r="79" spans="1:67" s="78" customFormat="1" ht="12.75">
      <c r="A79" s="14"/>
      <c r="B79" s="84"/>
      <c r="D79" s="101"/>
      <c r="E79" s="98"/>
      <c r="F79" s="98"/>
      <c r="G79" s="79"/>
      <c r="J79" s="79"/>
      <c r="K79" s="79"/>
      <c r="AG79" s="99"/>
      <c r="AH79" s="99"/>
      <c r="AI79" s="99"/>
      <c r="AJ79" s="94"/>
      <c r="AK79" s="9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</row>
    <row r="80" spans="1:67" s="78" customFormat="1" ht="12.75">
      <c r="A80" s="14"/>
      <c r="B80" s="84"/>
      <c r="D80" s="101"/>
      <c r="E80" s="98"/>
      <c r="F80" s="98"/>
      <c r="G80" s="79"/>
      <c r="J80" s="79"/>
      <c r="K80" s="79"/>
      <c r="AG80" s="99"/>
      <c r="AH80" s="99"/>
      <c r="AI80" s="99"/>
      <c r="AJ80" s="94"/>
      <c r="AK80" s="9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</row>
    <row r="81" spans="1:67" s="78" customFormat="1" ht="12.75">
      <c r="A81" s="14"/>
      <c r="B81" s="84"/>
      <c r="D81" s="101"/>
      <c r="E81" s="98"/>
      <c r="F81" s="98"/>
      <c r="G81" s="79"/>
      <c r="J81" s="79"/>
      <c r="K81" s="79"/>
      <c r="AG81" s="99"/>
      <c r="AH81" s="99"/>
      <c r="AI81" s="99"/>
      <c r="AJ81" s="94"/>
      <c r="AK81" s="9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</row>
    <row r="82" spans="1:67" s="78" customFormat="1" ht="12.75">
      <c r="A82" s="14"/>
      <c r="B82" s="84"/>
      <c r="D82" s="100"/>
      <c r="E82" s="98"/>
      <c r="F82" s="98"/>
      <c r="G82" s="84"/>
      <c r="J82" s="79"/>
      <c r="K82" s="79"/>
      <c r="AG82" s="99"/>
      <c r="AH82" s="99"/>
      <c r="AI82" s="99"/>
      <c r="AJ82" s="94"/>
      <c r="AK82" s="9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</row>
    <row r="83" spans="1:66" s="78" customFormat="1" ht="12.75">
      <c r="A83" s="14"/>
      <c r="B83" s="84"/>
      <c r="D83" s="102"/>
      <c r="E83" s="98"/>
      <c r="F83" s="103"/>
      <c r="I83" s="79"/>
      <c r="J83" s="79"/>
      <c r="AF83" s="99"/>
      <c r="AG83" s="99"/>
      <c r="AH83" s="99"/>
      <c r="AI83" s="94"/>
      <c r="AJ83" s="9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</row>
    <row r="84" spans="1:66" s="78" customFormat="1" ht="12.75">
      <c r="A84" s="14"/>
      <c r="B84" s="84"/>
      <c r="D84" s="84"/>
      <c r="F84" s="84"/>
      <c r="I84" s="79"/>
      <c r="J84" s="79"/>
      <c r="R84" s="99"/>
      <c r="AF84" s="99"/>
      <c r="AG84" s="99"/>
      <c r="AH84" s="99"/>
      <c r="AI84" s="94"/>
      <c r="AJ84" s="9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</row>
    <row r="85" spans="1:66" s="78" customFormat="1" ht="12.75">
      <c r="A85" s="14"/>
      <c r="B85" s="84"/>
      <c r="D85" s="84"/>
      <c r="F85" s="84"/>
      <c r="I85" s="79"/>
      <c r="J85" s="79"/>
      <c r="R85" s="99"/>
      <c r="AF85" s="99"/>
      <c r="AG85" s="99"/>
      <c r="AH85" s="99"/>
      <c r="AI85" s="94"/>
      <c r="AJ85" s="9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</row>
    <row r="86" spans="1:66" s="78" customFormat="1" ht="12.75">
      <c r="A86" s="14"/>
      <c r="B86" s="84"/>
      <c r="D86" s="84"/>
      <c r="F86" s="84"/>
      <c r="I86" s="79"/>
      <c r="J86" s="79"/>
      <c r="R86" s="99"/>
      <c r="AF86" s="99"/>
      <c r="AG86" s="99"/>
      <c r="AH86" s="99"/>
      <c r="AI86" s="94"/>
      <c r="AJ86" s="9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</row>
    <row r="87" spans="1:66" s="78" customFormat="1" ht="12.75">
      <c r="A87" s="14"/>
      <c r="B87" s="84"/>
      <c r="D87" s="84"/>
      <c r="F87" s="84"/>
      <c r="I87" s="79"/>
      <c r="J87" s="79"/>
      <c r="R87" s="99"/>
      <c r="AF87" s="99"/>
      <c r="AG87" s="99"/>
      <c r="AH87" s="99"/>
      <c r="AI87" s="94"/>
      <c r="AJ87" s="9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</row>
    <row r="88" spans="1:66" s="78" customFormat="1" ht="12.75">
      <c r="A88" s="14"/>
      <c r="B88" s="104"/>
      <c r="C88" s="99"/>
      <c r="D88" s="104"/>
      <c r="E88" s="99"/>
      <c r="F88" s="104"/>
      <c r="G88" s="99"/>
      <c r="H88" s="99"/>
      <c r="I88" s="105"/>
      <c r="J88" s="105"/>
      <c r="K88" s="99"/>
      <c r="L88" s="99"/>
      <c r="M88" s="99"/>
      <c r="N88" s="99"/>
      <c r="O88" s="99"/>
      <c r="P88" s="99"/>
      <c r="Q88" s="99"/>
      <c r="R88" s="99"/>
      <c r="AF88" s="99"/>
      <c r="AG88" s="99"/>
      <c r="AH88" s="99"/>
      <c r="AI88" s="94"/>
      <c r="AJ88" s="9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</row>
    <row r="89" spans="1:66" s="78" customFormat="1" ht="12.75">
      <c r="A89" s="14"/>
      <c r="B89" s="104"/>
      <c r="C89" s="99"/>
      <c r="D89" s="104"/>
      <c r="E89" s="99"/>
      <c r="F89" s="104"/>
      <c r="G89" s="99"/>
      <c r="H89" s="99"/>
      <c r="I89" s="105"/>
      <c r="J89" s="105"/>
      <c r="K89" s="99"/>
      <c r="L89" s="99"/>
      <c r="M89" s="99"/>
      <c r="N89" s="99"/>
      <c r="O89" s="99"/>
      <c r="P89" s="99"/>
      <c r="Q89" s="99"/>
      <c r="R89" s="99"/>
      <c r="AF89" s="99"/>
      <c r="AG89" s="99"/>
      <c r="AH89" s="99"/>
      <c r="AI89" s="94"/>
      <c r="AJ89" s="9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</row>
    <row r="90" spans="1:66" s="78" customFormat="1" ht="12.75">
      <c r="A90" s="14"/>
      <c r="B90" s="104"/>
      <c r="C90" s="99"/>
      <c r="D90" s="104"/>
      <c r="E90" s="99"/>
      <c r="F90" s="104"/>
      <c r="G90" s="99"/>
      <c r="H90" s="99"/>
      <c r="I90" s="105"/>
      <c r="J90" s="105"/>
      <c r="K90" s="99"/>
      <c r="L90" s="99"/>
      <c r="M90" s="99"/>
      <c r="N90" s="99"/>
      <c r="O90" s="99"/>
      <c r="P90" s="99"/>
      <c r="Q90" s="99"/>
      <c r="R90" s="99"/>
      <c r="AF90" s="14"/>
      <c r="AG90" s="14"/>
      <c r="AH90" s="14"/>
      <c r="AI90" s="94"/>
      <c r="AJ90" s="9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</row>
    <row r="91" spans="1:66" s="78" customFormat="1" ht="12.75">
      <c r="A91" s="14"/>
      <c r="B91" s="104"/>
      <c r="C91" s="99"/>
      <c r="D91" s="104"/>
      <c r="E91" s="99"/>
      <c r="F91" s="104"/>
      <c r="G91" s="99"/>
      <c r="H91" s="99"/>
      <c r="I91" s="105"/>
      <c r="J91" s="105"/>
      <c r="K91" s="99"/>
      <c r="L91" s="99"/>
      <c r="M91" s="99"/>
      <c r="N91" s="99"/>
      <c r="O91" s="99"/>
      <c r="P91" s="99"/>
      <c r="Q91" s="99"/>
      <c r="R91" s="99"/>
      <c r="AF91" s="14"/>
      <c r="AG91" s="14"/>
      <c r="AH91" s="14"/>
      <c r="AI91" s="94"/>
      <c r="AJ91" s="9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</row>
    <row r="92" spans="2:66" s="14" customFormat="1" ht="12.75">
      <c r="B92" s="104"/>
      <c r="C92" s="99"/>
      <c r="D92" s="104"/>
      <c r="E92" s="99"/>
      <c r="F92" s="104"/>
      <c r="G92" s="99"/>
      <c r="H92" s="99"/>
      <c r="I92" s="105"/>
      <c r="J92" s="105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W92" s="99"/>
      <c r="AI92" s="29"/>
      <c r="AJ92" s="29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</row>
    <row r="93" spans="2:66" s="14" customFormat="1" ht="12.75">
      <c r="B93" s="104"/>
      <c r="C93" s="99"/>
      <c r="D93" s="104"/>
      <c r="E93" s="99"/>
      <c r="F93" s="104"/>
      <c r="G93" s="99"/>
      <c r="H93" s="99"/>
      <c r="I93" s="105"/>
      <c r="J93" s="105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W93" s="99"/>
      <c r="AI93" s="29"/>
      <c r="AJ93" s="29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</row>
    <row r="94" spans="2:66" s="14" customFormat="1" ht="12.75">
      <c r="B94" s="104"/>
      <c r="C94" s="99"/>
      <c r="D94" s="104"/>
      <c r="E94" s="99"/>
      <c r="F94" s="104"/>
      <c r="G94" s="99"/>
      <c r="H94" s="99"/>
      <c r="I94" s="105"/>
      <c r="J94" s="105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W94" s="99"/>
      <c r="AI94" s="29"/>
      <c r="AJ94" s="29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</row>
    <row r="95" spans="2:66" s="14" customFormat="1" ht="12.75">
      <c r="B95" s="104"/>
      <c r="C95" s="99"/>
      <c r="D95" s="104"/>
      <c r="E95" s="99"/>
      <c r="F95" s="104"/>
      <c r="G95" s="99"/>
      <c r="H95" s="99"/>
      <c r="I95" s="105"/>
      <c r="J95" s="105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W95" s="99"/>
      <c r="AI95" s="29"/>
      <c r="AJ95" s="29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</row>
    <row r="96" spans="2:66" s="14" customFormat="1" ht="12.75">
      <c r="B96" s="104"/>
      <c r="C96" s="99"/>
      <c r="D96" s="104"/>
      <c r="E96" s="99"/>
      <c r="F96" s="104"/>
      <c r="G96" s="99"/>
      <c r="H96" s="99"/>
      <c r="I96" s="105"/>
      <c r="J96" s="105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W96" s="99"/>
      <c r="AI96" s="29"/>
      <c r="AJ96" s="29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</row>
    <row r="97" spans="2:66" s="14" customFormat="1" ht="12.75">
      <c r="B97" s="104"/>
      <c r="C97" s="99"/>
      <c r="D97" s="104"/>
      <c r="E97" s="99"/>
      <c r="F97" s="104"/>
      <c r="G97" s="99"/>
      <c r="H97" s="99"/>
      <c r="I97" s="105"/>
      <c r="J97" s="105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W97" s="99"/>
      <c r="AI97" s="29"/>
      <c r="AJ97" s="29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</row>
    <row r="98" spans="2:66" s="14" customFormat="1" ht="12.75">
      <c r="B98" s="104"/>
      <c r="C98" s="99"/>
      <c r="D98" s="104"/>
      <c r="E98" s="99"/>
      <c r="F98" s="104"/>
      <c r="G98" s="99"/>
      <c r="H98" s="99"/>
      <c r="I98" s="105"/>
      <c r="J98" s="105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W98" s="99"/>
      <c r="AI98" s="29"/>
      <c r="AJ98" s="29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</row>
    <row r="99" spans="2:66" s="14" customFormat="1" ht="12.75">
      <c r="B99" s="104"/>
      <c r="C99" s="99"/>
      <c r="D99" s="104"/>
      <c r="E99" s="99"/>
      <c r="F99" s="104"/>
      <c r="G99" s="99"/>
      <c r="H99" s="99"/>
      <c r="I99" s="105"/>
      <c r="J99" s="105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W99" s="99"/>
      <c r="AI99" s="29"/>
      <c r="AJ99" s="29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</row>
    <row r="100" spans="2:66" s="14" customFormat="1" ht="12.75">
      <c r="B100" s="104"/>
      <c r="C100" s="99"/>
      <c r="D100" s="104"/>
      <c r="E100" s="99"/>
      <c r="F100" s="104"/>
      <c r="G100" s="99"/>
      <c r="H100" s="99"/>
      <c r="I100" s="105"/>
      <c r="J100" s="105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W100" s="99"/>
      <c r="AI100" s="29"/>
      <c r="AJ100" s="29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</row>
    <row r="101" spans="2:66" s="14" customFormat="1" ht="12.75">
      <c r="B101" s="104"/>
      <c r="C101" s="99"/>
      <c r="D101" s="104"/>
      <c r="E101" s="99"/>
      <c r="F101" s="104"/>
      <c r="G101" s="99"/>
      <c r="H101" s="99"/>
      <c r="I101" s="105"/>
      <c r="J101" s="105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W101" s="99"/>
      <c r="AI101" s="29"/>
      <c r="AJ101" s="29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</row>
    <row r="102" spans="2:66" s="14" customFormat="1" ht="12.75">
      <c r="B102" s="104"/>
      <c r="C102" s="99"/>
      <c r="D102" s="104"/>
      <c r="E102" s="99"/>
      <c r="F102" s="104"/>
      <c r="G102" s="99"/>
      <c r="H102" s="99"/>
      <c r="I102" s="105"/>
      <c r="J102" s="105"/>
      <c r="K102" s="99"/>
      <c r="L102" s="99"/>
      <c r="M102" s="99"/>
      <c r="N102" s="99"/>
      <c r="O102" s="99"/>
      <c r="P102" s="99"/>
      <c r="Q102" s="99"/>
      <c r="R102" s="99"/>
      <c r="AI102" s="29"/>
      <c r="AJ102" s="29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</row>
    <row r="103" spans="2:66" s="14" customFormat="1" ht="12.75">
      <c r="B103" s="104"/>
      <c r="C103" s="99"/>
      <c r="D103" s="104"/>
      <c r="E103" s="99"/>
      <c r="F103" s="104"/>
      <c r="G103" s="99"/>
      <c r="H103" s="99"/>
      <c r="I103" s="105"/>
      <c r="J103" s="105"/>
      <c r="K103" s="99"/>
      <c r="L103" s="99"/>
      <c r="M103" s="99"/>
      <c r="N103" s="99"/>
      <c r="O103" s="99"/>
      <c r="P103" s="99"/>
      <c r="Q103" s="99"/>
      <c r="R103" s="99"/>
      <c r="AI103" s="29"/>
      <c r="AJ103" s="29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</row>
    <row r="104" spans="2:66" s="14" customFormat="1" ht="12.75">
      <c r="B104" s="104"/>
      <c r="C104" s="99"/>
      <c r="D104" s="104"/>
      <c r="E104" s="99"/>
      <c r="F104" s="104"/>
      <c r="G104" s="99"/>
      <c r="H104" s="99"/>
      <c r="I104" s="105"/>
      <c r="J104" s="105"/>
      <c r="K104" s="99"/>
      <c r="L104" s="99"/>
      <c r="M104" s="99"/>
      <c r="N104" s="99"/>
      <c r="O104" s="99"/>
      <c r="P104" s="99"/>
      <c r="Q104" s="99"/>
      <c r="R104" s="99"/>
      <c r="AI104" s="29"/>
      <c r="AJ104" s="29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</row>
    <row r="105" spans="2:66" s="14" customFormat="1" ht="12.75">
      <c r="B105" s="104"/>
      <c r="C105" s="99"/>
      <c r="D105" s="104"/>
      <c r="E105" s="99"/>
      <c r="F105" s="104"/>
      <c r="G105" s="99"/>
      <c r="H105" s="99"/>
      <c r="I105" s="105"/>
      <c r="J105" s="105"/>
      <c r="K105" s="99"/>
      <c r="L105" s="99"/>
      <c r="M105" s="99"/>
      <c r="N105" s="99"/>
      <c r="O105" s="99"/>
      <c r="P105" s="99"/>
      <c r="Q105" s="99"/>
      <c r="R105" s="99"/>
      <c r="AI105" s="29"/>
      <c r="AJ105" s="29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</row>
    <row r="106" spans="2:66" s="14" customFormat="1" ht="12.75">
      <c r="B106" s="104"/>
      <c r="C106" s="99"/>
      <c r="D106" s="104"/>
      <c r="E106" s="99"/>
      <c r="F106" s="104"/>
      <c r="G106" s="99"/>
      <c r="H106" s="99"/>
      <c r="I106" s="105"/>
      <c r="J106" s="105"/>
      <c r="K106" s="99"/>
      <c r="L106" s="99"/>
      <c r="M106" s="99"/>
      <c r="N106" s="99"/>
      <c r="O106" s="99"/>
      <c r="P106" s="99"/>
      <c r="Q106" s="99"/>
      <c r="R106" s="99"/>
      <c r="AI106" s="29"/>
      <c r="AJ106" s="29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</row>
    <row r="107" spans="2:66" s="14" customFormat="1" ht="12.75">
      <c r="B107" s="104"/>
      <c r="C107" s="99"/>
      <c r="D107" s="104"/>
      <c r="E107" s="99"/>
      <c r="F107" s="104"/>
      <c r="G107" s="99"/>
      <c r="H107" s="99"/>
      <c r="I107" s="105"/>
      <c r="J107" s="105"/>
      <c r="K107" s="99"/>
      <c r="L107" s="99"/>
      <c r="M107" s="99"/>
      <c r="N107" s="99"/>
      <c r="O107" s="99"/>
      <c r="P107" s="99"/>
      <c r="Q107" s="99"/>
      <c r="R107" s="99"/>
      <c r="AI107" s="29"/>
      <c r="AJ107" s="29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</row>
    <row r="108" spans="2:66" s="14" customFormat="1" ht="12.75">
      <c r="B108" s="104"/>
      <c r="C108" s="99"/>
      <c r="D108" s="104"/>
      <c r="E108" s="99"/>
      <c r="F108" s="104"/>
      <c r="G108" s="99"/>
      <c r="H108" s="99"/>
      <c r="I108" s="105"/>
      <c r="J108" s="105"/>
      <c r="K108" s="99"/>
      <c r="L108" s="99"/>
      <c r="M108" s="99"/>
      <c r="N108" s="99"/>
      <c r="O108" s="99"/>
      <c r="P108" s="99"/>
      <c r="Q108" s="99"/>
      <c r="R108" s="99"/>
      <c r="AI108" s="29"/>
      <c r="AJ108" s="29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</row>
    <row r="109" spans="2:66" s="14" customFormat="1" ht="12.75">
      <c r="B109" s="104"/>
      <c r="C109" s="99"/>
      <c r="D109" s="104"/>
      <c r="E109" s="99"/>
      <c r="F109" s="104"/>
      <c r="G109" s="99"/>
      <c r="H109" s="99"/>
      <c r="I109" s="105"/>
      <c r="J109" s="105"/>
      <c r="K109" s="99"/>
      <c r="L109" s="99"/>
      <c r="M109" s="99"/>
      <c r="N109" s="99"/>
      <c r="O109" s="99"/>
      <c r="P109" s="99"/>
      <c r="Q109" s="99"/>
      <c r="R109" s="99"/>
      <c r="AI109" s="29"/>
      <c r="AJ109" s="29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</row>
    <row r="110" spans="2:66" s="14" customFormat="1" ht="12.75">
      <c r="B110" s="104"/>
      <c r="C110" s="99"/>
      <c r="D110" s="104"/>
      <c r="E110" s="99"/>
      <c r="F110" s="104"/>
      <c r="G110" s="99"/>
      <c r="H110" s="99"/>
      <c r="I110" s="105"/>
      <c r="J110" s="105"/>
      <c r="K110" s="99"/>
      <c r="L110" s="99"/>
      <c r="M110" s="99"/>
      <c r="N110" s="99"/>
      <c r="O110" s="99"/>
      <c r="P110" s="99"/>
      <c r="Q110" s="99"/>
      <c r="R110" s="99"/>
      <c r="AI110" s="29"/>
      <c r="AJ110" s="29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</row>
    <row r="111" spans="2:66" s="14" customFormat="1" ht="12.75">
      <c r="B111" s="104"/>
      <c r="C111" s="99"/>
      <c r="D111" s="104"/>
      <c r="E111" s="99"/>
      <c r="F111" s="104"/>
      <c r="G111" s="99"/>
      <c r="H111" s="99"/>
      <c r="I111" s="105"/>
      <c r="J111" s="105"/>
      <c r="K111" s="99"/>
      <c r="L111" s="99"/>
      <c r="M111" s="99"/>
      <c r="N111" s="99"/>
      <c r="O111" s="99"/>
      <c r="P111" s="99"/>
      <c r="Q111" s="99"/>
      <c r="R111" s="99"/>
      <c r="AI111" s="29"/>
      <c r="AJ111" s="29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</row>
    <row r="112" spans="2:66" s="14" customFormat="1" ht="12.75">
      <c r="B112" s="104"/>
      <c r="C112" s="99"/>
      <c r="D112" s="104"/>
      <c r="E112" s="99"/>
      <c r="F112" s="104"/>
      <c r="G112" s="99"/>
      <c r="H112" s="99"/>
      <c r="I112" s="105"/>
      <c r="J112" s="105"/>
      <c r="K112" s="99"/>
      <c r="L112" s="99"/>
      <c r="M112" s="99"/>
      <c r="N112" s="99"/>
      <c r="O112" s="99"/>
      <c r="P112" s="99"/>
      <c r="Q112" s="99"/>
      <c r="R112" s="99"/>
      <c r="AI112" s="29"/>
      <c r="AJ112" s="29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</row>
    <row r="113" spans="2:66" s="14" customFormat="1" ht="12.75">
      <c r="B113" s="104"/>
      <c r="C113" s="99"/>
      <c r="D113" s="104"/>
      <c r="E113" s="99"/>
      <c r="F113" s="104"/>
      <c r="G113" s="99"/>
      <c r="H113" s="99"/>
      <c r="I113" s="105"/>
      <c r="J113" s="105"/>
      <c r="K113" s="99"/>
      <c r="L113" s="99"/>
      <c r="M113" s="99"/>
      <c r="N113" s="99"/>
      <c r="O113" s="99"/>
      <c r="P113" s="99"/>
      <c r="Q113" s="99"/>
      <c r="R113" s="99"/>
      <c r="AI113" s="29"/>
      <c r="AJ113" s="29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</row>
    <row r="114" spans="2:66" s="14" customFormat="1" ht="12.75">
      <c r="B114" s="104"/>
      <c r="C114" s="99"/>
      <c r="D114" s="104"/>
      <c r="E114" s="99"/>
      <c r="F114" s="104"/>
      <c r="G114" s="99"/>
      <c r="H114" s="99"/>
      <c r="I114" s="105"/>
      <c r="J114" s="105"/>
      <c r="K114" s="99"/>
      <c r="L114" s="99"/>
      <c r="M114" s="99"/>
      <c r="N114" s="99"/>
      <c r="O114" s="99"/>
      <c r="P114" s="99"/>
      <c r="Q114" s="99"/>
      <c r="R114" s="99"/>
      <c r="AI114" s="29"/>
      <c r="AJ114" s="29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</row>
    <row r="115" spans="2:66" s="14" customFormat="1" ht="12.75">
      <c r="B115" s="104"/>
      <c r="C115" s="99"/>
      <c r="D115" s="104"/>
      <c r="E115" s="99"/>
      <c r="F115" s="104"/>
      <c r="G115" s="99"/>
      <c r="H115" s="99"/>
      <c r="I115" s="105"/>
      <c r="J115" s="105"/>
      <c r="K115" s="99"/>
      <c r="L115" s="99"/>
      <c r="M115" s="99"/>
      <c r="N115" s="99"/>
      <c r="O115" s="99"/>
      <c r="P115" s="99"/>
      <c r="Q115" s="99"/>
      <c r="R115" s="99"/>
      <c r="AI115" s="29"/>
      <c r="AJ115" s="29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</row>
    <row r="116" spans="2:66" s="14" customFormat="1" ht="12.75">
      <c r="B116" s="104"/>
      <c r="C116" s="99"/>
      <c r="D116" s="104"/>
      <c r="E116" s="99"/>
      <c r="F116" s="104"/>
      <c r="G116" s="99"/>
      <c r="H116" s="99"/>
      <c r="I116" s="105"/>
      <c r="J116" s="105"/>
      <c r="K116" s="99"/>
      <c r="L116" s="99"/>
      <c r="M116" s="99"/>
      <c r="N116" s="99"/>
      <c r="O116" s="99"/>
      <c r="P116" s="99"/>
      <c r="Q116" s="99"/>
      <c r="R116" s="99"/>
      <c r="AI116" s="29"/>
      <c r="AJ116" s="29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</row>
    <row r="117" spans="2:66" s="14" customFormat="1" ht="12.75">
      <c r="B117" s="104"/>
      <c r="C117" s="99"/>
      <c r="D117" s="104"/>
      <c r="E117" s="99"/>
      <c r="F117" s="104"/>
      <c r="G117" s="99"/>
      <c r="H117" s="99"/>
      <c r="I117" s="105"/>
      <c r="J117" s="105"/>
      <c r="K117" s="99"/>
      <c r="L117" s="99"/>
      <c r="M117" s="99"/>
      <c r="N117" s="99"/>
      <c r="O117" s="99"/>
      <c r="P117" s="99"/>
      <c r="Q117" s="99"/>
      <c r="R117" s="99"/>
      <c r="AI117" s="29"/>
      <c r="AJ117" s="29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</row>
    <row r="118" spans="2:66" s="14" customFormat="1" ht="12.75">
      <c r="B118" s="104"/>
      <c r="C118" s="99"/>
      <c r="D118" s="104"/>
      <c r="E118" s="99"/>
      <c r="F118" s="104"/>
      <c r="G118" s="99"/>
      <c r="H118" s="99"/>
      <c r="I118" s="105"/>
      <c r="J118" s="105"/>
      <c r="K118" s="99"/>
      <c r="L118" s="99"/>
      <c r="M118" s="99"/>
      <c r="N118" s="99"/>
      <c r="O118" s="99"/>
      <c r="P118" s="99"/>
      <c r="Q118" s="99"/>
      <c r="R118" s="99"/>
      <c r="AI118" s="29"/>
      <c r="AJ118" s="29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</row>
    <row r="119" spans="2:66" s="14" customFormat="1" ht="12.75">
      <c r="B119" s="104"/>
      <c r="C119" s="99"/>
      <c r="D119" s="104"/>
      <c r="E119" s="99"/>
      <c r="F119" s="104"/>
      <c r="G119" s="99"/>
      <c r="H119" s="99"/>
      <c r="I119" s="105"/>
      <c r="J119" s="105"/>
      <c r="K119" s="99"/>
      <c r="L119" s="99"/>
      <c r="M119" s="99"/>
      <c r="N119" s="99"/>
      <c r="O119" s="99"/>
      <c r="P119" s="99"/>
      <c r="Q119" s="99"/>
      <c r="R119" s="99"/>
      <c r="AI119" s="29"/>
      <c r="AJ119" s="29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</row>
    <row r="120" spans="2:66" s="14" customFormat="1" ht="12.75">
      <c r="B120" s="104"/>
      <c r="C120" s="99"/>
      <c r="D120" s="104"/>
      <c r="E120" s="99"/>
      <c r="F120" s="104"/>
      <c r="G120" s="99"/>
      <c r="H120" s="99"/>
      <c r="I120" s="105"/>
      <c r="J120" s="105"/>
      <c r="K120" s="99"/>
      <c r="L120" s="99"/>
      <c r="M120" s="99"/>
      <c r="N120" s="99"/>
      <c r="O120" s="99"/>
      <c r="AI120" s="29"/>
      <c r="AJ120" s="29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</row>
    <row r="121" spans="2:66" s="14" customFormat="1" ht="12.75">
      <c r="B121" s="104"/>
      <c r="C121" s="99"/>
      <c r="D121" s="104"/>
      <c r="E121" s="99"/>
      <c r="F121" s="104"/>
      <c r="G121" s="99"/>
      <c r="H121" s="99"/>
      <c r="I121" s="105"/>
      <c r="J121" s="105"/>
      <c r="K121" s="99"/>
      <c r="L121" s="99"/>
      <c r="M121" s="99"/>
      <c r="N121" s="99"/>
      <c r="O121" s="99"/>
      <c r="AI121" s="29"/>
      <c r="AJ121" s="29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</row>
    <row r="122" spans="2:66" s="14" customFormat="1" ht="12.75">
      <c r="B122" s="104"/>
      <c r="C122" s="99"/>
      <c r="D122" s="104"/>
      <c r="E122" s="99"/>
      <c r="F122" s="104"/>
      <c r="G122" s="99"/>
      <c r="H122" s="99"/>
      <c r="I122" s="105"/>
      <c r="J122" s="105"/>
      <c r="K122" s="99"/>
      <c r="L122" s="99"/>
      <c r="M122" s="99"/>
      <c r="N122" s="99"/>
      <c r="O122" s="99"/>
      <c r="AI122" s="29"/>
      <c r="AJ122" s="29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</row>
    <row r="123" spans="2:66" s="14" customFormat="1" ht="12.75">
      <c r="B123" s="104"/>
      <c r="C123" s="99"/>
      <c r="D123" s="104"/>
      <c r="E123" s="99"/>
      <c r="F123" s="104"/>
      <c r="G123" s="99"/>
      <c r="H123" s="99"/>
      <c r="I123" s="105"/>
      <c r="J123" s="105"/>
      <c r="K123" s="99"/>
      <c r="L123" s="99"/>
      <c r="M123" s="99"/>
      <c r="N123" s="99"/>
      <c r="O123" s="99"/>
      <c r="AI123" s="29"/>
      <c r="AJ123" s="29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</row>
    <row r="124" spans="2:66" s="14" customFormat="1" ht="12.75">
      <c r="B124" s="104"/>
      <c r="C124" s="99"/>
      <c r="D124" s="104"/>
      <c r="E124" s="99"/>
      <c r="F124" s="104"/>
      <c r="G124" s="99"/>
      <c r="H124" s="99"/>
      <c r="I124" s="105"/>
      <c r="J124" s="105"/>
      <c r="K124" s="99"/>
      <c r="L124" s="99"/>
      <c r="M124" s="99"/>
      <c r="N124" s="99"/>
      <c r="O124" s="99"/>
      <c r="AI124" s="29"/>
      <c r="AJ124" s="29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</row>
    <row r="125" spans="2:66" s="14" customFormat="1" ht="12.75">
      <c r="B125" s="104"/>
      <c r="C125" s="99"/>
      <c r="D125" s="104"/>
      <c r="E125" s="99"/>
      <c r="F125" s="104"/>
      <c r="G125" s="99"/>
      <c r="H125" s="99"/>
      <c r="I125" s="105"/>
      <c r="J125" s="105"/>
      <c r="K125" s="99"/>
      <c r="L125" s="99"/>
      <c r="M125" s="99"/>
      <c r="N125" s="99"/>
      <c r="O125" s="99"/>
      <c r="AI125" s="29"/>
      <c r="AJ125" s="29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</row>
    <row r="126" spans="2:66" s="14" customFormat="1" ht="12.75">
      <c r="B126" s="104"/>
      <c r="C126" s="99"/>
      <c r="D126" s="104"/>
      <c r="E126" s="99"/>
      <c r="F126" s="104"/>
      <c r="G126" s="99"/>
      <c r="H126" s="99"/>
      <c r="I126" s="105"/>
      <c r="J126" s="105"/>
      <c r="K126" s="99"/>
      <c r="L126" s="99"/>
      <c r="M126" s="99"/>
      <c r="N126" s="99"/>
      <c r="O126" s="99"/>
      <c r="AI126" s="29"/>
      <c r="AJ126" s="29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</row>
    <row r="127" spans="2:66" s="14" customFormat="1" ht="12.75">
      <c r="B127" s="104"/>
      <c r="C127" s="99"/>
      <c r="D127" s="104"/>
      <c r="E127" s="99"/>
      <c r="F127" s="104"/>
      <c r="G127" s="99"/>
      <c r="H127" s="99"/>
      <c r="I127" s="105"/>
      <c r="J127" s="105"/>
      <c r="K127" s="99"/>
      <c r="L127" s="99"/>
      <c r="M127" s="99"/>
      <c r="N127" s="99"/>
      <c r="O127" s="99"/>
      <c r="AI127" s="29"/>
      <c r="AJ127" s="29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</row>
    <row r="128" spans="2:66" s="14" customFormat="1" ht="12.75">
      <c r="B128" s="104"/>
      <c r="C128" s="99"/>
      <c r="D128" s="104"/>
      <c r="E128" s="99"/>
      <c r="F128" s="104"/>
      <c r="G128" s="99"/>
      <c r="H128" s="99"/>
      <c r="I128" s="105"/>
      <c r="J128" s="105"/>
      <c r="K128" s="99"/>
      <c r="L128" s="99"/>
      <c r="M128" s="99"/>
      <c r="N128" s="99"/>
      <c r="O128" s="99"/>
      <c r="AI128" s="29"/>
      <c r="AJ128" s="29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</row>
    <row r="129" spans="2:66" s="14" customFormat="1" ht="12.75">
      <c r="B129" s="104"/>
      <c r="C129" s="99"/>
      <c r="D129" s="104"/>
      <c r="E129" s="99"/>
      <c r="F129" s="104"/>
      <c r="G129" s="99"/>
      <c r="H129" s="99"/>
      <c r="I129" s="105"/>
      <c r="J129" s="105"/>
      <c r="K129" s="99"/>
      <c r="L129" s="99"/>
      <c r="M129" s="99"/>
      <c r="N129" s="99"/>
      <c r="O129" s="99"/>
      <c r="AI129" s="29"/>
      <c r="AJ129" s="29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</row>
    <row r="130" spans="2:66" s="14" customFormat="1" ht="12.75">
      <c r="B130" s="104"/>
      <c r="C130" s="99"/>
      <c r="D130" s="104"/>
      <c r="E130" s="99"/>
      <c r="F130" s="104"/>
      <c r="G130" s="99"/>
      <c r="H130" s="99"/>
      <c r="I130" s="105"/>
      <c r="J130" s="105"/>
      <c r="K130" s="99"/>
      <c r="L130" s="99"/>
      <c r="M130" s="99"/>
      <c r="N130" s="99"/>
      <c r="O130" s="99"/>
      <c r="AI130" s="29"/>
      <c r="AJ130" s="29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</row>
    <row r="131" spans="2:66" s="14" customFormat="1" ht="12.75">
      <c r="B131" s="104"/>
      <c r="C131" s="99"/>
      <c r="D131" s="104"/>
      <c r="E131" s="99"/>
      <c r="F131" s="104"/>
      <c r="G131" s="106"/>
      <c r="H131" s="99"/>
      <c r="I131" s="105"/>
      <c r="J131" s="105"/>
      <c r="K131" s="99"/>
      <c r="L131" s="99"/>
      <c r="M131" s="99"/>
      <c r="N131" s="99"/>
      <c r="O131" s="99"/>
      <c r="AI131" s="29"/>
      <c r="AJ131" s="29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</row>
    <row r="132" spans="2:66" s="14" customFormat="1" ht="12.75">
      <c r="B132" s="104"/>
      <c r="C132" s="99"/>
      <c r="D132" s="104"/>
      <c r="E132" s="99"/>
      <c r="F132" s="104"/>
      <c r="G132" s="106"/>
      <c r="H132" s="99"/>
      <c r="I132" s="105"/>
      <c r="J132" s="105"/>
      <c r="K132" s="99"/>
      <c r="L132" s="99"/>
      <c r="M132" s="99"/>
      <c r="N132" s="99"/>
      <c r="O132" s="99"/>
      <c r="AI132" s="29"/>
      <c r="AJ132" s="29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</row>
    <row r="133" spans="2:66" s="14" customFormat="1" ht="12.75">
      <c r="B133" s="104"/>
      <c r="C133" s="99"/>
      <c r="D133" s="104"/>
      <c r="E133" s="99"/>
      <c r="F133" s="104"/>
      <c r="G133" s="106"/>
      <c r="H133" s="99"/>
      <c r="I133" s="105"/>
      <c r="J133" s="105"/>
      <c r="K133" s="99"/>
      <c r="L133" s="99"/>
      <c r="M133" s="99"/>
      <c r="N133" s="99"/>
      <c r="O133" s="99"/>
      <c r="AI133" s="29"/>
      <c r="AJ133" s="29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</row>
    <row r="134" spans="2:66" s="14" customFormat="1" ht="12.75">
      <c r="B134" s="104"/>
      <c r="C134" s="99"/>
      <c r="D134" s="104"/>
      <c r="E134" s="99"/>
      <c r="F134" s="104"/>
      <c r="G134" s="106"/>
      <c r="H134" s="99"/>
      <c r="I134" s="105"/>
      <c r="J134" s="105"/>
      <c r="K134" s="99"/>
      <c r="L134" s="99"/>
      <c r="M134" s="99"/>
      <c r="N134" s="99"/>
      <c r="O134" s="99"/>
      <c r="AI134" s="29"/>
      <c r="AJ134" s="29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</row>
    <row r="135" spans="2:66" s="14" customFormat="1" ht="12.75">
      <c r="B135" s="104"/>
      <c r="C135" s="99"/>
      <c r="D135" s="104"/>
      <c r="E135" s="99"/>
      <c r="F135" s="104"/>
      <c r="G135" s="106"/>
      <c r="H135" s="99"/>
      <c r="I135" s="105"/>
      <c r="J135" s="105"/>
      <c r="K135" s="99"/>
      <c r="L135" s="99"/>
      <c r="M135" s="99"/>
      <c r="N135" s="99"/>
      <c r="O135" s="99"/>
      <c r="AI135" s="29"/>
      <c r="AJ135" s="29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</row>
    <row r="136" spans="2:66" s="14" customFormat="1" ht="12.75">
      <c r="B136" s="104"/>
      <c r="C136" s="99"/>
      <c r="D136" s="104"/>
      <c r="E136" s="99"/>
      <c r="F136" s="104"/>
      <c r="G136" s="106"/>
      <c r="H136" s="99"/>
      <c r="I136" s="105"/>
      <c r="J136" s="105"/>
      <c r="K136" s="99"/>
      <c r="L136" s="99"/>
      <c r="M136" s="99"/>
      <c r="N136" s="99"/>
      <c r="O136" s="99"/>
      <c r="AI136" s="29"/>
      <c r="AJ136" s="29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</row>
    <row r="137" spans="2:66" s="14" customFormat="1" ht="12.75">
      <c r="B137" s="104"/>
      <c r="C137" s="99"/>
      <c r="D137" s="104"/>
      <c r="E137" s="99"/>
      <c r="F137" s="104"/>
      <c r="G137" s="106"/>
      <c r="H137" s="99"/>
      <c r="I137" s="105"/>
      <c r="J137" s="105"/>
      <c r="K137" s="99"/>
      <c r="L137" s="99"/>
      <c r="M137" s="99"/>
      <c r="N137" s="99"/>
      <c r="O137" s="99"/>
      <c r="AI137" s="29"/>
      <c r="AJ137" s="29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</row>
    <row r="138" spans="2:66" s="14" customFormat="1" ht="12.75">
      <c r="B138" s="104"/>
      <c r="C138" s="99"/>
      <c r="D138" s="104"/>
      <c r="E138" s="99"/>
      <c r="F138" s="104"/>
      <c r="G138" s="106"/>
      <c r="H138" s="99"/>
      <c r="I138" s="105"/>
      <c r="J138" s="105"/>
      <c r="K138" s="99"/>
      <c r="L138" s="99"/>
      <c r="M138" s="99"/>
      <c r="N138" s="99"/>
      <c r="O138" s="99"/>
      <c r="AI138" s="29"/>
      <c r="AJ138" s="29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</row>
    <row r="139" spans="2:66" s="14" customFormat="1" ht="12.75">
      <c r="B139" s="104"/>
      <c r="C139" s="99"/>
      <c r="D139" s="104"/>
      <c r="E139" s="99"/>
      <c r="F139" s="104"/>
      <c r="G139" s="106"/>
      <c r="H139" s="99"/>
      <c r="I139" s="105"/>
      <c r="J139" s="105"/>
      <c r="K139" s="99"/>
      <c r="L139" s="99"/>
      <c r="M139" s="99"/>
      <c r="N139" s="99"/>
      <c r="O139" s="99"/>
      <c r="AI139" s="29"/>
      <c r="AJ139" s="29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</row>
    <row r="140" spans="2:66" s="14" customFormat="1" ht="12.75">
      <c r="B140" s="104"/>
      <c r="C140" s="99"/>
      <c r="D140" s="104"/>
      <c r="E140" s="99"/>
      <c r="F140" s="104"/>
      <c r="G140" s="106"/>
      <c r="H140" s="99"/>
      <c r="I140" s="105"/>
      <c r="J140" s="105"/>
      <c r="K140" s="99"/>
      <c r="L140" s="99"/>
      <c r="M140" s="99"/>
      <c r="N140" s="99"/>
      <c r="O140" s="99"/>
      <c r="AI140" s="29"/>
      <c r="AJ140" s="29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</row>
    <row r="141" spans="2:66" s="14" customFormat="1" ht="12.75">
      <c r="B141" s="104"/>
      <c r="C141" s="99"/>
      <c r="D141" s="104"/>
      <c r="E141" s="99"/>
      <c r="F141" s="104"/>
      <c r="G141" s="106"/>
      <c r="H141" s="99"/>
      <c r="I141" s="105"/>
      <c r="J141" s="105"/>
      <c r="K141" s="99"/>
      <c r="L141" s="99"/>
      <c r="M141" s="99"/>
      <c r="N141" s="99"/>
      <c r="O141" s="99"/>
      <c r="AI141" s="29"/>
      <c r="AJ141" s="29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</row>
    <row r="142" spans="2:66" s="14" customFormat="1" ht="12.75">
      <c r="B142" s="104"/>
      <c r="C142" s="99"/>
      <c r="D142" s="104"/>
      <c r="E142" s="99"/>
      <c r="F142" s="104"/>
      <c r="G142" s="106"/>
      <c r="H142" s="99"/>
      <c r="I142" s="105"/>
      <c r="J142" s="105"/>
      <c r="K142" s="99"/>
      <c r="L142" s="99"/>
      <c r="M142" s="99"/>
      <c r="N142" s="99"/>
      <c r="O142" s="99"/>
      <c r="AI142" s="29"/>
      <c r="AJ142" s="29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</row>
    <row r="143" spans="2:66" s="14" customFormat="1" ht="12.75">
      <c r="B143" s="104"/>
      <c r="C143" s="99"/>
      <c r="D143" s="104"/>
      <c r="E143" s="99"/>
      <c r="F143" s="104"/>
      <c r="G143" s="106"/>
      <c r="H143" s="99"/>
      <c r="I143" s="105"/>
      <c r="J143" s="105"/>
      <c r="K143" s="99"/>
      <c r="L143" s="99"/>
      <c r="M143" s="99"/>
      <c r="N143" s="99"/>
      <c r="O143" s="99"/>
      <c r="AI143" s="29"/>
      <c r="AJ143" s="29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</row>
    <row r="144" spans="2:66" s="14" customFormat="1" ht="12.75">
      <c r="B144" s="104"/>
      <c r="C144" s="99"/>
      <c r="D144" s="104"/>
      <c r="E144" s="99"/>
      <c r="F144" s="104"/>
      <c r="G144" s="106"/>
      <c r="H144" s="99"/>
      <c r="I144" s="105"/>
      <c r="J144" s="105"/>
      <c r="K144" s="99"/>
      <c r="L144" s="99"/>
      <c r="M144" s="99"/>
      <c r="N144" s="99"/>
      <c r="O144" s="99"/>
      <c r="AI144" s="29"/>
      <c r="AJ144" s="29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</row>
    <row r="145" spans="2:66" s="14" customFormat="1" ht="12.75">
      <c r="B145" s="104"/>
      <c r="C145" s="99"/>
      <c r="D145" s="104"/>
      <c r="E145" s="99"/>
      <c r="F145" s="104"/>
      <c r="G145" s="106"/>
      <c r="H145" s="99"/>
      <c r="I145" s="105"/>
      <c r="J145" s="105"/>
      <c r="K145" s="99"/>
      <c r="L145" s="99"/>
      <c r="M145" s="99"/>
      <c r="N145" s="99"/>
      <c r="O145" s="99"/>
      <c r="AI145" s="29"/>
      <c r="AJ145" s="29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</row>
    <row r="146" spans="2:66" s="14" customFormat="1" ht="12.75">
      <c r="B146" s="104"/>
      <c r="C146" s="99"/>
      <c r="D146" s="104"/>
      <c r="E146" s="99"/>
      <c r="F146" s="104"/>
      <c r="G146" s="106"/>
      <c r="H146" s="99"/>
      <c r="I146" s="105"/>
      <c r="J146" s="105"/>
      <c r="K146" s="99"/>
      <c r="L146" s="99"/>
      <c r="M146" s="99"/>
      <c r="N146" s="99"/>
      <c r="O146" s="99"/>
      <c r="AI146" s="29"/>
      <c r="AJ146" s="29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</row>
    <row r="147" spans="2:66" s="14" customFormat="1" ht="12.75">
      <c r="B147" s="104"/>
      <c r="C147" s="99"/>
      <c r="D147" s="104"/>
      <c r="E147" s="99"/>
      <c r="F147" s="104"/>
      <c r="G147" s="106"/>
      <c r="H147" s="99"/>
      <c r="I147" s="105"/>
      <c r="J147" s="105"/>
      <c r="K147" s="99"/>
      <c r="L147" s="99"/>
      <c r="M147" s="99"/>
      <c r="N147" s="99"/>
      <c r="O147" s="99"/>
      <c r="AI147" s="29"/>
      <c r="AJ147" s="29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</row>
    <row r="148" spans="2:66" s="14" customFormat="1" ht="12.75">
      <c r="B148" s="104"/>
      <c r="C148" s="99"/>
      <c r="D148" s="104"/>
      <c r="E148" s="99"/>
      <c r="F148" s="104"/>
      <c r="G148" s="106"/>
      <c r="H148" s="99"/>
      <c r="I148" s="105"/>
      <c r="J148" s="105"/>
      <c r="K148" s="99"/>
      <c r="L148" s="99"/>
      <c r="M148" s="99"/>
      <c r="N148" s="99"/>
      <c r="O148" s="99"/>
      <c r="AI148" s="29"/>
      <c r="AJ148" s="29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</row>
    <row r="149" spans="2:66" s="14" customFormat="1" ht="12.75">
      <c r="B149" s="104"/>
      <c r="C149" s="99"/>
      <c r="D149" s="104"/>
      <c r="E149" s="99"/>
      <c r="F149" s="104"/>
      <c r="G149" s="106"/>
      <c r="H149" s="99"/>
      <c r="I149" s="105"/>
      <c r="J149" s="105"/>
      <c r="K149" s="99"/>
      <c r="L149" s="99"/>
      <c r="M149" s="99"/>
      <c r="N149" s="99"/>
      <c r="O149" s="99"/>
      <c r="AI149" s="29"/>
      <c r="AJ149" s="29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</row>
    <row r="150" spans="2:66" s="14" customFormat="1" ht="12.75">
      <c r="B150" s="104"/>
      <c r="C150" s="99"/>
      <c r="D150" s="104"/>
      <c r="E150" s="99"/>
      <c r="F150" s="104"/>
      <c r="G150" s="106"/>
      <c r="H150" s="99"/>
      <c r="I150" s="105"/>
      <c r="J150" s="105"/>
      <c r="K150" s="99"/>
      <c r="L150" s="99"/>
      <c r="M150" s="99"/>
      <c r="N150" s="99"/>
      <c r="O150" s="99"/>
      <c r="AI150" s="29"/>
      <c r="AJ150" s="29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</row>
    <row r="151" spans="2:66" s="14" customFormat="1" ht="12.75">
      <c r="B151" s="13"/>
      <c r="D151" s="13"/>
      <c r="F151" s="13"/>
      <c r="G151" s="15"/>
      <c r="I151" s="16"/>
      <c r="J151" s="16"/>
      <c r="AI151" s="29"/>
      <c r="AJ151" s="29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</row>
    <row r="152" spans="2:66" s="14" customFormat="1" ht="12.75">
      <c r="B152" s="13"/>
      <c r="D152" s="13"/>
      <c r="F152" s="13"/>
      <c r="G152" s="15"/>
      <c r="I152" s="16"/>
      <c r="J152" s="16"/>
      <c r="AI152" s="29"/>
      <c r="AJ152" s="29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</row>
    <row r="153" spans="2:66" s="14" customFormat="1" ht="12.75">
      <c r="B153" s="13"/>
      <c r="D153" s="13"/>
      <c r="F153" s="13"/>
      <c r="G153" s="15"/>
      <c r="I153" s="16"/>
      <c r="J153" s="16"/>
      <c r="AI153" s="29"/>
      <c r="AJ153" s="29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</row>
    <row r="154" spans="2:66" s="14" customFormat="1" ht="12.75">
      <c r="B154" s="13"/>
      <c r="D154" s="13"/>
      <c r="F154" s="13"/>
      <c r="G154" s="15"/>
      <c r="I154" s="16"/>
      <c r="J154" s="16"/>
      <c r="AI154" s="29"/>
      <c r="AJ154" s="29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</row>
    <row r="155" spans="2:66" s="14" customFormat="1" ht="12.75">
      <c r="B155" s="13"/>
      <c r="D155" s="13"/>
      <c r="F155" s="13"/>
      <c r="G155" s="15"/>
      <c r="I155" s="16"/>
      <c r="J155" s="16"/>
      <c r="AI155" s="29"/>
      <c r="AJ155" s="29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</row>
    <row r="156" spans="2:66" s="14" customFormat="1" ht="12.75">
      <c r="B156" s="13"/>
      <c r="D156" s="13"/>
      <c r="F156" s="13"/>
      <c r="G156" s="15"/>
      <c r="I156" s="16"/>
      <c r="J156" s="16"/>
      <c r="AI156" s="29"/>
      <c r="AJ156" s="29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</row>
    <row r="157" spans="2:66" s="14" customFormat="1" ht="12.75">
      <c r="B157" s="13"/>
      <c r="D157" s="13"/>
      <c r="F157" s="13"/>
      <c r="G157" s="15"/>
      <c r="I157" s="16"/>
      <c r="J157" s="16"/>
      <c r="AI157" s="29"/>
      <c r="AJ157" s="29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</row>
    <row r="158" spans="2:66" s="14" customFormat="1" ht="12.75">
      <c r="B158" s="13"/>
      <c r="D158" s="13"/>
      <c r="F158" s="13"/>
      <c r="G158" s="15"/>
      <c r="I158" s="16"/>
      <c r="J158" s="16"/>
      <c r="AI158" s="29"/>
      <c r="AJ158" s="29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</row>
    <row r="159" spans="2:66" s="14" customFormat="1" ht="12.75">
      <c r="B159" s="13"/>
      <c r="D159" s="13"/>
      <c r="F159" s="13"/>
      <c r="G159" s="15"/>
      <c r="I159" s="16"/>
      <c r="J159" s="16"/>
      <c r="AI159" s="29"/>
      <c r="AJ159" s="29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</row>
    <row r="160" spans="2:66" s="14" customFormat="1" ht="12.75">
      <c r="B160" s="13"/>
      <c r="D160" s="13"/>
      <c r="F160" s="13"/>
      <c r="G160" s="15"/>
      <c r="I160" s="16"/>
      <c r="J160" s="16"/>
      <c r="AI160" s="29"/>
      <c r="AJ160" s="29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</row>
    <row r="161" spans="2:66" s="14" customFormat="1" ht="12.75">
      <c r="B161" s="13"/>
      <c r="D161" s="13"/>
      <c r="F161" s="13"/>
      <c r="G161" s="15"/>
      <c r="I161" s="16"/>
      <c r="J161" s="16"/>
      <c r="AI161" s="29"/>
      <c r="AJ161" s="29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</row>
    <row r="162" spans="2:66" s="14" customFormat="1" ht="12.75">
      <c r="B162" s="13"/>
      <c r="D162" s="13"/>
      <c r="F162" s="13"/>
      <c r="G162" s="15"/>
      <c r="I162" s="16"/>
      <c r="J162" s="16"/>
      <c r="AI162" s="29"/>
      <c r="AJ162" s="29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</row>
    <row r="163" spans="2:66" s="14" customFormat="1" ht="12.75">
      <c r="B163" s="13"/>
      <c r="D163" s="13"/>
      <c r="F163" s="13"/>
      <c r="G163" s="15"/>
      <c r="I163" s="16"/>
      <c r="J163" s="16"/>
      <c r="AI163" s="29"/>
      <c r="AJ163" s="29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</row>
    <row r="164" spans="2:66" s="14" customFormat="1" ht="12.75">
      <c r="B164" s="13"/>
      <c r="D164" s="13"/>
      <c r="F164" s="13"/>
      <c r="G164" s="15"/>
      <c r="I164" s="16"/>
      <c r="J164" s="16"/>
      <c r="AI164" s="29"/>
      <c r="AJ164" s="29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</row>
    <row r="165" spans="2:66" s="14" customFormat="1" ht="12.75">
      <c r="B165" s="13"/>
      <c r="D165" s="13"/>
      <c r="F165" s="13"/>
      <c r="G165" s="15"/>
      <c r="I165" s="16"/>
      <c r="J165" s="16"/>
      <c r="AI165" s="29"/>
      <c r="AJ165" s="29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</row>
    <row r="166" spans="2:66" s="14" customFormat="1" ht="12.75">
      <c r="B166" s="13"/>
      <c r="D166" s="13"/>
      <c r="F166" s="13"/>
      <c r="G166" s="15"/>
      <c r="I166" s="16"/>
      <c r="J166" s="16"/>
      <c r="AI166" s="29"/>
      <c r="AJ166" s="29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</row>
    <row r="167" spans="2:66" s="14" customFormat="1" ht="12.75">
      <c r="B167" s="13"/>
      <c r="D167" s="13"/>
      <c r="F167" s="13"/>
      <c r="G167" s="15"/>
      <c r="I167" s="16"/>
      <c r="J167" s="16"/>
      <c r="AI167" s="29"/>
      <c r="AJ167" s="29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</row>
    <row r="168" spans="2:66" s="14" customFormat="1" ht="12.75">
      <c r="B168" s="13"/>
      <c r="D168" s="13"/>
      <c r="F168" s="13"/>
      <c r="G168" s="15"/>
      <c r="I168" s="16"/>
      <c r="J168" s="16"/>
      <c r="AI168" s="29"/>
      <c r="AJ168" s="29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</row>
    <row r="169" spans="2:66" s="14" customFormat="1" ht="12.75">
      <c r="B169" s="13"/>
      <c r="D169" s="13"/>
      <c r="F169" s="13"/>
      <c r="G169" s="15"/>
      <c r="I169" s="16"/>
      <c r="J169" s="16"/>
      <c r="AI169" s="29"/>
      <c r="AJ169" s="29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</row>
    <row r="170" spans="2:66" s="14" customFormat="1" ht="12.75">
      <c r="B170" s="13"/>
      <c r="D170" s="13"/>
      <c r="F170" s="13"/>
      <c r="G170" s="15"/>
      <c r="I170" s="16"/>
      <c r="J170" s="16"/>
      <c r="AI170" s="29"/>
      <c r="AJ170" s="29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</row>
    <row r="171" spans="2:66" s="14" customFormat="1" ht="12.75">
      <c r="B171" s="13"/>
      <c r="D171" s="13"/>
      <c r="F171" s="13"/>
      <c r="G171" s="15"/>
      <c r="I171" s="16"/>
      <c r="J171" s="16"/>
      <c r="AI171" s="29"/>
      <c r="AJ171" s="29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</row>
    <row r="172" spans="2:66" s="14" customFormat="1" ht="12.75">
      <c r="B172" s="13"/>
      <c r="D172" s="13"/>
      <c r="F172" s="13"/>
      <c r="G172" s="15"/>
      <c r="I172" s="16"/>
      <c r="J172" s="16"/>
      <c r="AI172" s="29"/>
      <c r="AJ172" s="29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</row>
    <row r="173" spans="2:66" s="14" customFormat="1" ht="12.75">
      <c r="B173" s="13"/>
      <c r="D173" s="13"/>
      <c r="F173" s="13"/>
      <c r="G173" s="15"/>
      <c r="I173" s="16"/>
      <c r="J173" s="16"/>
      <c r="AI173" s="29"/>
      <c r="AJ173" s="29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</row>
    <row r="174" spans="2:66" s="14" customFormat="1" ht="12.75">
      <c r="B174" s="13"/>
      <c r="D174" s="13"/>
      <c r="F174" s="13"/>
      <c r="G174" s="15"/>
      <c r="I174" s="16"/>
      <c r="J174" s="16"/>
      <c r="AI174" s="29"/>
      <c r="AJ174" s="29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</row>
    <row r="175" spans="2:66" s="14" customFormat="1" ht="12.75">
      <c r="B175" s="13"/>
      <c r="D175" s="13"/>
      <c r="F175" s="13"/>
      <c r="G175" s="15"/>
      <c r="I175" s="16"/>
      <c r="J175" s="16"/>
      <c r="AI175" s="29"/>
      <c r="AJ175" s="29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</row>
  </sheetData>
  <sheetProtection/>
  <mergeCells count="193">
    <mergeCell ref="B24:D24"/>
    <mergeCell ref="E24:F24"/>
    <mergeCell ref="B27:D27"/>
    <mergeCell ref="E27:F27"/>
    <mergeCell ref="AN23:AP23"/>
    <mergeCell ref="AQ23:AT23"/>
    <mergeCell ref="BL22:BN22"/>
    <mergeCell ref="K23:N23"/>
    <mergeCell ref="O23:Q23"/>
    <mergeCell ref="R23:T23"/>
    <mergeCell ref="U23:Y23"/>
    <mergeCell ref="Z23:AC23"/>
    <mergeCell ref="AD23:AI23"/>
    <mergeCell ref="BL23:BN23"/>
    <mergeCell ref="AU23:AX23"/>
    <mergeCell ref="AY23:AZ23"/>
    <mergeCell ref="AN22:AP22"/>
    <mergeCell ref="AQ22:AT22"/>
    <mergeCell ref="AU22:AX22"/>
    <mergeCell ref="BG23:BK23"/>
    <mergeCell ref="BC22:BF22"/>
    <mergeCell ref="BG22:BK22"/>
    <mergeCell ref="BC23:BF23"/>
    <mergeCell ref="BG21:BK21"/>
    <mergeCell ref="BL21:BN21"/>
    <mergeCell ref="B22:B23"/>
    <mergeCell ref="F22:F23"/>
    <mergeCell ref="G22:G23"/>
    <mergeCell ref="K22:N22"/>
    <mergeCell ref="O22:Q22"/>
    <mergeCell ref="R22:T22"/>
    <mergeCell ref="U22:Y22"/>
    <mergeCell ref="AJ23:AM23"/>
    <mergeCell ref="Z22:AC22"/>
    <mergeCell ref="AJ21:AM21"/>
    <mergeCell ref="AN21:AP21"/>
    <mergeCell ref="AQ21:AT21"/>
    <mergeCell ref="AU21:AX21"/>
    <mergeCell ref="AY21:AZ21"/>
    <mergeCell ref="AD21:AI21"/>
    <mergeCell ref="AY22:AZ22"/>
    <mergeCell ref="AD22:AI22"/>
    <mergeCell ref="AJ22:AM22"/>
    <mergeCell ref="BC21:BF21"/>
    <mergeCell ref="AY20:AZ20"/>
    <mergeCell ref="BC20:BF20"/>
    <mergeCell ref="BG20:BK20"/>
    <mergeCell ref="BL20:BN20"/>
    <mergeCell ref="K21:N21"/>
    <mergeCell ref="O21:Q21"/>
    <mergeCell ref="R21:T21"/>
    <mergeCell ref="U21:Y21"/>
    <mergeCell ref="Z21:AC21"/>
    <mergeCell ref="Z20:AC20"/>
    <mergeCell ref="AD20:AI20"/>
    <mergeCell ref="AJ20:AM20"/>
    <mergeCell ref="AN20:AP20"/>
    <mergeCell ref="AQ20:AT20"/>
    <mergeCell ref="AU20:AX20"/>
    <mergeCell ref="BC19:BF19"/>
    <mergeCell ref="BG19:BK19"/>
    <mergeCell ref="BL19:BN19"/>
    <mergeCell ref="B20:B21"/>
    <mergeCell ref="F20:F21"/>
    <mergeCell ref="G20:G21"/>
    <mergeCell ref="K20:N20"/>
    <mergeCell ref="O20:Q20"/>
    <mergeCell ref="R20:T20"/>
    <mergeCell ref="U20:Y20"/>
    <mergeCell ref="AD19:AI19"/>
    <mergeCell ref="AJ19:AM19"/>
    <mergeCell ref="AN19:AP19"/>
    <mergeCell ref="AQ19:AT19"/>
    <mergeCell ref="AU19:AX19"/>
    <mergeCell ref="AY19:AZ19"/>
    <mergeCell ref="AU18:AX18"/>
    <mergeCell ref="AY18:AZ18"/>
    <mergeCell ref="BC18:BF18"/>
    <mergeCell ref="BG18:BK18"/>
    <mergeCell ref="BL18:BN18"/>
    <mergeCell ref="K19:N19"/>
    <mergeCell ref="O19:Q19"/>
    <mergeCell ref="R19:T19"/>
    <mergeCell ref="U19:Y19"/>
    <mergeCell ref="Z19:AC19"/>
    <mergeCell ref="U18:Y18"/>
    <mergeCell ref="Z18:AC18"/>
    <mergeCell ref="AD18:AI18"/>
    <mergeCell ref="AJ18:AM18"/>
    <mergeCell ref="AN18:AP18"/>
    <mergeCell ref="AQ18:AT18"/>
    <mergeCell ref="B18:B19"/>
    <mergeCell ref="F18:F19"/>
    <mergeCell ref="G18:G19"/>
    <mergeCell ref="K18:N18"/>
    <mergeCell ref="O18:Q18"/>
    <mergeCell ref="R18:T18"/>
    <mergeCell ref="AQ17:AT17"/>
    <mergeCell ref="AU17:AX17"/>
    <mergeCell ref="AY17:AZ17"/>
    <mergeCell ref="BC17:BF17"/>
    <mergeCell ref="BG17:BK17"/>
    <mergeCell ref="BL17:BN17"/>
    <mergeCell ref="BG16:BK16"/>
    <mergeCell ref="BL16:BN16"/>
    <mergeCell ref="K17:N17"/>
    <mergeCell ref="O17:Q17"/>
    <mergeCell ref="R17:T17"/>
    <mergeCell ref="U17:Y17"/>
    <mergeCell ref="Z17:AC17"/>
    <mergeCell ref="AD17:AI17"/>
    <mergeCell ref="AJ17:AM17"/>
    <mergeCell ref="AN17:AP17"/>
    <mergeCell ref="AJ16:AM16"/>
    <mergeCell ref="AN16:AP16"/>
    <mergeCell ref="AQ16:AT16"/>
    <mergeCell ref="AU16:AX16"/>
    <mergeCell ref="AY16:AZ16"/>
    <mergeCell ref="BC16:BF16"/>
    <mergeCell ref="BL15:BN15"/>
    <mergeCell ref="B16:B17"/>
    <mergeCell ref="F16:F17"/>
    <mergeCell ref="G16:G17"/>
    <mergeCell ref="K16:N16"/>
    <mergeCell ref="O16:Q16"/>
    <mergeCell ref="R16:T16"/>
    <mergeCell ref="U16:Y16"/>
    <mergeCell ref="Z16:AC16"/>
    <mergeCell ref="AD16:AI16"/>
    <mergeCell ref="AN15:AP15"/>
    <mergeCell ref="AQ15:AT15"/>
    <mergeCell ref="AU15:AX15"/>
    <mergeCell ref="AY15:AZ15"/>
    <mergeCell ref="BC15:BF15"/>
    <mergeCell ref="BG15:BK15"/>
    <mergeCell ref="BC14:BF14"/>
    <mergeCell ref="BG14:BK14"/>
    <mergeCell ref="BL14:BN14"/>
    <mergeCell ref="K15:N15"/>
    <mergeCell ref="O15:Q15"/>
    <mergeCell ref="R15:T15"/>
    <mergeCell ref="U15:Y15"/>
    <mergeCell ref="Z15:AC15"/>
    <mergeCell ref="AD15:AI15"/>
    <mergeCell ref="AJ15:AM15"/>
    <mergeCell ref="AD14:AI14"/>
    <mergeCell ref="AJ14:AM14"/>
    <mergeCell ref="AN14:AP14"/>
    <mergeCell ref="AQ14:AT14"/>
    <mergeCell ref="AU14:AX14"/>
    <mergeCell ref="AY14:AZ14"/>
    <mergeCell ref="BG13:BK13"/>
    <mergeCell ref="BL13:BN13"/>
    <mergeCell ref="B14:B15"/>
    <mergeCell ref="F14:F15"/>
    <mergeCell ref="G14:G15"/>
    <mergeCell ref="K14:N14"/>
    <mergeCell ref="O14:Q14"/>
    <mergeCell ref="R14:T14"/>
    <mergeCell ref="U14:Y14"/>
    <mergeCell ref="Z14:AC14"/>
    <mergeCell ref="AJ13:AM13"/>
    <mergeCell ref="AN13:AP13"/>
    <mergeCell ref="AQ13:AT13"/>
    <mergeCell ref="AU13:AX13"/>
    <mergeCell ref="AY13:AZ13"/>
    <mergeCell ref="BC13:BF13"/>
    <mergeCell ref="AY12:AZ12"/>
    <mergeCell ref="BC12:BF12"/>
    <mergeCell ref="BG12:BK12"/>
    <mergeCell ref="BL12:BN12"/>
    <mergeCell ref="K13:N13"/>
    <mergeCell ref="O13:Q13"/>
    <mergeCell ref="R13:T13"/>
    <mergeCell ref="U13:Y13"/>
    <mergeCell ref="Z13:AC13"/>
    <mergeCell ref="AD13:AI13"/>
    <mergeCell ref="Z12:AC12"/>
    <mergeCell ref="AD12:AI12"/>
    <mergeCell ref="AJ12:AM12"/>
    <mergeCell ref="AN12:AP12"/>
    <mergeCell ref="AQ12:AT12"/>
    <mergeCell ref="AU12:AX12"/>
    <mergeCell ref="B11:D11"/>
    <mergeCell ref="K11:AI11"/>
    <mergeCell ref="AJ11:BN11"/>
    <mergeCell ref="B12:B13"/>
    <mergeCell ref="F12:F13"/>
    <mergeCell ref="G12:G13"/>
    <mergeCell ref="K12:N12"/>
    <mergeCell ref="O12:Q12"/>
    <mergeCell ref="R12:T12"/>
    <mergeCell ref="U12:Y12"/>
  </mergeCells>
  <conditionalFormatting sqref="BP11:BP22 BO11:BO24 BO28:BO30 BG28 BB8:BF11 AQ29:BN30 AX28 AJ11:BA11 H85:J65536 K9:K11 H1:J1 I57:K59 H32:J56 L8:BA10 H3:J30">
    <cfRule type="cellIs" priority="1" dxfId="5" operator="equal" stopIfTrue="1">
      <formula>"1/0/1900"</formula>
    </cfRule>
  </conditionalFormatting>
  <conditionalFormatting sqref="BO26:BP26 BG25 AX25 B18 F20 C31:C59 D10 B30:C30 F14 B40:B59 C28:C29 B85:C65536 F18 H31:J31 K33:K34 F16 B31:B34 F10:F12 K39:K51 D57:D77 C25:D26 B25:B28 B14 B10:B12 B16 B20 B22 F22 C12:D23 D28:D51 F25:F26 C3:C10 D3:D8 E3:E10 B1:B7 F3:F7 F83:F65536 G82:G65536 H57:H82 F28:F55 G3:G51 D86:E65536 E26:E51 E12:E24 C1:G1 E82:F82 E57:G81 C52:O59">
    <cfRule type="cellIs" priority="2" dxfId="6" operator="equal" stopIfTrue="1">
      <formula>0</formula>
    </cfRule>
  </conditionalFormatting>
  <conditionalFormatting sqref="Z12:Z23 U12:U23 R12:R23 O12:O23 K12:K23 W12:W23 K1:AH1 K1025:AH65536 AK1:BN1 AK1025:BN65536">
    <cfRule type="cellIs" priority="3" dxfId="5" operator="equal" stopIfTrue="1">
      <formula>0</formula>
    </cfRule>
  </conditionalFormatting>
  <conditionalFormatting sqref="AD12:BN23">
    <cfRule type="cellIs" priority="4" dxfId="7" operator="equal" stopIfTrue="1">
      <formula>0</formula>
    </cfRule>
  </conditionalFormatting>
  <dataValidations count="1">
    <dataValidation type="list" allowBlank="1" showInputMessage="1" showErrorMessage="1" sqref="B11:D11">
      <formula1>$D$31:$D$33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3:L36"/>
  <sheetViews>
    <sheetView zoomScalePageLayoutView="0" workbookViewId="0" topLeftCell="A1">
      <selection activeCell="E14" sqref="E14"/>
    </sheetView>
  </sheetViews>
  <sheetFormatPr defaultColWidth="9.140625" defaultRowHeight="15"/>
  <cols>
    <col min="9" max="9" width="16.28125" style="0" bestFit="1" customWidth="1"/>
  </cols>
  <sheetData>
    <row r="2" ht="15.75" thickBot="1"/>
    <row r="3" spans="1:11" ht="16.5" thickBot="1" thickTop="1">
      <c r="A3" s="3"/>
      <c r="B3" s="4"/>
      <c r="C3" s="4"/>
      <c r="D3" s="4"/>
      <c r="E3" s="4"/>
      <c r="F3" s="4"/>
      <c r="G3" s="4"/>
      <c r="H3" s="4" t="s">
        <v>0</v>
      </c>
      <c r="I3" s="4" t="s">
        <v>1</v>
      </c>
      <c r="J3" s="1" t="s">
        <v>20</v>
      </c>
      <c r="K3" s="1"/>
    </row>
    <row r="4" spans="1:11" ht="15.75" thickTop="1">
      <c r="A4" s="5"/>
      <c r="B4" s="6"/>
      <c r="C4" s="6"/>
      <c r="D4" s="6"/>
      <c r="E4" s="6"/>
      <c r="F4" s="5"/>
      <c r="G4" s="6"/>
      <c r="H4" s="7">
        <v>1</v>
      </c>
      <c r="I4" s="6" t="s">
        <v>2</v>
      </c>
      <c r="J4" s="167">
        <v>0</v>
      </c>
      <c r="K4" s="2"/>
    </row>
    <row r="5" spans="1:11" ht="15">
      <c r="A5" s="5"/>
      <c r="B5" s="6"/>
      <c r="C5" s="6"/>
      <c r="D5" s="6"/>
      <c r="E5" s="6"/>
      <c r="F5" s="5"/>
      <c r="G5" s="6"/>
      <c r="H5" s="7">
        <v>2</v>
      </c>
      <c r="I5" s="6" t="s">
        <v>2</v>
      </c>
      <c r="J5" s="167">
        <v>2</v>
      </c>
      <c r="K5" s="2"/>
    </row>
    <row r="6" spans="1:11" ht="15">
      <c r="A6" s="5"/>
      <c r="B6" s="6"/>
      <c r="C6" s="6"/>
      <c r="D6" s="6"/>
      <c r="E6" s="6"/>
      <c r="F6" s="5"/>
      <c r="G6" s="6"/>
      <c r="H6" s="7">
        <v>3</v>
      </c>
      <c r="I6" s="6" t="s">
        <v>2</v>
      </c>
      <c r="J6" s="167">
        <v>3</v>
      </c>
      <c r="K6" s="2"/>
    </row>
    <row r="7" spans="1:11" ht="15">
      <c r="A7" s="5"/>
      <c r="B7" s="6"/>
      <c r="C7" s="6"/>
      <c r="D7" s="6"/>
      <c r="E7" s="6"/>
      <c r="F7" s="5"/>
      <c r="G7" s="6"/>
      <c r="H7" s="7">
        <v>4</v>
      </c>
      <c r="I7" s="6" t="s">
        <v>2</v>
      </c>
      <c r="J7" s="167">
        <v>4</v>
      </c>
      <c r="K7" s="2"/>
    </row>
    <row r="8" spans="1:11" ht="15">
      <c r="A8" s="5"/>
      <c r="B8" s="6"/>
      <c r="C8" s="6"/>
      <c r="D8" s="6"/>
      <c r="E8" s="6"/>
      <c r="F8" s="5"/>
      <c r="G8" s="6"/>
      <c r="H8" s="7">
        <v>5</v>
      </c>
      <c r="I8" s="6" t="s">
        <v>2</v>
      </c>
      <c r="J8" s="167">
        <v>5</v>
      </c>
      <c r="K8" s="2"/>
    </row>
    <row r="9" spans="2:11" ht="15">
      <c r="B9" s="6"/>
      <c r="C9" s="6"/>
      <c r="D9" s="6"/>
      <c r="E9" s="6"/>
      <c r="F9" s="5"/>
      <c r="G9" s="6"/>
      <c r="H9" s="7">
        <v>6</v>
      </c>
      <c r="I9" s="6" t="s">
        <v>2</v>
      </c>
      <c r="J9" s="167">
        <v>6</v>
      </c>
      <c r="K9" s="2"/>
    </row>
    <row r="10" spans="1:11" ht="15">
      <c r="A10" s="5"/>
      <c r="B10" s="6"/>
      <c r="C10" s="6"/>
      <c r="D10" s="6"/>
      <c r="E10" s="6"/>
      <c r="F10" s="5"/>
      <c r="G10" s="6"/>
      <c r="H10" s="7">
        <v>7</v>
      </c>
      <c r="I10" s="6" t="s">
        <v>2</v>
      </c>
      <c r="J10" s="167">
        <v>7</v>
      </c>
      <c r="K10" s="2"/>
    </row>
    <row r="11" spans="1:11" ht="15">
      <c r="A11" s="5"/>
      <c r="B11" s="6"/>
      <c r="C11" s="6"/>
      <c r="D11" s="6"/>
      <c r="E11" s="6"/>
      <c r="F11" s="5"/>
      <c r="G11" s="6"/>
      <c r="H11" s="7">
        <v>8</v>
      </c>
      <c r="I11" s="6" t="s">
        <v>2</v>
      </c>
      <c r="J11" s="167">
        <v>8</v>
      </c>
      <c r="K11" s="2"/>
    </row>
    <row r="12" spans="1:11" ht="15">
      <c r="A12" s="5"/>
      <c r="B12" s="6"/>
      <c r="C12" s="6"/>
      <c r="D12" s="6"/>
      <c r="E12" s="6"/>
      <c r="F12" s="5"/>
      <c r="G12" s="6"/>
      <c r="H12" s="7">
        <v>9</v>
      </c>
      <c r="I12" s="6" t="s">
        <v>2</v>
      </c>
      <c r="J12" s="167">
        <v>9</v>
      </c>
      <c r="K12" s="2"/>
    </row>
    <row r="13" spans="1:12" ht="15">
      <c r="A13" s="5"/>
      <c r="B13" s="6"/>
      <c r="C13" s="6"/>
      <c r="D13" s="6"/>
      <c r="E13" s="6"/>
      <c r="F13" s="5"/>
      <c r="G13" s="6"/>
      <c r="H13" s="7">
        <v>10</v>
      </c>
      <c r="I13" s="6" t="s">
        <v>2</v>
      </c>
      <c r="J13" s="167">
        <v>10</v>
      </c>
      <c r="K13" s="2"/>
      <c r="L13" s="110"/>
    </row>
    <row r="14" spans="1:11" ht="15">
      <c r="A14" s="5"/>
      <c r="B14" s="6"/>
      <c r="C14" s="6"/>
      <c r="D14" s="6"/>
      <c r="E14" s="6"/>
      <c r="F14" s="5"/>
      <c r="G14" s="6"/>
      <c r="H14" s="7">
        <v>11</v>
      </c>
      <c r="I14" s="6" t="s">
        <v>3</v>
      </c>
      <c r="J14" s="167">
        <v>100</v>
      </c>
      <c r="K14" s="2"/>
    </row>
    <row r="15" spans="1:11" ht="15">
      <c r="A15" s="5"/>
      <c r="B15" s="6"/>
      <c r="C15" s="6"/>
      <c r="D15" s="6"/>
      <c r="E15" s="6"/>
      <c r="F15" s="5"/>
      <c r="G15" s="6"/>
      <c r="H15" s="7">
        <v>12</v>
      </c>
      <c r="I15" s="6" t="s">
        <v>3</v>
      </c>
      <c r="J15" s="167">
        <v>200</v>
      </c>
      <c r="K15" s="2"/>
    </row>
    <row r="16" spans="1:11" ht="15">
      <c r="A16" s="5"/>
      <c r="B16" s="6"/>
      <c r="C16" s="6"/>
      <c r="D16" s="6"/>
      <c r="E16" s="6"/>
      <c r="F16" s="5"/>
      <c r="G16" s="6"/>
      <c r="H16" s="7">
        <v>13</v>
      </c>
      <c r="I16" s="6" t="s">
        <v>3</v>
      </c>
      <c r="J16" s="167">
        <v>300</v>
      </c>
      <c r="K16" s="2"/>
    </row>
    <row r="17" spans="1:11" ht="15">
      <c r="A17" s="5"/>
      <c r="B17" s="6"/>
      <c r="C17" s="6"/>
      <c r="D17" s="6"/>
      <c r="E17" s="6"/>
      <c r="F17" s="5"/>
      <c r="G17" s="6"/>
      <c r="H17" s="7">
        <v>14</v>
      </c>
      <c r="I17" s="6" t="s">
        <v>3</v>
      </c>
      <c r="J17" s="167">
        <v>400</v>
      </c>
      <c r="K17" s="2"/>
    </row>
    <row r="18" spans="1:11" ht="15">
      <c r="A18" s="5"/>
      <c r="B18" s="6"/>
      <c r="C18" s="6"/>
      <c r="D18" s="6"/>
      <c r="E18" s="6"/>
      <c r="F18" s="5"/>
      <c r="G18" s="6"/>
      <c r="H18" s="7">
        <v>15</v>
      </c>
      <c r="I18" s="6" t="s">
        <v>3</v>
      </c>
      <c r="J18" s="167">
        <v>500</v>
      </c>
      <c r="K18" s="2"/>
    </row>
    <row r="19" spans="1:11" ht="15">
      <c r="A19" s="5"/>
      <c r="B19" s="6"/>
      <c r="C19" s="6"/>
      <c r="D19" s="6"/>
      <c r="E19" s="6"/>
      <c r="F19" s="5"/>
      <c r="G19" s="6"/>
      <c r="H19" s="7">
        <v>16</v>
      </c>
      <c r="I19" s="6" t="s">
        <v>3</v>
      </c>
      <c r="J19" s="167">
        <v>600</v>
      </c>
      <c r="K19" s="2"/>
    </row>
    <row r="20" spans="1:11" ht="15">
      <c r="A20" s="5"/>
      <c r="B20" s="6"/>
      <c r="C20" s="6"/>
      <c r="D20" s="6"/>
      <c r="E20" s="6"/>
      <c r="F20" s="5"/>
      <c r="G20" s="6"/>
      <c r="H20" s="7">
        <v>17</v>
      </c>
      <c r="I20" s="6" t="s">
        <v>3</v>
      </c>
      <c r="J20" s="167">
        <v>700</v>
      </c>
      <c r="K20" s="2"/>
    </row>
    <row r="21" spans="1:11" ht="15">
      <c r="A21" s="5"/>
      <c r="B21" s="6"/>
      <c r="C21" s="6"/>
      <c r="D21" s="6"/>
      <c r="E21" s="6"/>
      <c r="F21" s="5"/>
      <c r="G21" s="6"/>
      <c r="H21" s="7">
        <v>18</v>
      </c>
      <c r="I21" s="6" t="s">
        <v>3</v>
      </c>
      <c r="J21" s="167">
        <v>800</v>
      </c>
      <c r="K21" s="2"/>
    </row>
    <row r="22" spans="1:11" ht="15">
      <c r="A22" s="5"/>
      <c r="B22" s="6"/>
      <c r="C22" s="6"/>
      <c r="D22" s="6"/>
      <c r="E22" s="6"/>
      <c r="F22" s="5"/>
      <c r="G22" s="6"/>
      <c r="H22" s="7">
        <v>19</v>
      </c>
      <c r="I22" s="6" t="s">
        <v>3</v>
      </c>
      <c r="J22" s="167">
        <v>900</v>
      </c>
      <c r="K22" s="2"/>
    </row>
    <row r="23" spans="1:11" ht="15">
      <c r="A23" s="5"/>
      <c r="B23" s="6"/>
      <c r="C23" s="6"/>
      <c r="D23" s="6"/>
      <c r="E23" s="6"/>
      <c r="F23" s="5"/>
      <c r="G23" s="6"/>
      <c r="H23" s="7">
        <v>20</v>
      </c>
      <c r="I23" s="6" t="s">
        <v>3</v>
      </c>
      <c r="J23" s="167">
        <v>1000</v>
      </c>
      <c r="K23" s="2"/>
    </row>
    <row r="24" spans="1:11" ht="15">
      <c r="A24" s="5"/>
      <c r="B24" s="6"/>
      <c r="C24" s="6"/>
      <c r="D24" s="6"/>
      <c r="E24" s="6"/>
      <c r="F24" s="5"/>
      <c r="G24" s="6"/>
      <c r="H24" s="7">
        <v>21</v>
      </c>
      <c r="I24" s="6" t="s">
        <v>3</v>
      </c>
      <c r="J24" s="167">
        <v>1100</v>
      </c>
      <c r="K24" s="2"/>
    </row>
    <row r="25" spans="1:11" ht="15">
      <c r="A25" s="5"/>
      <c r="B25" s="6"/>
      <c r="C25" s="6"/>
      <c r="D25" s="6"/>
      <c r="E25" s="6"/>
      <c r="F25" s="5"/>
      <c r="G25" s="6"/>
      <c r="H25" s="7">
        <v>22</v>
      </c>
      <c r="I25" s="6" t="s">
        <v>3</v>
      </c>
      <c r="J25" s="167">
        <v>1200</v>
      </c>
      <c r="K25" s="2"/>
    </row>
    <row r="26" spans="1:11" ht="15">
      <c r="A26" s="5"/>
      <c r="B26" s="6"/>
      <c r="C26" s="6"/>
      <c r="D26" s="6"/>
      <c r="E26" s="6"/>
      <c r="F26" s="5"/>
      <c r="G26" s="6"/>
      <c r="H26" s="7">
        <v>23</v>
      </c>
      <c r="I26" s="6" t="s">
        <v>3</v>
      </c>
      <c r="J26" s="167">
        <v>1300</v>
      </c>
      <c r="K26" s="2"/>
    </row>
    <row r="27" spans="1:11" ht="15">
      <c r="A27" s="5"/>
      <c r="B27" s="6"/>
      <c r="C27" s="6"/>
      <c r="D27" s="6"/>
      <c r="E27" s="6"/>
      <c r="F27" s="5"/>
      <c r="G27" s="6"/>
      <c r="H27" s="7">
        <v>24</v>
      </c>
      <c r="I27" s="6" t="s">
        <v>4</v>
      </c>
      <c r="J27" s="167">
        <v>10000</v>
      </c>
      <c r="K27" s="2"/>
    </row>
    <row r="28" spans="1:11" ht="15">
      <c r="A28" s="5"/>
      <c r="B28" s="6"/>
      <c r="C28" s="6"/>
      <c r="D28" s="6"/>
      <c r="E28" s="6"/>
      <c r="F28" s="5"/>
      <c r="G28" s="6"/>
      <c r="H28" s="7">
        <v>25</v>
      </c>
      <c r="I28" s="6" t="s">
        <v>4</v>
      </c>
      <c r="J28" s="167">
        <v>20000</v>
      </c>
      <c r="K28" s="2"/>
    </row>
    <row r="29" spans="1:11" ht="15">
      <c r="A29" s="5"/>
      <c r="B29" s="6"/>
      <c r="C29" s="6"/>
      <c r="D29" s="6"/>
      <c r="E29" s="6"/>
      <c r="F29" s="5"/>
      <c r="G29" s="6"/>
      <c r="H29" s="7">
        <v>26</v>
      </c>
      <c r="I29" s="6" t="s">
        <v>4</v>
      </c>
      <c r="J29" s="167">
        <v>30000</v>
      </c>
      <c r="K29" s="2"/>
    </row>
    <row r="30" spans="1:11" ht="15">
      <c r="A30" s="5"/>
      <c r="B30" s="6"/>
      <c r="C30" s="6"/>
      <c r="D30" s="6"/>
      <c r="E30" s="6"/>
      <c r="F30" s="5"/>
      <c r="G30" s="6"/>
      <c r="H30" s="7">
        <v>27</v>
      </c>
      <c r="I30" s="6" t="s">
        <v>4</v>
      </c>
      <c r="J30" s="167">
        <v>40000</v>
      </c>
      <c r="K30" s="2"/>
    </row>
    <row r="31" spans="1:11" ht="15">
      <c r="A31" s="5"/>
      <c r="B31" s="6"/>
      <c r="C31" s="6"/>
      <c r="D31" s="6"/>
      <c r="E31" s="6"/>
      <c r="F31" s="5"/>
      <c r="G31" s="6"/>
      <c r="H31" s="7">
        <v>28</v>
      </c>
      <c r="I31" s="6" t="s">
        <v>4</v>
      </c>
      <c r="J31" s="167">
        <v>50000</v>
      </c>
      <c r="K31" s="2"/>
    </row>
    <row r="32" spans="1:11" ht="15">
      <c r="A32" s="5"/>
      <c r="B32" s="6"/>
      <c r="C32" s="6"/>
      <c r="D32" s="6"/>
      <c r="E32" s="6"/>
      <c r="F32" s="5"/>
      <c r="G32" s="6"/>
      <c r="H32" s="7">
        <v>29</v>
      </c>
      <c r="I32" s="6" t="s">
        <v>4</v>
      </c>
      <c r="J32" s="167">
        <v>60000</v>
      </c>
      <c r="K32" s="2"/>
    </row>
    <row r="33" spans="1:11" ht="15">
      <c r="A33" s="5"/>
      <c r="B33" s="6"/>
      <c r="C33" s="6"/>
      <c r="D33" s="6"/>
      <c r="E33" s="6"/>
      <c r="F33" s="5"/>
      <c r="G33" s="6"/>
      <c r="H33" s="7">
        <v>30</v>
      </c>
      <c r="I33" s="6" t="s">
        <v>4</v>
      </c>
      <c r="J33" s="167">
        <v>70000</v>
      </c>
      <c r="K33" s="2"/>
    </row>
    <row r="34" spans="1:11" ht="15">
      <c r="A34" s="5"/>
      <c r="B34" s="6"/>
      <c r="C34" s="6"/>
      <c r="D34" s="6"/>
      <c r="E34" s="6"/>
      <c r="F34" s="5"/>
      <c r="G34" s="6"/>
      <c r="H34" s="7">
        <v>31</v>
      </c>
      <c r="I34" s="6" t="s">
        <v>4</v>
      </c>
      <c r="J34" s="167">
        <v>80000</v>
      </c>
      <c r="K34" s="2"/>
    </row>
    <row r="35" spans="1:11" ht="15">
      <c r="A35" s="5"/>
      <c r="B35" s="6"/>
      <c r="C35" s="6"/>
      <c r="D35" s="6"/>
      <c r="E35" s="6"/>
      <c r="F35" s="5"/>
      <c r="G35" s="6"/>
      <c r="H35" s="7">
        <v>32</v>
      </c>
      <c r="I35" s="6" t="s">
        <v>4</v>
      </c>
      <c r="J35" s="167">
        <v>90000</v>
      </c>
      <c r="K35" s="2"/>
    </row>
    <row r="36" spans="1:11" ht="15">
      <c r="A36" s="5"/>
      <c r="B36" s="6"/>
      <c r="C36" s="6"/>
      <c r="D36" s="6"/>
      <c r="E36" s="6"/>
      <c r="F36" s="5"/>
      <c r="G36" s="6"/>
      <c r="H36" s="7">
        <v>33</v>
      </c>
      <c r="I36" s="6" t="s">
        <v>4</v>
      </c>
      <c r="J36" s="167">
        <v>100000</v>
      </c>
      <c r="K36" s="2"/>
    </row>
  </sheetData>
  <sheetProtection/>
  <autoFilter ref="A3:K3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7030A0"/>
  </sheetPr>
  <dimension ref="A3:K52"/>
  <sheetViews>
    <sheetView zoomScalePageLayoutView="0" workbookViewId="0" topLeftCell="A1">
      <selection activeCell="E12" sqref="E12"/>
    </sheetView>
  </sheetViews>
  <sheetFormatPr defaultColWidth="9.140625" defaultRowHeight="15"/>
  <cols>
    <col min="9" max="9" width="16.28125" style="0" bestFit="1" customWidth="1"/>
  </cols>
  <sheetData>
    <row r="2" ht="15.75" thickBot="1"/>
    <row r="3" spans="1:11" ht="16.5" thickBot="1" thickTop="1">
      <c r="A3" s="3"/>
      <c r="B3" s="4"/>
      <c r="C3" s="4"/>
      <c r="D3" s="4"/>
      <c r="E3" s="4"/>
      <c r="F3" s="4"/>
      <c r="G3" s="4"/>
      <c r="H3" s="4" t="s">
        <v>5</v>
      </c>
      <c r="I3" s="4" t="s">
        <v>1</v>
      </c>
      <c r="J3" s="1"/>
      <c r="K3" s="1"/>
    </row>
    <row r="4" spans="1:11" ht="15.75" thickTop="1">
      <c r="A4" s="5"/>
      <c r="B4" s="6"/>
      <c r="C4" s="6"/>
      <c r="D4" s="6"/>
      <c r="E4" s="6"/>
      <c r="F4" s="5"/>
      <c r="G4" s="6"/>
      <c r="H4" s="7">
        <v>34</v>
      </c>
      <c r="I4" s="6" t="s">
        <v>2</v>
      </c>
      <c r="J4" s="2"/>
      <c r="K4" s="2"/>
    </row>
    <row r="5" spans="1:11" ht="15">
      <c r="A5" s="5"/>
      <c r="B5" s="6"/>
      <c r="C5" s="6"/>
      <c r="D5" s="6"/>
      <c r="E5" s="6"/>
      <c r="F5" s="5"/>
      <c r="G5" s="6"/>
      <c r="H5" s="7">
        <v>35</v>
      </c>
      <c r="I5" s="6" t="s">
        <v>2</v>
      </c>
      <c r="J5" s="2"/>
      <c r="K5" s="2"/>
    </row>
    <row r="6" spans="1:11" ht="15">
      <c r="A6" s="5"/>
      <c r="B6" s="6"/>
      <c r="C6" s="6"/>
      <c r="D6" s="6"/>
      <c r="E6" s="6"/>
      <c r="F6" s="5"/>
      <c r="G6" s="6"/>
      <c r="H6" s="7">
        <v>36</v>
      </c>
      <c r="I6" s="6" t="s">
        <v>2</v>
      </c>
      <c r="J6" s="2"/>
      <c r="K6" s="2"/>
    </row>
    <row r="7" spans="1:11" ht="15">
      <c r="A7" s="5"/>
      <c r="B7" s="6"/>
      <c r="C7" s="6"/>
      <c r="D7" s="6"/>
      <c r="E7" s="6"/>
      <c r="F7" s="5"/>
      <c r="G7" s="6"/>
      <c r="H7" s="7">
        <v>37</v>
      </c>
      <c r="I7" s="6" t="s">
        <v>2</v>
      </c>
      <c r="J7" s="2"/>
      <c r="K7" s="2"/>
    </row>
    <row r="8" spans="1:11" ht="15">
      <c r="A8" s="5"/>
      <c r="B8" s="6"/>
      <c r="C8" s="6"/>
      <c r="D8" s="6"/>
      <c r="E8" s="6"/>
      <c r="F8" s="5"/>
      <c r="G8" s="6"/>
      <c r="H8" s="7">
        <v>38</v>
      </c>
      <c r="I8" s="6" t="s">
        <v>2</v>
      </c>
      <c r="J8" s="2"/>
      <c r="K8" s="2"/>
    </row>
    <row r="9" spans="1:11" ht="15">
      <c r="A9" s="5"/>
      <c r="B9" s="6"/>
      <c r="C9" s="6"/>
      <c r="D9" s="6"/>
      <c r="E9" s="6"/>
      <c r="F9" s="5"/>
      <c r="G9" s="6"/>
      <c r="H9" s="7">
        <v>39</v>
      </c>
      <c r="I9" s="6" t="s">
        <v>2</v>
      </c>
      <c r="J9" s="2"/>
      <c r="K9" s="2"/>
    </row>
    <row r="10" spans="1:11" ht="15">
      <c r="A10" s="5"/>
      <c r="B10" s="6"/>
      <c r="C10" s="6"/>
      <c r="D10" s="6"/>
      <c r="E10" s="6"/>
      <c r="F10" s="5"/>
      <c r="G10" s="6"/>
      <c r="H10" s="7">
        <v>40</v>
      </c>
      <c r="I10" s="6" t="s">
        <v>2</v>
      </c>
      <c r="J10" s="2"/>
      <c r="K10" s="2"/>
    </row>
    <row r="11" spans="1:11" ht="15">
      <c r="A11" s="5"/>
      <c r="B11" s="6"/>
      <c r="C11" s="6"/>
      <c r="D11" s="6"/>
      <c r="E11" s="6"/>
      <c r="F11" s="5"/>
      <c r="G11" s="6"/>
      <c r="H11" s="7">
        <v>41</v>
      </c>
      <c r="I11" s="6" t="s">
        <v>2</v>
      </c>
      <c r="J11" s="2"/>
      <c r="K11" s="2"/>
    </row>
    <row r="12" spans="1:11" ht="15">
      <c r="A12" s="5"/>
      <c r="B12" s="6"/>
      <c r="C12" s="6"/>
      <c r="D12" s="6"/>
      <c r="E12" s="6"/>
      <c r="F12" s="5"/>
      <c r="G12" s="6"/>
      <c r="H12" s="7">
        <v>42</v>
      </c>
      <c r="I12" s="6" t="s">
        <v>2</v>
      </c>
      <c r="J12" s="2"/>
      <c r="K12" s="2"/>
    </row>
    <row r="13" spans="1:11" ht="15">
      <c r="A13" s="5"/>
      <c r="B13" s="6"/>
      <c r="C13" s="6"/>
      <c r="D13" s="6"/>
      <c r="E13" s="6"/>
      <c r="F13" s="5"/>
      <c r="G13" s="6"/>
      <c r="H13" s="7">
        <v>43</v>
      </c>
      <c r="I13" s="6" t="s">
        <v>2</v>
      </c>
      <c r="J13" s="2"/>
      <c r="K13" s="2"/>
    </row>
    <row r="14" spans="1:11" ht="15">
      <c r="A14" s="5"/>
      <c r="B14" s="6"/>
      <c r="C14" s="6"/>
      <c r="D14" s="6"/>
      <c r="E14" s="6"/>
      <c r="F14" s="5"/>
      <c r="G14" s="6"/>
      <c r="H14" s="7">
        <v>44</v>
      </c>
      <c r="I14" s="6" t="s">
        <v>2</v>
      </c>
      <c r="J14" s="2"/>
      <c r="K14" s="2"/>
    </row>
    <row r="15" spans="1:11" ht="15">
      <c r="A15" s="5"/>
      <c r="B15" s="6"/>
      <c r="C15" s="6"/>
      <c r="D15" s="6"/>
      <c r="E15" s="6"/>
      <c r="F15" s="5"/>
      <c r="G15" s="6"/>
      <c r="H15" s="7">
        <v>45</v>
      </c>
      <c r="I15" s="6" t="s">
        <v>2</v>
      </c>
      <c r="J15" s="2"/>
      <c r="K15" s="2"/>
    </row>
    <row r="16" spans="1:11" ht="15">
      <c r="A16" s="5"/>
      <c r="B16" s="6"/>
      <c r="C16" s="6"/>
      <c r="D16" s="6"/>
      <c r="E16" s="6"/>
      <c r="F16" s="5"/>
      <c r="G16" s="6"/>
      <c r="H16" s="7">
        <v>46</v>
      </c>
      <c r="I16" s="6" t="s">
        <v>2</v>
      </c>
      <c r="J16" s="2"/>
      <c r="K16" s="2"/>
    </row>
    <row r="17" spans="1:11" ht="15">
      <c r="A17" s="5"/>
      <c r="B17" s="6"/>
      <c r="C17" s="6"/>
      <c r="D17" s="6"/>
      <c r="E17" s="6"/>
      <c r="F17" s="5"/>
      <c r="G17" s="6"/>
      <c r="H17" s="7">
        <v>47</v>
      </c>
      <c r="I17" s="6" t="s">
        <v>3</v>
      </c>
      <c r="J17" s="2"/>
      <c r="K17" s="2"/>
    </row>
    <row r="18" spans="1:11" ht="15">
      <c r="A18" s="5"/>
      <c r="B18" s="6"/>
      <c r="C18" s="6"/>
      <c r="D18" s="6"/>
      <c r="E18" s="6"/>
      <c r="F18" s="5"/>
      <c r="G18" s="6"/>
      <c r="H18" s="7">
        <v>48</v>
      </c>
      <c r="I18" s="6" t="s">
        <v>3</v>
      </c>
      <c r="J18" s="2"/>
      <c r="K18" s="2"/>
    </row>
    <row r="19" spans="1:11" ht="15">
      <c r="A19" s="5"/>
      <c r="B19" s="6"/>
      <c r="C19" s="6"/>
      <c r="D19" s="6"/>
      <c r="E19" s="6"/>
      <c r="F19" s="5"/>
      <c r="G19" s="6"/>
      <c r="H19" s="7">
        <v>49</v>
      </c>
      <c r="I19" s="6" t="s">
        <v>3</v>
      </c>
      <c r="J19" s="2"/>
      <c r="K19" s="2"/>
    </row>
    <row r="20" spans="1:11" ht="15">
      <c r="A20" s="5"/>
      <c r="B20" s="6"/>
      <c r="C20" s="6"/>
      <c r="D20" s="6"/>
      <c r="E20" s="6"/>
      <c r="F20" s="5"/>
      <c r="G20" s="6"/>
      <c r="H20" s="7">
        <v>50</v>
      </c>
      <c r="I20" s="6" t="s">
        <v>3</v>
      </c>
      <c r="J20" s="2"/>
      <c r="K20" s="2"/>
    </row>
    <row r="21" spans="1:11" ht="15">
      <c r="A21" s="5"/>
      <c r="B21" s="6"/>
      <c r="C21" s="6"/>
      <c r="D21" s="6"/>
      <c r="E21" s="6"/>
      <c r="F21" s="5"/>
      <c r="G21" s="6"/>
      <c r="H21" s="7">
        <v>51</v>
      </c>
      <c r="I21" s="6" t="s">
        <v>3</v>
      </c>
      <c r="J21" s="2"/>
      <c r="K21" s="2"/>
    </row>
    <row r="22" spans="1:11" ht="15">
      <c r="A22" s="5"/>
      <c r="B22" s="6"/>
      <c r="C22" s="6"/>
      <c r="D22" s="6"/>
      <c r="E22" s="6"/>
      <c r="F22" s="5"/>
      <c r="G22" s="6"/>
      <c r="H22" s="7">
        <v>52</v>
      </c>
      <c r="I22" s="6" t="s">
        <v>3</v>
      </c>
      <c r="J22" s="2"/>
      <c r="K22" s="2"/>
    </row>
    <row r="23" spans="1:11" ht="15">
      <c r="A23" s="5"/>
      <c r="B23" s="6"/>
      <c r="C23" s="6"/>
      <c r="D23" s="6"/>
      <c r="E23" s="6"/>
      <c r="F23" s="5"/>
      <c r="G23" s="6"/>
      <c r="H23" s="7">
        <v>53</v>
      </c>
      <c r="I23" s="6" t="s">
        <v>3</v>
      </c>
      <c r="J23" s="2"/>
      <c r="K23" s="2"/>
    </row>
    <row r="24" spans="1:11" ht="15">
      <c r="A24" s="5"/>
      <c r="B24" s="6"/>
      <c r="C24" s="6"/>
      <c r="D24" s="6"/>
      <c r="E24" s="6"/>
      <c r="F24" s="5"/>
      <c r="G24" s="6"/>
      <c r="H24" s="7">
        <v>54</v>
      </c>
      <c r="I24" s="6" t="s">
        <v>3</v>
      </c>
      <c r="J24" s="2"/>
      <c r="K24" s="2"/>
    </row>
    <row r="25" spans="1:11" ht="15">
      <c r="A25" s="5"/>
      <c r="B25" s="6"/>
      <c r="C25" s="6"/>
      <c r="D25" s="6"/>
      <c r="E25" s="6"/>
      <c r="F25" s="5"/>
      <c r="G25" s="6"/>
      <c r="H25" s="7">
        <v>55</v>
      </c>
      <c r="I25" s="6" t="s">
        <v>3</v>
      </c>
      <c r="J25" s="2"/>
      <c r="K25" s="2"/>
    </row>
    <row r="26" spans="1:11" ht="15">
      <c r="A26" s="5"/>
      <c r="B26" s="6"/>
      <c r="C26" s="6"/>
      <c r="D26" s="6"/>
      <c r="E26" s="6"/>
      <c r="F26" s="5"/>
      <c r="G26" s="6"/>
      <c r="H26" s="7">
        <v>56</v>
      </c>
      <c r="I26" s="6" t="s">
        <v>3</v>
      </c>
      <c r="J26" s="2"/>
      <c r="K26" s="2"/>
    </row>
    <row r="27" spans="1:11" ht="15">
      <c r="A27" s="5"/>
      <c r="B27" s="6"/>
      <c r="C27" s="6"/>
      <c r="D27" s="6"/>
      <c r="E27" s="6"/>
      <c r="F27" s="5"/>
      <c r="G27" s="6"/>
      <c r="H27" s="7">
        <v>57</v>
      </c>
      <c r="I27" s="6" t="s">
        <v>3</v>
      </c>
      <c r="J27" s="2"/>
      <c r="K27" s="2"/>
    </row>
    <row r="28" spans="1:11" ht="15">
      <c r="A28" s="5"/>
      <c r="B28" s="6"/>
      <c r="C28" s="6"/>
      <c r="D28" s="6"/>
      <c r="E28" s="6"/>
      <c r="F28" s="5"/>
      <c r="G28" s="6"/>
      <c r="H28" s="7">
        <v>58</v>
      </c>
      <c r="I28" s="6" t="s">
        <v>3</v>
      </c>
      <c r="J28" s="2"/>
      <c r="K28" s="2"/>
    </row>
    <row r="29" spans="1:11" ht="15">
      <c r="A29" s="5"/>
      <c r="B29" s="6"/>
      <c r="C29" s="6"/>
      <c r="D29" s="6"/>
      <c r="E29" s="6"/>
      <c r="F29" s="5"/>
      <c r="G29" s="6"/>
      <c r="H29" s="7">
        <v>59</v>
      </c>
      <c r="I29" s="6" t="s">
        <v>3</v>
      </c>
      <c r="J29" s="2"/>
      <c r="K29" s="2"/>
    </row>
    <row r="30" spans="1:11" ht="15">
      <c r="A30" s="5"/>
      <c r="B30" s="6"/>
      <c r="C30" s="6"/>
      <c r="D30" s="6"/>
      <c r="E30" s="6"/>
      <c r="F30" s="5"/>
      <c r="G30" s="6"/>
      <c r="H30" s="7">
        <v>60</v>
      </c>
      <c r="I30" s="6" t="s">
        <v>3</v>
      </c>
      <c r="J30" s="2"/>
      <c r="K30" s="2"/>
    </row>
    <row r="31" spans="1:11" ht="15">
      <c r="A31" s="5"/>
      <c r="B31" s="6"/>
      <c r="C31" s="6"/>
      <c r="D31" s="6"/>
      <c r="E31" s="6"/>
      <c r="F31" s="5"/>
      <c r="G31" s="6"/>
      <c r="H31" s="7">
        <v>61</v>
      </c>
      <c r="I31" s="6" t="s">
        <v>3</v>
      </c>
      <c r="J31" s="2"/>
      <c r="K31" s="2"/>
    </row>
    <row r="32" spans="1:11" ht="15">
      <c r="A32" s="5"/>
      <c r="B32" s="6"/>
      <c r="C32" s="6"/>
      <c r="D32" s="6"/>
      <c r="E32" s="6"/>
      <c r="F32" s="5"/>
      <c r="G32" s="6"/>
      <c r="H32" s="7">
        <v>62</v>
      </c>
      <c r="I32" s="6" t="s">
        <v>3</v>
      </c>
      <c r="J32" s="2"/>
      <c r="K32" s="2"/>
    </row>
    <row r="33" spans="1:11" ht="15">
      <c r="A33" s="5"/>
      <c r="B33" s="6"/>
      <c r="C33" s="6"/>
      <c r="D33" s="6"/>
      <c r="E33" s="6"/>
      <c r="F33" s="5"/>
      <c r="G33" s="6"/>
      <c r="H33" s="7">
        <v>63</v>
      </c>
      <c r="I33" s="6" t="s">
        <v>3</v>
      </c>
      <c r="J33" s="2"/>
      <c r="K33" s="2"/>
    </row>
    <row r="34" spans="1:11" ht="15">
      <c r="A34" s="5"/>
      <c r="B34" s="6"/>
      <c r="C34" s="6"/>
      <c r="D34" s="6"/>
      <c r="E34" s="6"/>
      <c r="F34" s="5"/>
      <c r="G34" s="6"/>
      <c r="H34" s="7">
        <v>64</v>
      </c>
      <c r="I34" s="6" t="s">
        <v>4</v>
      </c>
      <c r="J34" s="2"/>
      <c r="K34" s="2"/>
    </row>
    <row r="35" spans="1:11" ht="15">
      <c r="A35" s="5"/>
      <c r="B35" s="6"/>
      <c r="C35" s="6"/>
      <c r="D35" s="6"/>
      <c r="E35" s="6"/>
      <c r="F35" s="5"/>
      <c r="G35" s="6"/>
      <c r="H35" s="7">
        <v>65</v>
      </c>
      <c r="I35" s="6" t="s">
        <v>4</v>
      </c>
      <c r="J35" s="2"/>
      <c r="K35" s="2"/>
    </row>
    <row r="36" spans="1:11" ht="15">
      <c r="A36" s="5"/>
      <c r="B36" s="6"/>
      <c r="C36" s="6"/>
      <c r="D36" s="6"/>
      <c r="E36" s="6"/>
      <c r="F36" s="5"/>
      <c r="G36" s="6"/>
      <c r="H36" s="7">
        <v>66</v>
      </c>
      <c r="I36" s="6" t="s">
        <v>4</v>
      </c>
      <c r="J36" s="2"/>
      <c r="K36" s="2"/>
    </row>
    <row r="37" spans="1:11" ht="15">
      <c r="A37" s="5"/>
      <c r="B37" s="6"/>
      <c r="C37" s="6"/>
      <c r="D37" s="6"/>
      <c r="E37" s="6"/>
      <c r="F37" s="5"/>
      <c r="G37" s="6"/>
      <c r="H37" s="7">
        <v>67</v>
      </c>
      <c r="I37" s="6" t="s">
        <v>4</v>
      </c>
      <c r="J37" s="2"/>
      <c r="K37" s="2"/>
    </row>
    <row r="38" spans="1:11" ht="15">
      <c r="A38" s="5"/>
      <c r="B38" s="6"/>
      <c r="C38" s="6"/>
      <c r="D38" s="6"/>
      <c r="E38" s="6"/>
      <c r="F38" s="5"/>
      <c r="G38" s="6"/>
      <c r="H38" s="7">
        <v>68</v>
      </c>
      <c r="I38" s="6" t="s">
        <v>4</v>
      </c>
      <c r="J38" s="2"/>
      <c r="K38" s="2"/>
    </row>
    <row r="39" spans="1:11" ht="15">
      <c r="A39" s="5"/>
      <c r="B39" s="6"/>
      <c r="C39" s="6"/>
      <c r="D39" s="6"/>
      <c r="E39" s="6"/>
      <c r="F39" s="5"/>
      <c r="G39" s="6"/>
      <c r="H39" s="7">
        <v>69</v>
      </c>
      <c r="I39" s="6" t="s">
        <v>4</v>
      </c>
      <c r="J39" s="2"/>
      <c r="K39" s="2"/>
    </row>
    <row r="40" spans="1:11" ht="15">
      <c r="A40" s="5"/>
      <c r="B40" s="6"/>
      <c r="C40" s="6"/>
      <c r="D40" s="6"/>
      <c r="E40" s="6"/>
      <c r="F40" s="5"/>
      <c r="G40" s="6"/>
      <c r="H40" s="7">
        <v>70</v>
      </c>
      <c r="I40" s="6" t="s">
        <v>4</v>
      </c>
      <c r="J40" s="2"/>
      <c r="K40" s="2"/>
    </row>
    <row r="41" spans="1:11" ht="15">
      <c r="A41" s="5"/>
      <c r="B41" s="6"/>
      <c r="C41" s="6"/>
      <c r="D41" s="6"/>
      <c r="E41" s="6"/>
      <c r="F41" s="5"/>
      <c r="G41" s="6"/>
      <c r="H41" s="7">
        <v>71</v>
      </c>
      <c r="I41" s="6" t="s">
        <v>4</v>
      </c>
      <c r="J41" s="2"/>
      <c r="K41" s="2"/>
    </row>
    <row r="42" spans="1:11" ht="15">
      <c r="A42" s="5"/>
      <c r="B42" s="6"/>
      <c r="C42" s="6"/>
      <c r="D42" s="6"/>
      <c r="E42" s="6"/>
      <c r="F42" s="5"/>
      <c r="G42" s="6"/>
      <c r="H42" s="7">
        <v>72</v>
      </c>
      <c r="I42" s="6" t="s">
        <v>4</v>
      </c>
      <c r="J42" s="2"/>
      <c r="K42" s="2"/>
    </row>
    <row r="43" spans="1:11" ht="15">
      <c r="A43" s="5"/>
      <c r="B43" s="6"/>
      <c r="C43" s="6"/>
      <c r="D43" s="6"/>
      <c r="E43" s="6"/>
      <c r="F43" s="5"/>
      <c r="G43" s="6"/>
      <c r="H43" s="7">
        <v>73</v>
      </c>
      <c r="I43" s="6" t="s">
        <v>4</v>
      </c>
      <c r="J43" s="2"/>
      <c r="K43" s="2"/>
    </row>
    <row r="44" spans="1:11" ht="15">
      <c r="A44" s="5"/>
      <c r="B44" s="6"/>
      <c r="C44" s="6"/>
      <c r="D44" s="6"/>
      <c r="E44" s="6"/>
      <c r="F44" s="5"/>
      <c r="G44" s="6"/>
      <c r="H44" s="7">
        <v>74</v>
      </c>
      <c r="I44" s="6" t="s">
        <v>4</v>
      </c>
      <c r="J44" s="2"/>
      <c r="K44" s="2"/>
    </row>
    <row r="45" spans="1:11" ht="15">
      <c r="A45" s="5"/>
      <c r="B45" s="6"/>
      <c r="C45" s="6"/>
      <c r="D45" s="6"/>
      <c r="E45" s="6"/>
      <c r="F45" s="5"/>
      <c r="G45" s="6"/>
      <c r="H45" s="7">
        <v>75</v>
      </c>
      <c r="I45" s="6" t="s">
        <v>4</v>
      </c>
      <c r="J45" s="2"/>
      <c r="K45" s="2"/>
    </row>
    <row r="46" spans="1:11" ht="15">
      <c r="A46" s="5"/>
      <c r="B46" s="6"/>
      <c r="C46" s="6"/>
      <c r="D46" s="6"/>
      <c r="E46" s="6"/>
      <c r="F46" s="5"/>
      <c r="G46" s="6"/>
      <c r="H46" s="7">
        <v>76</v>
      </c>
      <c r="I46" s="6" t="s">
        <v>4</v>
      </c>
      <c r="J46" s="2"/>
      <c r="K46" s="2"/>
    </row>
    <row r="47" spans="1:11" ht="15">
      <c r="A47" s="5"/>
      <c r="B47" s="6"/>
      <c r="C47" s="6"/>
      <c r="D47" s="6"/>
      <c r="E47" s="6"/>
      <c r="F47" s="5"/>
      <c r="G47" s="6"/>
      <c r="H47" s="7">
        <v>77</v>
      </c>
      <c r="I47" s="6" t="s">
        <v>4</v>
      </c>
      <c r="J47" s="2"/>
      <c r="K47" s="2"/>
    </row>
    <row r="48" spans="1:11" ht="15">
      <c r="A48" s="5"/>
      <c r="B48" s="6"/>
      <c r="C48" s="6"/>
      <c r="D48" s="6"/>
      <c r="E48" s="6"/>
      <c r="F48" s="5"/>
      <c r="G48" s="6"/>
      <c r="H48" s="7">
        <v>78</v>
      </c>
      <c r="I48" s="6" t="s">
        <v>4</v>
      </c>
      <c r="J48" s="2"/>
      <c r="K48" s="2"/>
    </row>
    <row r="49" spans="1:11" ht="15">
      <c r="A49" s="5"/>
      <c r="B49" s="6"/>
      <c r="C49" s="6"/>
      <c r="D49" s="6"/>
      <c r="E49" s="6"/>
      <c r="F49" s="5"/>
      <c r="G49" s="6"/>
      <c r="H49" s="7">
        <v>79</v>
      </c>
      <c r="I49" s="6" t="s">
        <v>4</v>
      </c>
      <c r="J49" s="2"/>
      <c r="K49" s="2"/>
    </row>
    <row r="50" spans="1:11" ht="15">
      <c r="A50" s="5"/>
      <c r="B50" s="6"/>
      <c r="C50" s="6"/>
      <c r="D50" s="6"/>
      <c r="E50" s="6"/>
      <c r="F50" s="5"/>
      <c r="G50" s="6"/>
      <c r="H50" s="7">
        <v>80</v>
      </c>
      <c r="I50" s="6" t="s">
        <v>4</v>
      </c>
      <c r="J50" s="2"/>
      <c r="K50" s="2"/>
    </row>
    <row r="51" spans="1:11" ht="15">
      <c r="A51" s="5"/>
      <c r="B51" s="6"/>
      <c r="C51" s="6"/>
      <c r="D51" s="6"/>
      <c r="E51" s="6"/>
      <c r="F51" s="5"/>
      <c r="G51" s="6"/>
      <c r="H51" s="7">
        <v>81</v>
      </c>
      <c r="I51" s="6" t="s">
        <v>4</v>
      </c>
      <c r="J51" s="2"/>
      <c r="K51" s="2"/>
    </row>
    <row r="52" spans="1:11" ht="15">
      <c r="A52" s="5"/>
      <c r="B52" s="6"/>
      <c r="C52" s="6"/>
      <c r="D52" s="6"/>
      <c r="E52" s="6"/>
      <c r="F52" s="5"/>
      <c r="G52" s="6"/>
      <c r="H52" s="7">
        <v>82</v>
      </c>
      <c r="I52" s="6" t="s">
        <v>4</v>
      </c>
      <c r="J52" s="2"/>
      <c r="K52" s="2"/>
    </row>
  </sheetData>
  <sheetProtection/>
  <autoFilter ref="A3:K3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V1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8.421875" style="0" bestFit="1" customWidth="1"/>
    <col min="2" max="10" width="6.57421875" style="0" customWidth="1"/>
    <col min="11" max="11" width="7.140625" style="0" customWidth="1"/>
    <col min="12" max="22" width="6.57421875" style="0" customWidth="1"/>
  </cols>
  <sheetData>
    <row r="1" spans="1:22" ht="15">
      <c r="A1" s="107"/>
      <c r="B1" s="108">
        <v>1</v>
      </c>
      <c r="C1" s="108">
        <v>2</v>
      </c>
      <c r="D1" s="108">
        <v>3</v>
      </c>
      <c r="E1" s="108">
        <v>4</v>
      </c>
      <c r="F1" s="108">
        <v>5</v>
      </c>
      <c r="G1" s="108">
        <v>6</v>
      </c>
      <c r="H1" s="108">
        <v>7</v>
      </c>
      <c r="I1" s="108">
        <v>8</v>
      </c>
      <c r="J1" s="108">
        <v>9</v>
      </c>
      <c r="K1" s="108">
        <v>10</v>
      </c>
      <c r="L1" s="108">
        <v>11</v>
      </c>
      <c r="M1" s="108">
        <v>12</v>
      </c>
      <c r="N1" s="108">
        <v>13</v>
      </c>
      <c r="O1" s="108">
        <v>14</v>
      </c>
      <c r="P1" s="108">
        <v>15</v>
      </c>
      <c r="Q1" s="108">
        <v>16</v>
      </c>
      <c r="R1" s="108">
        <v>17</v>
      </c>
      <c r="S1" s="108">
        <v>18</v>
      </c>
      <c r="T1" s="108">
        <v>19</v>
      </c>
      <c r="U1" s="108">
        <v>20</v>
      </c>
      <c r="V1" s="108">
        <v>21</v>
      </c>
    </row>
    <row r="2" spans="1:22" ht="15">
      <c r="A2" s="109" t="s">
        <v>2</v>
      </c>
      <c r="B2" s="168">
        <f ca="1">IF(ISERROR(VLOOKUP($A2,OFFSET('Br.1'!$I$1,MATCH($A2,'Br.1'!$I:$I,0)+COLUMN()-3,0,COUNTA('Br.1'!$I:$I),2),2,FALSE)),"",VLOOKUP($A2,OFFSET('Br.1'!$I$1,MATCH($A2,'Br.1'!$I:$I,0)+COLUMN()-3,0,COUNTA('Br.1'!$I:$I),2),2,FALSE))</f>
        <v>0</v>
      </c>
      <c r="C2" s="168">
        <f ca="1">IF(ISERROR(VLOOKUP($A2,OFFSET('Br.1'!$I$1,MATCH($A2,'Br.1'!$I:$I,0)+COLUMN()-3,0,COUNTA('Br.1'!$I:$I),2),2,FALSE)),"",VLOOKUP($A2,OFFSET('Br.1'!$I$1,MATCH($A2,'Br.1'!$I:$I,0)+COLUMN()-3,0,COUNTA('Br.1'!$I:$I),2),2,FALSE))</f>
        <v>2</v>
      </c>
      <c r="D2" s="168">
        <f ca="1">IF(ISERROR(VLOOKUP($A2,OFFSET('Br.1'!$I$1,MATCH($A2,'Br.1'!$I:$I,0)+COLUMN()-3,0,COUNTA('Br.1'!$I:$I),2),2,FALSE)),"",VLOOKUP($A2,OFFSET('Br.1'!$I$1,MATCH($A2,'Br.1'!$I:$I,0)+COLUMN()-3,0,COUNTA('Br.1'!$I:$I),2),2,FALSE))</f>
        <v>3</v>
      </c>
      <c r="E2" s="168">
        <f ca="1">IF(ISERROR(VLOOKUP($A2,OFFSET('Br.1'!$I$1,MATCH($A2,'Br.1'!$I:$I,0)+COLUMN()-3,0,COUNTA('Br.1'!$I:$I),2),2,FALSE)),"",VLOOKUP($A2,OFFSET('Br.1'!$I$1,MATCH($A2,'Br.1'!$I:$I,0)+COLUMN()-3,0,COUNTA('Br.1'!$I:$I),2),2,FALSE))</f>
        <v>4</v>
      </c>
      <c r="F2" s="168">
        <f ca="1">IF(ISERROR(VLOOKUP($A2,OFFSET('Br.1'!$I$1,MATCH($A2,'Br.1'!$I:$I,0)+COLUMN()-3,0,COUNTA('Br.1'!$I:$I),2),2,FALSE)),"",VLOOKUP($A2,OFFSET('Br.1'!$I$1,MATCH($A2,'Br.1'!$I:$I,0)+COLUMN()-3,0,COUNTA('Br.1'!$I:$I),2),2,FALSE))</f>
        <v>5</v>
      </c>
      <c r="G2" s="168">
        <f ca="1">IF(ISERROR(VLOOKUP($A2,OFFSET('Br.1'!$I$1,MATCH($A2,'Br.1'!$I:$I,0)+COLUMN()-3,0,COUNTA('Br.1'!$I:$I),2),2,FALSE)),"",VLOOKUP($A2,OFFSET('Br.1'!$I$1,MATCH($A2,'Br.1'!$I:$I,0)+COLUMN()-3,0,COUNTA('Br.1'!$I:$I),2),2,FALSE))</f>
        <v>6</v>
      </c>
      <c r="H2" s="168">
        <f ca="1">IF(ISERROR(VLOOKUP($A2,OFFSET('Br.1'!$I$1,MATCH($A2,'Br.1'!$I:$I,0)+COLUMN()-3,0,COUNTA('Br.1'!$I:$I),2),2,FALSE)),"",VLOOKUP($A2,OFFSET('Br.1'!$I$1,MATCH($A2,'Br.1'!$I:$I,0)+COLUMN()-3,0,COUNTA('Br.1'!$I:$I),2),2,FALSE))</f>
        <v>7</v>
      </c>
      <c r="I2" s="168">
        <f ca="1">IF(ISERROR(VLOOKUP($A2,OFFSET('Br.1'!$I$1,MATCH($A2,'Br.1'!$I:$I,0)+COLUMN()-3,0,COUNTA('Br.1'!$I:$I),2),2,FALSE)),"",VLOOKUP($A2,OFFSET('Br.1'!$I$1,MATCH($A2,'Br.1'!$I:$I,0)+COLUMN()-3,0,COUNTA('Br.1'!$I:$I),2),2,FALSE))</f>
        <v>8</v>
      </c>
      <c r="J2" s="168">
        <f ca="1">IF(ISERROR(VLOOKUP($A2,OFFSET('Br.1'!$I$1,MATCH($A2,'Br.1'!$I:$I,0)+COLUMN()-3,0,COUNTA('Br.1'!$I:$I),2),2,FALSE)),"",VLOOKUP($A2,OFFSET('Br.1'!$I$1,MATCH($A2,'Br.1'!$I:$I,0)+COLUMN()-3,0,COUNTA('Br.1'!$I:$I),2),2,FALSE))</f>
        <v>9</v>
      </c>
      <c r="K2" s="168">
        <f ca="1">IF(ISERROR(VLOOKUP($A2,OFFSET('Br.1'!$I$1,MATCH($A2,'Br.1'!$I:$I,0)+COLUMN()-3,0,COUNTA('Br.1'!$I:$I),2),2,FALSE)),"",VLOOKUP($A2,OFFSET('Br.1'!$I$1,MATCH($A2,'Br.1'!$I:$I,0)+COLUMN()-3,0,COUNTA('Br.1'!$I:$I),2),2,FALSE))</f>
        <v>10</v>
      </c>
      <c r="L2" s="168">
        <f ca="1">IF(ISERROR(VLOOKUP($A2,OFFSET('Br.1'!$I$1,MATCH($A2,'Br.1'!$I:$I,0)+COLUMN()-3,0,COUNTA('Br.1'!$I:$I),2),2,FALSE)),"",VLOOKUP($A2,OFFSET('Br.1'!$I$1,MATCH($A2,'Br.1'!$I:$I,0)+COLUMN()-3,0,COUNTA('Br.1'!$I:$I),2),2,FALSE))</f>
      </c>
      <c r="M2" s="168">
        <f ca="1">IF(ISERROR(VLOOKUP($A2,OFFSET('Br.1'!$I$1,MATCH($A2,'Br.1'!$I:$I,0)+COLUMN()-3,0,COUNTA('Br.1'!$I:$I),2),2,FALSE)),"",VLOOKUP($A2,OFFSET('Br.1'!$I$1,MATCH($A2,'Br.1'!$I:$I,0)+COLUMN()-3,0,COUNTA('Br.1'!$I:$I),2),2,FALSE))</f>
      </c>
      <c r="N2" s="168">
        <f ca="1">IF(ISERROR(VLOOKUP($A2,OFFSET('Br.1'!$I$1,MATCH($A2,'Br.1'!$I:$I,0)+COLUMN()-3,0,COUNTA('Br.1'!$I:$I),2),2,FALSE)),"",VLOOKUP($A2,OFFSET('Br.1'!$I$1,MATCH($A2,'Br.1'!$I:$I,0)+COLUMN()-3,0,COUNTA('Br.1'!$I:$I),2),2,FALSE))</f>
      </c>
      <c r="O2" s="168">
        <f ca="1">IF(ISERROR(VLOOKUP($A2,OFFSET('Br.1'!$I$1,MATCH($A2,'Br.1'!$I:$I,0)+COLUMN()-3,0,COUNTA('Br.1'!$I:$I),2),2,FALSE)),"",VLOOKUP($A2,OFFSET('Br.1'!$I$1,MATCH($A2,'Br.1'!$I:$I,0)+COLUMN()-3,0,COUNTA('Br.1'!$I:$I),2),2,FALSE))</f>
      </c>
      <c r="P2" s="168">
        <f ca="1">IF(ISERROR(VLOOKUP($A2,OFFSET('Br.1'!$I$1,MATCH($A2,'Br.1'!$I:$I,0)+COLUMN()-3,0,COUNTA('Br.1'!$I:$I),2),2,FALSE)),"",VLOOKUP($A2,OFFSET('Br.1'!$I$1,MATCH($A2,'Br.1'!$I:$I,0)+COLUMN()-3,0,COUNTA('Br.1'!$I:$I),2),2,FALSE))</f>
      </c>
      <c r="Q2" s="168">
        <f ca="1">IF(ISERROR(VLOOKUP($A2,OFFSET('Br.1'!$I$1,MATCH($A2,'Br.1'!$I:$I,0)+COLUMN()-3,0,COUNTA('Br.1'!$I:$I),2),2,FALSE)),"",VLOOKUP($A2,OFFSET('Br.1'!$I$1,MATCH($A2,'Br.1'!$I:$I,0)+COLUMN()-3,0,COUNTA('Br.1'!$I:$I),2),2,FALSE))</f>
      </c>
      <c r="R2" s="168">
        <f ca="1">IF(ISERROR(VLOOKUP($A2,OFFSET('Br.1'!$I$1,MATCH($A2,'Br.1'!$I:$I,0)+COLUMN()-3,0,COUNTA('Br.1'!$I:$I),2),2,FALSE)),"",VLOOKUP($A2,OFFSET('Br.1'!$I$1,MATCH($A2,'Br.1'!$I:$I,0)+COLUMN()-3,0,COUNTA('Br.1'!$I:$I),2),2,FALSE))</f>
      </c>
      <c r="S2" s="168">
        <f ca="1">IF(ISERROR(VLOOKUP($A2,OFFSET('Br.1'!$I$1,MATCH($A2,'Br.1'!$I:$I,0)+COLUMN()-3,0,COUNTA('Br.1'!$I:$I),2),2,FALSE)),"",VLOOKUP($A2,OFFSET('Br.1'!$I$1,MATCH($A2,'Br.1'!$I:$I,0)+COLUMN()-3,0,COUNTA('Br.1'!$I:$I),2),2,FALSE))</f>
      </c>
      <c r="T2" s="168">
        <f ca="1">IF(ISERROR(VLOOKUP($A2,OFFSET('Br.1'!$I$1,MATCH($A2,'Br.1'!$I:$I,0)+COLUMN()-3,0,COUNTA('Br.1'!$I:$I),2),2,FALSE)),"",VLOOKUP($A2,OFFSET('Br.1'!$I$1,MATCH($A2,'Br.1'!$I:$I,0)+COLUMN()-3,0,COUNTA('Br.1'!$I:$I),2),2,FALSE))</f>
      </c>
      <c r="U2" s="168">
        <f ca="1">IF(ISERROR(VLOOKUP($A2,OFFSET('Br.1'!$I$1,MATCH($A2,'Br.1'!$I:$I,0)+COLUMN()-3,0,COUNTA('Br.1'!$I:$I),2),2,FALSE)),"",VLOOKUP($A2,OFFSET('Br.1'!$I$1,MATCH($A2,'Br.1'!$I:$I,0)+COLUMN()-3,0,COUNTA('Br.1'!$I:$I),2),2,FALSE))</f>
      </c>
      <c r="V2" s="168">
        <f ca="1">IF(ISERROR(VLOOKUP($A2,OFFSET('Br.1'!$I$1,MATCH($A2,'Br.1'!$I:$I,0)+COLUMN()-3,0,COUNTA('Br.1'!$I:$I),2),2,FALSE)),"",VLOOKUP($A2,OFFSET('Br.1'!$I$1,MATCH($A2,'Br.1'!$I:$I,0)+COLUMN()-3,0,COUNTA('Br.1'!$I:$I),2),2,FALSE))</f>
      </c>
    </row>
    <row r="3" spans="1:22" ht="15">
      <c r="A3" s="109" t="s">
        <v>3</v>
      </c>
      <c r="B3" s="168">
        <f ca="1">IF(ISERROR(VLOOKUP($A3,OFFSET('Br.1'!$I$1,MATCH($A3,'Br.1'!$I:$I,0)+COLUMN()-3,0,COUNTA('Br.1'!$I:$I),2),2,FALSE)),"",VLOOKUP($A3,OFFSET('Br.1'!$I$1,MATCH($A3,'Br.1'!$I:$I,0)+COLUMN()-3,0,COUNTA('Br.1'!$I:$I),2),2,FALSE))</f>
        <v>100</v>
      </c>
      <c r="C3" s="168">
        <f ca="1">IF(ISERROR(VLOOKUP($A3,OFFSET('Br.1'!$I$1,MATCH($A3,'Br.1'!$I:$I,0)+COLUMN()-3,0,COUNTA('Br.1'!$I:$I),2),2,FALSE)),"",VLOOKUP($A3,OFFSET('Br.1'!$I$1,MATCH($A3,'Br.1'!$I:$I,0)+COLUMN()-3,0,COUNTA('Br.1'!$I:$I),2),2,FALSE))</f>
        <v>200</v>
      </c>
      <c r="D3" s="168">
        <f ca="1">IF(ISERROR(VLOOKUP($A3,OFFSET('Br.1'!$I$1,MATCH($A3,'Br.1'!$I:$I,0)+COLUMN()-3,0,COUNTA('Br.1'!$I:$I),2),2,FALSE)),"",VLOOKUP($A3,OFFSET('Br.1'!$I$1,MATCH($A3,'Br.1'!$I:$I,0)+COLUMN()-3,0,COUNTA('Br.1'!$I:$I),2),2,FALSE))</f>
        <v>300</v>
      </c>
      <c r="E3" s="168">
        <f ca="1">IF(ISERROR(VLOOKUP($A3,OFFSET('Br.1'!$I$1,MATCH($A3,'Br.1'!$I:$I,0)+COLUMN()-3,0,COUNTA('Br.1'!$I:$I),2),2,FALSE)),"",VLOOKUP($A3,OFFSET('Br.1'!$I$1,MATCH($A3,'Br.1'!$I:$I,0)+COLUMN()-3,0,COUNTA('Br.1'!$I:$I),2),2,FALSE))</f>
        <v>400</v>
      </c>
      <c r="F3" s="168">
        <f ca="1">IF(ISERROR(VLOOKUP($A3,OFFSET('Br.1'!$I$1,MATCH($A3,'Br.1'!$I:$I,0)+COLUMN()-3,0,COUNTA('Br.1'!$I:$I),2),2,FALSE)),"",VLOOKUP($A3,OFFSET('Br.1'!$I$1,MATCH($A3,'Br.1'!$I:$I,0)+COLUMN()-3,0,COUNTA('Br.1'!$I:$I),2),2,FALSE))</f>
        <v>500</v>
      </c>
      <c r="G3" s="168">
        <f ca="1">IF(ISERROR(VLOOKUP($A3,OFFSET('Br.1'!$I$1,MATCH($A3,'Br.1'!$I:$I,0)+COLUMN()-3,0,COUNTA('Br.1'!$I:$I),2),2,FALSE)),"",VLOOKUP($A3,OFFSET('Br.1'!$I$1,MATCH($A3,'Br.1'!$I:$I,0)+COLUMN()-3,0,COUNTA('Br.1'!$I:$I),2),2,FALSE))</f>
        <v>600</v>
      </c>
      <c r="H3" s="168">
        <f ca="1">IF(ISERROR(VLOOKUP($A3,OFFSET('Br.1'!$I$1,MATCH($A3,'Br.1'!$I:$I,0)+COLUMN()-3,0,COUNTA('Br.1'!$I:$I),2),2,FALSE)),"",VLOOKUP($A3,OFFSET('Br.1'!$I$1,MATCH($A3,'Br.1'!$I:$I,0)+COLUMN()-3,0,COUNTA('Br.1'!$I:$I),2),2,FALSE))</f>
        <v>700</v>
      </c>
      <c r="I3" s="168">
        <f ca="1">IF(ISERROR(VLOOKUP($A3,OFFSET('Br.1'!$I$1,MATCH($A3,'Br.1'!$I:$I,0)+COLUMN()-3,0,COUNTA('Br.1'!$I:$I),2),2,FALSE)),"",VLOOKUP($A3,OFFSET('Br.1'!$I$1,MATCH($A3,'Br.1'!$I:$I,0)+COLUMN()-3,0,COUNTA('Br.1'!$I:$I),2),2,FALSE))</f>
        <v>800</v>
      </c>
      <c r="J3" s="168">
        <f ca="1">IF(ISERROR(VLOOKUP($A3,OFFSET('Br.1'!$I$1,MATCH($A3,'Br.1'!$I:$I,0)+COLUMN()-3,0,COUNTA('Br.1'!$I:$I),2),2,FALSE)),"",VLOOKUP($A3,OFFSET('Br.1'!$I$1,MATCH($A3,'Br.1'!$I:$I,0)+COLUMN()-3,0,COUNTA('Br.1'!$I:$I),2),2,FALSE))</f>
        <v>900</v>
      </c>
      <c r="K3" s="168">
        <f ca="1">IF(ISERROR(VLOOKUP($A3,OFFSET('Br.1'!$I$1,MATCH($A3,'Br.1'!$I:$I,0)+COLUMN()-3,0,COUNTA('Br.1'!$I:$I),2),2,FALSE)),"",VLOOKUP($A3,OFFSET('Br.1'!$I$1,MATCH($A3,'Br.1'!$I:$I,0)+COLUMN()-3,0,COUNTA('Br.1'!$I:$I),2),2,FALSE))</f>
        <v>1000</v>
      </c>
      <c r="L3" s="168">
        <f ca="1">IF(ISERROR(VLOOKUP($A3,OFFSET('Br.1'!$I$1,MATCH($A3,'Br.1'!$I:$I,0)+COLUMN()-3,0,COUNTA('Br.1'!$I:$I),2),2,FALSE)),"",VLOOKUP($A3,OFFSET('Br.1'!$I$1,MATCH($A3,'Br.1'!$I:$I,0)+COLUMN()-3,0,COUNTA('Br.1'!$I:$I),2),2,FALSE))</f>
        <v>1100</v>
      </c>
      <c r="M3" s="168">
        <f ca="1">IF(ISERROR(VLOOKUP($A3,OFFSET('Br.1'!$I$1,MATCH($A3,'Br.1'!$I:$I,0)+COLUMN()-3,0,COUNTA('Br.1'!$I:$I),2),2,FALSE)),"",VLOOKUP($A3,OFFSET('Br.1'!$I$1,MATCH($A3,'Br.1'!$I:$I,0)+COLUMN()-3,0,COUNTA('Br.1'!$I:$I),2),2,FALSE))</f>
        <v>1200</v>
      </c>
      <c r="N3" s="168">
        <f ca="1">IF(ISERROR(VLOOKUP($A3,OFFSET('Br.1'!$I$1,MATCH($A3,'Br.1'!$I:$I,0)+COLUMN()-3,0,COUNTA('Br.1'!$I:$I),2),2,FALSE)),"",VLOOKUP($A3,OFFSET('Br.1'!$I$1,MATCH($A3,'Br.1'!$I:$I,0)+COLUMN()-3,0,COUNTA('Br.1'!$I:$I),2),2,FALSE))</f>
        <v>1300</v>
      </c>
      <c r="O3" s="168">
        <f ca="1">IF(ISERROR(VLOOKUP($A3,OFFSET('Br.1'!$I$1,MATCH($A3,'Br.1'!$I:$I,0)+COLUMN()-3,0,COUNTA('Br.1'!$I:$I),2),2,FALSE)),"",VLOOKUP($A3,OFFSET('Br.1'!$I$1,MATCH($A3,'Br.1'!$I:$I,0)+COLUMN()-3,0,COUNTA('Br.1'!$I:$I),2),2,FALSE))</f>
      </c>
      <c r="P3" s="168">
        <f ca="1">IF(ISERROR(VLOOKUP($A3,OFFSET('Br.1'!$I$1,MATCH($A3,'Br.1'!$I:$I,0)+COLUMN()-3,0,COUNTA('Br.1'!$I:$I),2),2,FALSE)),"",VLOOKUP($A3,OFFSET('Br.1'!$I$1,MATCH($A3,'Br.1'!$I:$I,0)+COLUMN()-3,0,COUNTA('Br.1'!$I:$I),2),2,FALSE))</f>
      </c>
      <c r="Q3" s="168">
        <f ca="1">IF(ISERROR(VLOOKUP($A3,OFFSET('Br.1'!$I$1,MATCH($A3,'Br.1'!$I:$I,0)+COLUMN()-3,0,COUNTA('Br.1'!$I:$I),2),2,FALSE)),"",VLOOKUP($A3,OFFSET('Br.1'!$I$1,MATCH($A3,'Br.1'!$I:$I,0)+COLUMN()-3,0,COUNTA('Br.1'!$I:$I),2),2,FALSE))</f>
      </c>
      <c r="R3" s="168">
        <f ca="1">IF(ISERROR(VLOOKUP($A3,OFFSET('Br.1'!$I$1,MATCH($A3,'Br.1'!$I:$I,0)+COLUMN()-3,0,COUNTA('Br.1'!$I:$I),2),2,FALSE)),"",VLOOKUP($A3,OFFSET('Br.1'!$I$1,MATCH($A3,'Br.1'!$I:$I,0)+COLUMN()-3,0,COUNTA('Br.1'!$I:$I),2),2,FALSE))</f>
      </c>
      <c r="S3" s="168">
        <f ca="1">IF(ISERROR(VLOOKUP($A3,OFFSET('Br.1'!$I$1,MATCH($A3,'Br.1'!$I:$I,0)+COLUMN()-3,0,COUNTA('Br.1'!$I:$I),2),2,FALSE)),"",VLOOKUP($A3,OFFSET('Br.1'!$I$1,MATCH($A3,'Br.1'!$I:$I,0)+COLUMN()-3,0,COUNTA('Br.1'!$I:$I),2),2,FALSE))</f>
      </c>
      <c r="T3" s="168">
        <f ca="1">IF(ISERROR(VLOOKUP($A3,OFFSET('Br.1'!$I$1,MATCH($A3,'Br.1'!$I:$I,0)+COLUMN()-3,0,COUNTA('Br.1'!$I:$I),2),2,FALSE)),"",VLOOKUP($A3,OFFSET('Br.1'!$I$1,MATCH($A3,'Br.1'!$I:$I,0)+COLUMN()-3,0,COUNTA('Br.1'!$I:$I),2),2,FALSE))</f>
      </c>
      <c r="U3" s="168">
        <f ca="1">IF(ISERROR(VLOOKUP($A3,OFFSET('Br.1'!$I$1,MATCH($A3,'Br.1'!$I:$I,0)+COLUMN()-3,0,COUNTA('Br.1'!$I:$I),2),2,FALSE)),"",VLOOKUP($A3,OFFSET('Br.1'!$I$1,MATCH($A3,'Br.1'!$I:$I,0)+COLUMN()-3,0,COUNTA('Br.1'!$I:$I),2),2,FALSE))</f>
      </c>
      <c r="V3" s="168">
        <f ca="1">IF(ISERROR(VLOOKUP($A3,OFFSET('Br.1'!$I$1,MATCH($A3,'Br.1'!$I:$I,0)+COLUMN()-3,0,COUNTA('Br.1'!$I:$I),2),2,FALSE)),"",VLOOKUP($A3,OFFSET('Br.1'!$I$1,MATCH($A3,'Br.1'!$I:$I,0)+COLUMN()-3,0,COUNTA('Br.1'!$I:$I),2),2,FALSE))</f>
      </c>
    </row>
    <row r="4" spans="1:22" ht="15">
      <c r="A4" s="109" t="s">
        <v>4</v>
      </c>
      <c r="B4" s="168">
        <f ca="1">IF(ISERROR(VLOOKUP($A4,OFFSET('Br.1'!$I$1,MATCH($A4,'Br.1'!$I:$I,0)+COLUMN()-3,0,COUNTA('Br.1'!$I:$I),2),2,FALSE)),"",VLOOKUP($A4,OFFSET('Br.1'!$I$1,MATCH($A4,'Br.1'!$I:$I,0)+COLUMN()-3,0,COUNTA('Br.1'!$I:$I),2),2,FALSE))</f>
        <v>10000</v>
      </c>
      <c r="C4" s="168">
        <f ca="1">IF(ISERROR(VLOOKUP($A4,OFFSET('Br.1'!$I$1,MATCH($A4,'Br.1'!$I:$I,0)+COLUMN()-3,0,COUNTA('Br.1'!$I:$I),2),2,FALSE)),"",VLOOKUP($A4,OFFSET('Br.1'!$I$1,MATCH($A4,'Br.1'!$I:$I,0)+COLUMN()-3,0,COUNTA('Br.1'!$I:$I),2),2,FALSE))</f>
        <v>20000</v>
      </c>
      <c r="D4" s="168">
        <f ca="1">IF(ISERROR(VLOOKUP($A4,OFFSET('Br.1'!$I$1,MATCH($A4,'Br.1'!$I:$I,0)+COLUMN()-3,0,COUNTA('Br.1'!$I:$I),2),2,FALSE)),"",VLOOKUP($A4,OFFSET('Br.1'!$I$1,MATCH($A4,'Br.1'!$I:$I,0)+COLUMN()-3,0,COUNTA('Br.1'!$I:$I),2),2,FALSE))</f>
        <v>30000</v>
      </c>
      <c r="E4" s="168">
        <f ca="1">IF(ISERROR(VLOOKUP($A4,OFFSET('Br.1'!$I$1,MATCH($A4,'Br.1'!$I:$I,0)+COLUMN()-3,0,COUNTA('Br.1'!$I:$I),2),2,FALSE)),"",VLOOKUP($A4,OFFSET('Br.1'!$I$1,MATCH($A4,'Br.1'!$I:$I,0)+COLUMN()-3,0,COUNTA('Br.1'!$I:$I),2),2,FALSE))</f>
        <v>40000</v>
      </c>
      <c r="F4" s="168">
        <f ca="1">IF(ISERROR(VLOOKUP($A4,OFFSET('Br.1'!$I$1,MATCH($A4,'Br.1'!$I:$I,0)+COLUMN()-3,0,COUNTA('Br.1'!$I:$I),2),2,FALSE)),"",VLOOKUP($A4,OFFSET('Br.1'!$I$1,MATCH($A4,'Br.1'!$I:$I,0)+COLUMN()-3,0,COUNTA('Br.1'!$I:$I),2),2,FALSE))</f>
        <v>50000</v>
      </c>
      <c r="G4" s="168">
        <f ca="1">IF(ISERROR(VLOOKUP($A4,OFFSET('Br.1'!$I$1,MATCH($A4,'Br.1'!$I:$I,0)+COLUMN()-3,0,COUNTA('Br.1'!$I:$I),2),2,FALSE)),"",VLOOKUP($A4,OFFSET('Br.1'!$I$1,MATCH($A4,'Br.1'!$I:$I,0)+COLUMN()-3,0,COUNTA('Br.1'!$I:$I),2),2,FALSE))</f>
        <v>60000</v>
      </c>
      <c r="H4" s="168">
        <f ca="1">IF(ISERROR(VLOOKUP($A4,OFFSET('Br.1'!$I$1,MATCH($A4,'Br.1'!$I:$I,0)+COLUMN()-3,0,COUNTA('Br.1'!$I:$I),2),2,FALSE)),"",VLOOKUP($A4,OFFSET('Br.1'!$I$1,MATCH($A4,'Br.1'!$I:$I,0)+COLUMN()-3,0,COUNTA('Br.1'!$I:$I),2),2,FALSE))</f>
        <v>70000</v>
      </c>
      <c r="I4" s="168">
        <f ca="1">IF(ISERROR(VLOOKUP($A4,OFFSET('Br.1'!$I$1,MATCH($A4,'Br.1'!$I:$I,0)+COLUMN()-3,0,COUNTA('Br.1'!$I:$I),2),2,FALSE)),"",VLOOKUP($A4,OFFSET('Br.1'!$I$1,MATCH($A4,'Br.1'!$I:$I,0)+COLUMN()-3,0,COUNTA('Br.1'!$I:$I),2),2,FALSE))</f>
        <v>80000</v>
      </c>
      <c r="J4" s="168">
        <f ca="1">IF(ISERROR(VLOOKUP($A4,OFFSET('Br.1'!$I$1,MATCH($A4,'Br.1'!$I:$I,0)+COLUMN()-3,0,COUNTA('Br.1'!$I:$I),2),2,FALSE)),"",VLOOKUP($A4,OFFSET('Br.1'!$I$1,MATCH($A4,'Br.1'!$I:$I,0)+COLUMN()-3,0,COUNTA('Br.1'!$I:$I),2),2,FALSE))</f>
        <v>90000</v>
      </c>
      <c r="K4" s="168">
        <f ca="1">IF(ISERROR(VLOOKUP($A4,OFFSET('Br.1'!$I$1,MATCH($A4,'Br.1'!$I:$I,0)+COLUMN()-3,0,COUNTA('Br.1'!$I:$I),2),2,FALSE)),"",VLOOKUP($A4,OFFSET('Br.1'!$I$1,MATCH($A4,'Br.1'!$I:$I,0)+COLUMN()-3,0,COUNTA('Br.1'!$I:$I),2),2,FALSE))</f>
        <v>100000</v>
      </c>
      <c r="L4" s="168">
        <f ca="1">IF(ISERROR(VLOOKUP($A4,OFFSET('Br.1'!$I$1,MATCH($A4,'Br.1'!$I:$I,0)+COLUMN()-3,0,COUNTA('Br.1'!$I:$I),2),2,FALSE)),"",VLOOKUP($A4,OFFSET('Br.1'!$I$1,MATCH($A4,'Br.1'!$I:$I,0)+COLUMN()-3,0,COUNTA('Br.1'!$I:$I),2),2,FALSE))</f>
      </c>
      <c r="M4" s="168">
        <f ca="1">IF(ISERROR(VLOOKUP($A4,OFFSET('Br.1'!$I$1,MATCH($A4,'Br.1'!$I:$I,0)+COLUMN()-3,0,COUNTA('Br.1'!$I:$I),2),2,FALSE)),"",VLOOKUP($A4,OFFSET('Br.1'!$I$1,MATCH($A4,'Br.1'!$I:$I,0)+COLUMN()-3,0,COUNTA('Br.1'!$I:$I),2),2,FALSE))</f>
      </c>
      <c r="N4" s="168">
        <f ca="1">IF(ISERROR(VLOOKUP($A4,OFFSET('Br.1'!$I$1,MATCH($A4,'Br.1'!$I:$I,0)+COLUMN()-3,0,COUNTA('Br.1'!$I:$I),2),2,FALSE)),"",VLOOKUP($A4,OFFSET('Br.1'!$I$1,MATCH($A4,'Br.1'!$I:$I,0)+COLUMN()-3,0,COUNTA('Br.1'!$I:$I),2),2,FALSE))</f>
      </c>
      <c r="O4" s="168">
        <f ca="1">IF(ISERROR(VLOOKUP($A4,OFFSET('Br.1'!$I$1,MATCH($A4,'Br.1'!$I:$I,0)+COLUMN()-3,0,COUNTA('Br.1'!$I:$I),2),2,FALSE)),"",VLOOKUP($A4,OFFSET('Br.1'!$I$1,MATCH($A4,'Br.1'!$I:$I,0)+COLUMN()-3,0,COUNTA('Br.1'!$I:$I),2),2,FALSE))</f>
      </c>
      <c r="P4" s="168">
        <f ca="1">IF(ISERROR(VLOOKUP($A4,OFFSET('Br.1'!$I$1,MATCH($A4,'Br.1'!$I:$I,0)+COLUMN()-3,0,COUNTA('Br.1'!$I:$I),2),2,FALSE)),"",VLOOKUP($A4,OFFSET('Br.1'!$I$1,MATCH($A4,'Br.1'!$I:$I,0)+COLUMN()-3,0,COUNTA('Br.1'!$I:$I),2),2,FALSE))</f>
      </c>
      <c r="Q4" s="168">
        <f ca="1">IF(ISERROR(VLOOKUP($A4,OFFSET('Br.1'!$I$1,MATCH($A4,'Br.1'!$I:$I,0)+COLUMN()-3,0,COUNTA('Br.1'!$I:$I),2),2,FALSE)),"",VLOOKUP($A4,OFFSET('Br.1'!$I$1,MATCH($A4,'Br.1'!$I:$I,0)+COLUMN()-3,0,COUNTA('Br.1'!$I:$I),2),2,FALSE))</f>
      </c>
      <c r="R4" s="168">
        <f ca="1">IF(ISERROR(VLOOKUP($A4,OFFSET('Br.1'!$I$1,MATCH($A4,'Br.1'!$I:$I,0)+COLUMN()-3,0,COUNTA('Br.1'!$I:$I),2),2,FALSE)),"",VLOOKUP($A4,OFFSET('Br.1'!$I$1,MATCH($A4,'Br.1'!$I:$I,0)+COLUMN()-3,0,COUNTA('Br.1'!$I:$I),2),2,FALSE))</f>
      </c>
      <c r="S4" s="168">
        <f ca="1">IF(ISERROR(VLOOKUP($A4,OFFSET('Br.1'!$I$1,MATCH($A4,'Br.1'!$I:$I,0)+COLUMN()-3,0,COUNTA('Br.1'!$I:$I),2),2,FALSE)),"",VLOOKUP($A4,OFFSET('Br.1'!$I$1,MATCH($A4,'Br.1'!$I:$I,0)+COLUMN()-3,0,COUNTA('Br.1'!$I:$I),2),2,FALSE))</f>
      </c>
      <c r="T4" s="168">
        <f ca="1">IF(ISERROR(VLOOKUP($A4,OFFSET('Br.1'!$I$1,MATCH($A4,'Br.1'!$I:$I,0)+COLUMN()-3,0,COUNTA('Br.1'!$I:$I),2),2,FALSE)),"",VLOOKUP($A4,OFFSET('Br.1'!$I$1,MATCH($A4,'Br.1'!$I:$I,0)+COLUMN()-3,0,COUNTA('Br.1'!$I:$I),2),2,FALSE))</f>
      </c>
      <c r="U4" s="168">
        <f ca="1">IF(ISERROR(VLOOKUP($A4,OFFSET('Br.1'!$I$1,MATCH($A4,'Br.1'!$I:$I,0)+COLUMN()-3,0,COUNTA('Br.1'!$I:$I),2),2,FALSE)),"",VLOOKUP($A4,OFFSET('Br.1'!$I$1,MATCH($A4,'Br.1'!$I:$I,0)+COLUMN()-3,0,COUNTA('Br.1'!$I:$I),2),2,FALSE))</f>
      </c>
      <c r="V4" s="168">
        <f ca="1">IF(ISERROR(VLOOKUP($A4,OFFSET('Br.1'!$I$1,MATCH($A4,'Br.1'!$I:$I,0)+COLUMN()-3,0,COUNTA('Br.1'!$I:$I),2),2,FALSE)),"",VLOOKUP($A4,OFFSET('Br.1'!$I$1,MATCH($A4,'Br.1'!$I:$I,0)+COLUMN()-3,0,COUNTA('Br.1'!$I:$I),2),2,FALSE))</f>
      </c>
    </row>
    <row r="8" spans="1:2" ht="15.75">
      <c r="A8" s="163"/>
      <c r="B8" s="164" t="s">
        <v>21</v>
      </c>
    </row>
    <row r="9" spans="1:2" ht="15.75">
      <c r="A9" s="163"/>
      <c r="B9" s="163"/>
    </row>
    <row r="10" spans="1:2" ht="15.75">
      <c r="A10" s="163"/>
      <c r="B10" s="164" t="s">
        <v>22</v>
      </c>
    </row>
  </sheetData>
  <sheetProtection/>
  <hyperlinks>
    <hyperlink ref="B8" r:id="rId1" display="http://www.ic.ims.hr/office/excel2003/funkcije/pretrazivanje/transpose.html"/>
    <hyperlink ref="B10" r:id="rId2" display="http://www.ic.ims.hr/office/excel2003/razno/transponiranje.html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7030A0"/>
  </sheetPr>
  <dimension ref="A1:BM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8.421875" style="0" bestFit="1" customWidth="1"/>
  </cols>
  <sheetData>
    <row r="1" spans="1:65" s="10" customFormat="1" ht="15">
      <c r="A1" s="11" t="s">
        <v>2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s="10" customFormat="1" ht="15">
      <c r="A2" s="11" t="s">
        <v>3</v>
      </c>
      <c r="B2" s="9">
        <v>11</v>
      </c>
      <c r="C2" s="8">
        <v>12</v>
      </c>
      <c r="D2" s="8">
        <v>13</v>
      </c>
      <c r="E2" s="8">
        <v>14</v>
      </c>
      <c r="F2" s="8">
        <v>15</v>
      </c>
      <c r="G2" s="8">
        <v>16</v>
      </c>
      <c r="H2" s="8">
        <v>17</v>
      </c>
      <c r="I2" s="8">
        <v>18</v>
      </c>
      <c r="J2" s="8">
        <v>19</v>
      </c>
      <c r="K2" s="8">
        <v>20</v>
      </c>
      <c r="L2" s="8">
        <v>21</v>
      </c>
      <c r="M2" s="8">
        <v>22</v>
      </c>
      <c r="N2" s="8">
        <v>23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s="10" customFormat="1" ht="15">
      <c r="A3" s="11" t="s">
        <v>4</v>
      </c>
      <c r="B3" s="9">
        <v>24</v>
      </c>
      <c r="C3" s="11">
        <v>25</v>
      </c>
      <c r="D3" s="11">
        <v>26</v>
      </c>
      <c r="E3" s="11">
        <v>27</v>
      </c>
      <c r="F3" s="11">
        <v>28</v>
      </c>
      <c r="G3" s="11">
        <v>29</v>
      </c>
      <c r="H3" s="11">
        <v>30</v>
      </c>
      <c r="I3" s="11">
        <v>31</v>
      </c>
      <c r="J3" s="11">
        <v>32</v>
      </c>
      <c r="K3" s="11">
        <v>33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Molson Coors Central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Bajovic, Ognjen</dc:creator>
  <cp:keywords/>
  <dc:description/>
  <cp:lastModifiedBy> -</cp:lastModifiedBy>
  <dcterms:created xsi:type="dcterms:W3CDTF">2013-09-06T11:51:41Z</dcterms:created>
  <dcterms:modified xsi:type="dcterms:W3CDTF">2014-02-13T21:22:58Z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