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745" activeTab="1"/>
  </bookViews>
  <sheets>
    <sheet name="Obracun jedne VP-akontacija " sheetId="4" r:id="rId1"/>
    <sheet name="Obracun jedne VP" sheetId="2" r:id="rId2"/>
    <sheet name="Scenarija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9" i="2"/>
  <c r="S6" i="4"/>
  <c r="C14" i="2"/>
  <c r="C11" i="2"/>
  <c r="M8" i="4"/>
  <c r="N8" i="4" s="1"/>
  <c r="Y6" i="4"/>
  <c r="X6" i="4"/>
  <c r="W6" i="4"/>
  <c r="V6" i="4"/>
  <c r="U6" i="4"/>
  <c r="T6" i="4"/>
  <c r="Q6" i="4"/>
  <c r="P6" i="4"/>
  <c r="O6" i="4"/>
  <c r="N6" i="4"/>
  <c r="G6" i="4"/>
  <c r="H6" i="4" s="1"/>
  <c r="R6" i="4" l="1"/>
  <c r="I6" i="4" s="1"/>
  <c r="C20" i="2" s="1"/>
  <c r="X6" i="2"/>
  <c r="Y6" i="2"/>
  <c r="L6" i="4" l="1"/>
  <c r="K6" i="4"/>
  <c r="J6" i="4"/>
  <c r="D14" i="3"/>
  <c r="W6" i="2" l="1"/>
  <c r="U6" i="2" s="1"/>
  <c r="M8" i="2"/>
  <c r="N8" i="2" s="1"/>
  <c r="V6" i="2" l="1"/>
  <c r="O6" i="2" s="1"/>
  <c r="P6" i="2"/>
  <c r="N6" i="2" l="1"/>
  <c r="G6" i="2" s="1"/>
  <c r="T6" i="2"/>
  <c r="Q6" i="2" l="1"/>
  <c r="R6" i="2" s="1"/>
  <c r="H6" i="2"/>
  <c r="S6" i="2" l="1"/>
  <c r="I6" i="2" s="1"/>
  <c r="K6" i="2" s="1"/>
  <c r="J6" i="2" l="1"/>
  <c r="L6" i="2"/>
</calcChain>
</file>

<file path=xl/sharedStrings.xml><?xml version="1.0" encoding="utf-8"?>
<sst xmlns="http://schemas.openxmlformats.org/spreadsheetml/2006/main" count="159" uniqueCount="77">
  <si>
    <t>Bruto Prihod</t>
  </si>
  <si>
    <t>min OSND</t>
  </si>
  <si>
    <t>Porez</t>
  </si>
  <si>
    <t>Zdr.Os.</t>
  </si>
  <si>
    <t>PIO</t>
  </si>
  <si>
    <t>Dopuna OSND</t>
  </si>
  <si>
    <t>Osn. Dop.</t>
  </si>
  <si>
    <t>Por. Osn.</t>
  </si>
  <si>
    <t>Nez.</t>
  </si>
  <si>
    <t>Sraz. PNI</t>
  </si>
  <si>
    <t>Sraz. NNMOD</t>
  </si>
  <si>
    <t>Broj sati</t>
  </si>
  <si>
    <t>OVP</t>
  </si>
  <si>
    <t xml:space="preserve"> OSN.D</t>
  </si>
  <si>
    <t>Sc.</t>
  </si>
  <si>
    <t>Obrač. NI</t>
  </si>
  <si>
    <t xml:space="preserve">MFP.2 </t>
  </si>
  <si>
    <t>MFP.3</t>
  </si>
  <si>
    <t>MFP.4</t>
  </si>
  <si>
    <t>MFP.1</t>
  </si>
  <si>
    <t>Mesečni Fond sati</t>
  </si>
  <si>
    <t>Srazmera</t>
  </si>
  <si>
    <t>Izabrani scenario:</t>
  </si>
  <si>
    <r>
      <t xml:space="preserve">     </t>
    </r>
    <r>
      <rPr>
        <b/>
        <sz val="12"/>
        <color theme="1"/>
        <rFont val="Calibri"/>
        <family val="2"/>
        <charset val="238"/>
        <scheme val="minor"/>
      </rPr>
      <t xml:space="preserve">  Podaci za unos :</t>
    </r>
  </si>
  <si>
    <t>Radni Angaž.</t>
  </si>
  <si>
    <t>MFP.8</t>
  </si>
  <si>
    <t>MFP.9</t>
  </si>
  <si>
    <t>MFP.10</t>
  </si>
  <si>
    <t>PP.3.12</t>
  </si>
  <si>
    <t>AUTOMATSKI SE OBRAČUNAVAJU:</t>
  </si>
  <si>
    <t>Pomoćni podaci za kontrolu samog obračuna</t>
  </si>
  <si>
    <t>Najniža Osn.D.</t>
  </si>
  <si>
    <t>Najviša Osn.D.</t>
  </si>
  <si>
    <t>O  B  R  A  Č  U  N   za kontrolu polja PP.3.10 - PP.3.16</t>
  </si>
  <si>
    <t>2.3</t>
  </si>
  <si>
    <t>3.8</t>
  </si>
  <si>
    <t>MFP3</t>
  </si>
  <si>
    <t>MFP8</t>
  </si>
  <si>
    <t>MFP10</t>
  </si>
  <si>
    <t>MinOD</t>
  </si>
  <si>
    <t>MF Sati</t>
  </si>
  <si>
    <t xml:space="preserve"> </t>
  </si>
  <si>
    <t>PNI</t>
  </si>
  <si>
    <t>MinOsnD</t>
  </si>
  <si>
    <t>&gt;0</t>
  </si>
  <si>
    <t>3.8 / 2.3</t>
  </si>
  <si>
    <t>PNI x Sr</t>
  </si>
  <si>
    <t>MinOsnD x Sr</t>
  </si>
  <si>
    <t>&gt;0 &amp; &lt;100</t>
  </si>
  <si>
    <t>Svuda gde su uneti sati, Srazmera se vrši shodno satima!</t>
  </si>
  <si>
    <t>Puno radno vreme, jedan poslodavac, više VP</t>
  </si>
  <si>
    <t>Nepuno radno vreme, jedan poslodavac, jedna VP</t>
  </si>
  <si>
    <t>Nepuno radno vreme, više poslodavaca, jedna VP</t>
  </si>
  <si>
    <t>Nepuno radno vreme, jedan poslodavac, više VP</t>
  </si>
  <si>
    <t>Maksimalne vrednosti</t>
  </si>
  <si>
    <t>NI</t>
  </si>
  <si>
    <t>Algoritam pokriva:</t>
  </si>
  <si>
    <t>Puno radno vreme, jedan poslodavac, jedna VP</t>
  </si>
  <si>
    <t>Za sc. 1, 2, 3 i 7 - ako su sati uneti, ne sme da je PP.3.8 (Broj sati) : PP.2.3 (MesFondSati) &lt; MFP.3</t>
  </si>
  <si>
    <t>Više poslodavaca, više VP</t>
  </si>
  <si>
    <t>Scenarija 1,  2, 3, 4, 6, 7, - sa kompletnim obračunom OSN.D i OSN.P</t>
  </si>
  <si>
    <t>Samo za scenario 5, interval za OSN.D</t>
  </si>
  <si>
    <t>Scenario</t>
  </si>
  <si>
    <t>oznaka</t>
  </si>
  <si>
    <t>KONTROLA:</t>
  </si>
  <si>
    <t>Za sc. 4, 6 i 5 - ako su sati uneti, ne sme da je PP.3.8 (Broj sati) : PP.2.3 (MesFondSati) &gt;= MFP.3</t>
  </si>
  <si>
    <t>ONI</t>
  </si>
  <si>
    <t>Više poslodavaca, jedna VP</t>
  </si>
  <si>
    <t>MFP.11</t>
  </si>
  <si>
    <t>MFP.12</t>
  </si>
  <si>
    <t>Propis. Neop.Iz</t>
  </si>
  <si>
    <t>Max. NNMOD</t>
  </si>
  <si>
    <t>Max. NI</t>
  </si>
  <si>
    <t>MFP.6</t>
  </si>
  <si>
    <t>Min. Osn. Dop.</t>
  </si>
  <si>
    <t>osn dopr</t>
  </si>
  <si>
    <t>II deo 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</si>
</sst>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rgb="FF00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/>
    <xf numFmtId="0" fontId="0" fillId="0" borderId="0" xfId="0" applyBorder="1"/>
    <xf numFmtId="0" fontId="0" fillId="0" borderId="0" xfId="0" applyFill="1" applyAlignment="1">
      <alignment vertical="center" wrapText="1"/>
    </xf>
    <xf numFmtId="3" fontId="0" fillId="0" borderId="0" xfId="0" applyNumberFormat="1" applyBorder="1"/>
    <xf numFmtId="0" fontId="3" fillId="0" borderId="8" xfId="0" applyFont="1" applyBorder="1" applyAlignment="1">
      <alignment vertical="center" wrapText="1"/>
    </xf>
    <xf numFmtId="0" fontId="0" fillId="0" borderId="0" xfId="0" applyAlignment="1"/>
    <xf numFmtId="3" fontId="5" fillId="5" borderId="6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3" fontId="1" fillId="5" borderId="3" xfId="0" applyNumberFormat="1" applyFont="1" applyFill="1" applyBorder="1" applyAlignment="1">
      <alignment horizontal="left"/>
    </xf>
    <xf numFmtId="0" fontId="9" fillId="0" borderId="0" xfId="0" applyFont="1"/>
    <xf numFmtId="3" fontId="1" fillId="5" borderId="3" xfId="0" applyNumberFormat="1" applyFont="1" applyFill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0" xfId="0" applyBorder="1" applyAlignment="1"/>
    <xf numFmtId="0" fontId="0" fillId="0" borderId="18" xfId="0" applyBorder="1"/>
    <xf numFmtId="0" fontId="0" fillId="0" borderId="19" xfId="0" applyBorder="1"/>
    <xf numFmtId="0" fontId="0" fillId="0" borderId="15" xfId="0" applyFill="1" applyBorder="1"/>
    <xf numFmtId="3" fontId="5" fillId="0" borderId="17" xfId="0" applyNumberFormat="1" applyFont="1" applyFill="1" applyBorder="1" applyAlignment="1">
      <alignment horizontal="left"/>
    </xf>
    <xf numFmtId="0" fontId="0" fillId="0" borderId="17" xfId="0" applyFill="1" applyBorder="1"/>
    <xf numFmtId="3" fontId="1" fillId="0" borderId="17" xfId="0" applyNumberFormat="1" applyFont="1" applyFill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left"/>
    </xf>
    <xf numFmtId="0" fontId="1" fillId="0" borderId="0" xfId="0" applyFont="1" applyBorder="1"/>
    <xf numFmtId="0" fontId="1" fillId="0" borderId="17" xfId="0" applyFont="1" applyFill="1" applyBorder="1"/>
    <xf numFmtId="0" fontId="1" fillId="0" borderId="0" xfId="0" applyFont="1" applyBorder="1" applyAlignment="1"/>
    <xf numFmtId="0" fontId="1" fillId="0" borderId="17" xfId="0" applyFont="1" applyFill="1" applyBorder="1" applyAlignment="1"/>
    <xf numFmtId="0" fontId="0" fillId="0" borderId="20" xfId="0" applyFill="1" applyBorder="1"/>
    <xf numFmtId="0" fontId="3" fillId="0" borderId="9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9" fontId="0" fillId="0" borderId="0" xfId="0" applyNumberFormat="1" applyAlignment="1">
      <alignment vertical="center" wrapText="1"/>
    </xf>
    <xf numFmtId="0" fontId="0" fillId="0" borderId="0" xfId="0" applyFont="1"/>
    <xf numFmtId="0" fontId="11" fillId="0" borderId="0" xfId="0" applyFont="1"/>
    <xf numFmtId="0" fontId="13" fillId="0" borderId="0" xfId="0" applyFont="1"/>
    <xf numFmtId="49" fontId="12" fillId="5" borderId="23" xfId="0" applyNumberFormat="1" applyFont="1" applyFill="1" applyBorder="1" applyAlignment="1">
      <alignment vertical="center" wrapText="1"/>
    </xf>
    <xf numFmtId="49" fontId="12" fillId="5" borderId="24" xfId="0" applyNumberFormat="1" applyFont="1" applyFill="1" applyBorder="1" applyAlignment="1">
      <alignment horizontal="center" vertical="center" wrapText="1"/>
    </xf>
    <xf numFmtId="49" fontId="12" fillId="4" borderId="23" xfId="0" applyNumberFormat="1" applyFont="1" applyFill="1" applyBorder="1" applyAlignment="1">
      <alignment vertical="center" wrapText="1"/>
    </xf>
    <xf numFmtId="49" fontId="12" fillId="4" borderId="24" xfId="0" applyNumberFormat="1" applyFont="1" applyFill="1" applyBorder="1" applyAlignment="1">
      <alignment horizontal="center" vertical="center" wrapText="1"/>
    </xf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17" xfId="0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vertical="center"/>
    </xf>
    <xf numFmtId="3" fontId="0" fillId="0" borderId="0" xfId="0" applyNumberFormat="1" applyBorder="1" applyProtection="1"/>
    <xf numFmtId="0" fontId="5" fillId="0" borderId="6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6" xfId="0" applyBorder="1" applyAlignment="1" applyProtection="1"/>
    <xf numFmtId="3" fontId="3" fillId="0" borderId="7" xfId="0" applyNumberFormat="1" applyFont="1" applyBorder="1" applyAlignment="1" applyProtection="1">
      <alignment horizontal="right"/>
    </xf>
    <xf numFmtId="3" fontId="3" fillId="0" borderId="4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 applyProtection="1">
      <alignment horizontal="right"/>
    </xf>
    <xf numFmtId="0" fontId="0" fillId="0" borderId="16" xfId="0" applyBorder="1" applyAlignment="1" applyProtection="1">
      <alignment vertical="center"/>
    </xf>
    <xf numFmtId="0" fontId="0" fillId="0" borderId="18" xfId="0" applyBorder="1" applyProtection="1"/>
    <xf numFmtId="0" fontId="0" fillId="0" borderId="19" xfId="0" applyBorder="1" applyProtection="1"/>
    <xf numFmtId="0" fontId="8" fillId="0" borderId="19" xfId="0" applyFont="1" applyFill="1" applyBorder="1" applyAlignment="1" applyProtection="1">
      <alignment horizontal="right" vertical="center"/>
    </xf>
    <xf numFmtId="3" fontId="1" fillId="0" borderId="19" xfId="0" applyNumberFormat="1" applyFont="1" applyBorder="1" applyAlignment="1" applyProtection="1">
      <alignment horizontal="center" vertical="center"/>
    </xf>
    <xf numFmtId="0" fontId="1" fillId="0" borderId="19" xfId="0" applyFont="1" applyBorder="1" applyProtection="1"/>
    <xf numFmtId="0" fontId="0" fillId="0" borderId="19" xfId="0" applyBorder="1" applyAlignment="1" applyProtection="1"/>
    <xf numFmtId="0" fontId="0" fillId="0" borderId="20" xfId="0" applyBorder="1" applyAlignment="1" applyProtection="1"/>
    <xf numFmtId="0" fontId="7" fillId="6" borderId="4" xfId="0" applyFont="1" applyFill="1" applyBorder="1" applyAlignment="1" applyProtection="1">
      <alignment horizontal="center" vertical="center"/>
    </xf>
    <xf numFmtId="164" fontId="7" fillId="6" borderId="5" xfId="0" applyNumberFormat="1" applyFont="1" applyFill="1" applyBorder="1" applyAlignment="1" applyProtection="1">
      <alignment horizontal="center" vertical="center"/>
    </xf>
    <xf numFmtId="0" fontId="12" fillId="7" borderId="22" xfId="0" applyFont="1" applyFill="1" applyBorder="1" applyAlignment="1">
      <alignment horizontal="center" vertical="center" wrapText="1"/>
    </xf>
    <xf numFmtId="49" fontId="12" fillId="7" borderId="22" xfId="0" applyNumberFormat="1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4" fontId="1" fillId="5" borderId="11" xfId="0" applyNumberFormat="1" applyFont="1" applyFill="1" applyBorder="1" applyAlignment="1">
      <alignment horizontal="left"/>
    </xf>
    <xf numFmtId="4" fontId="3" fillId="5" borderId="7" xfId="0" applyNumberFormat="1" applyFont="1" applyFill="1" applyBorder="1" applyAlignment="1" applyProtection="1">
      <alignment vertical="center"/>
    </xf>
    <xf numFmtId="4" fontId="4" fillId="3" borderId="4" xfId="0" applyNumberFormat="1" applyFont="1" applyFill="1" applyBorder="1" applyAlignment="1" applyProtection="1">
      <alignment vertical="center"/>
    </xf>
    <xf numFmtId="4" fontId="3" fillId="5" borderId="4" xfId="0" applyNumberFormat="1" applyFont="1" applyFill="1" applyBorder="1" applyAlignment="1" applyProtection="1">
      <alignment vertical="center"/>
    </xf>
    <xf numFmtId="4" fontId="4" fillId="3" borderId="5" xfId="0" applyNumberFormat="1" applyFont="1" applyFill="1" applyBorder="1" applyAlignment="1" applyProtection="1">
      <alignment vertical="center"/>
    </xf>
    <xf numFmtId="4" fontId="4" fillId="4" borderId="7" xfId="0" applyNumberFormat="1" applyFont="1" applyFill="1" applyBorder="1" applyAlignment="1" applyProtection="1">
      <alignment vertical="center"/>
    </xf>
    <xf numFmtId="4" fontId="4" fillId="2" borderId="4" xfId="0" applyNumberFormat="1" applyFont="1" applyFill="1" applyBorder="1" applyAlignment="1" applyProtection="1">
      <alignment vertical="center"/>
    </xf>
    <xf numFmtId="4" fontId="6" fillId="5" borderId="4" xfId="0" applyNumberFormat="1" applyFont="1" applyFill="1" applyBorder="1" applyAlignment="1" applyProtection="1">
      <alignment vertical="center"/>
    </xf>
    <xf numFmtId="4" fontId="1" fillId="5" borderId="10" xfId="0" applyNumberFormat="1" applyFont="1" applyFill="1" applyBorder="1" applyAlignment="1">
      <alignment horizontal="left" vertical="center"/>
    </xf>
    <xf numFmtId="4" fontId="1" fillId="5" borderId="12" xfId="0" applyNumberFormat="1" applyFont="1" applyFill="1" applyBorder="1" applyAlignment="1">
      <alignment horizontal="left"/>
    </xf>
    <xf numFmtId="4" fontId="0" fillId="0" borderId="19" xfId="0" applyNumberFormat="1" applyBorder="1" applyProtection="1"/>
    <xf numFmtId="0" fontId="12" fillId="7" borderId="25" xfId="0" applyFon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2" fillId="7" borderId="21" xfId="0" applyFont="1" applyFill="1" applyBorder="1" applyAlignment="1">
      <alignment horizontal="center" vertical="center" wrapText="1"/>
    </xf>
    <xf numFmtId="0" fontId="12" fillId="7" borderId="23" xfId="0" applyFont="1" applyFill="1" applyBorder="1" applyAlignment="1">
      <alignment horizontal="center" vertical="center" wrapText="1"/>
    </xf>
  </cellXfs>
  <cellStyles count="1">
    <cellStyle name="Нормала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E22"/>
  <sheetViews>
    <sheetView zoomScaleNormal="100" workbookViewId="0">
      <selection activeCell="G16" sqref="G16"/>
    </sheetView>
  </sheetViews>
  <sheetFormatPr defaultRowHeight="15" x14ac:dyDescent="0.25"/>
  <cols>
    <col min="1" max="1" width="0.7109375" customWidth="1"/>
    <col min="3" max="3" width="10" customWidth="1"/>
    <col min="4" max="4" width="1.28515625" style="1" customWidth="1"/>
    <col min="5" max="5" width="1.42578125" customWidth="1"/>
    <col min="6" max="6" width="2.28515625" customWidth="1"/>
    <col min="7" max="7" width="9.85546875" customWidth="1"/>
    <col min="8" max="8" width="8.85546875" customWidth="1"/>
    <col min="9" max="9" width="9.85546875" customWidth="1"/>
    <col min="10" max="11" width="8.85546875" customWidth="1"/>
    <col min="12" max="12" width="7.85546875" customWidth="1"/>
    <col min="13" max="13" width="2" customWidth="1"/>
    <col min="14" max="15" width="9.140625" customWidth="1"/>
    <col min="16" max="16" width="9.42578125" customWidth="1"/>
    <col min="17" max="17" width="9.140625" customWidth="1"/>
    <col min="18" max="18" width="10.140625" customWidth="1"/>
    <col min="19" max="19" width="10" customWidth="1"/>
    <col min="20" max="20" width="9.28515625" customWidth="1"/>
    <col min="21" max="21" width="9.140625" customWidth="1"/>
    <col min="22" max="22" width="5.5703125" customWidth="1"/>
    <col min="23" max="23" width="8.42578125" customWidth="1"/>
    <col min="24" max="24" width="7.7109375" customWidth="1"/>
    <col min="25" max="25" width="7.28515625" customWidth="1"/>
    <col min="27" max="27" width="2.28515625" customWidth="1"/>
  </cols>
  <sheetData>
    <row r="1" spans="1:31" ht="16.5" thickBot="1" x14ac:dyDescent="0.3">
      <c r="B1" s="18" t="s">
        <v>23</v>
      </c>
      <c r="G1" s="5" t="s">
        <v>29</v>
      </c>
    </row>
    <row r="2" spans="1:31" ht="8.25" customHeight="1" thickTop="1" thickBot="1" x14ac:dyDescent="0.3">
      <c r="A2" s="20"/>
      <c r="B2" s="21"/>
      <c r="C2" s="21"/>
      <c r="D2" s="26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50"/>
    </row>
    <row r="3" spans="1:31" ht="15.75" thickBot="1" x14ac:dyDescent="0.3">
      <c r="A3" s="22"/>
      <c r="B3" s="36" t="s">
        <v>12</v>
      </c>
      <c r="C3" s="11">
        <v>101</v>
      </c>
      <c r="D3" s="27"/>
      <c r="F3" s="51"/>
      <c r="G3" s="52"/>
      <c r="H3" s="52"/>
      <c r="I3" s="52"/>
      <c r="J3" s="52"/>
      <c r="K3" s="52"/>
      <c r="L3" s="52"/>
      <c r="M3" s="52"/>
      <c r="N3" s="53"/>
      <c r="O3" s="52"/>
      <c r="P3" s="52"/>
      <c r="Q3" s="54"/>
      <c r="R3" s="54"/>
      <c r="S3" s="52"/>
      <c r="T3" s="52"/>
      <c r="U3" s="52"/>
      <c r="V3" s="54"/>
      <c r="W3" s="54"/>
      <c r="X3" s="54"/>
      <c r="Y3" s="52"/>
      <c r="Z3" s="54"/>
      <c r="AA3" s="55"/>
    </row>
    <row r="4" spans="1:31" ht="15.75" thickBot="1" x14ac:dyDescent="0.3">
      <c r="A4" s="22"/>
      <c r="B4" s="6"/>
      <c r="C4" s="6"/>
      <c r="D4" s="28"/>
      <c r="F4" s="51"/>
      <c r="G4" s="56" t="s">
        <v>33</v>
      </c>
      <c r="H4" s="54"/>
      <c r="I4" s="57"/>
      <c r="J4" s="54"/>
      <c r="K4" s="54"/>
      <c r="L4" s="54"/>
      <c r="M4" s="54"/>
      <c r="N4" s="58" t="s">
        <v>30</v>
      </c>
      <c r="O4" s="54"/>
      <c r="P4" s="54"/>
      <c r="Q4" s="54"/>
      <c r="R4" s="54"/>
      <c r="S4" s="54"/>
      <c r="T4" s="54"/>
      <c r="U4" s="54"/>
      <c r="V4" s="59"/>
      <c r="W4" s="54"/>
      <c r="X4" s="54"/>
      <c r="Y4" s="54"/>
      <c r="Z4" s="52"/>
      <c r="AA4" s="55"/>
    </row>
    <row r="5" spans="1:31" s="4" customFormat="1" ht="36.75" customHeight="1" thickBot="1" x14ac:dyDescent="0.3">
      <c r="A5" s="22"/>
      <c r="B5" s="9" t="s">
        <v>20</v>
      </c>
      <c r="C5" s="19">
        <v>176</v>
      </c>
      <c r="D5" s="29"/>
      <c r="E5"/>
      <c r="F5" s="51"/>
      <c r="G5" s="60" t="s">
        <v>7</v>
      </c>
      <c r="H5" s="61" t="s">
        <v>2</v>
      </c>
      <c r="I5" s="61" t="s">
        <v>6</v>
      </c>
      <c r="J5" s="61" t="s">
        <v>4</v>
      </c>
      <c r="K5" s="61" t="s">
        <v>3</v>
      </c>
      <c r="L5" s="62" t="s">
        <v>8</v>
      </c>
      <c r="M5" s="63"/>
      <c r="N5" s="64" t="s">
        <v>15</v>
      </c>
      <c r="O5" s="65" t="s">
        <v>9</v>
      </c>
      <c r="P5" s="66" t="s">
        <v>72</v>
      </c>
      <c r="Q5" s="66" t="s">
        <v>1</v>
      </c>
      <c r="R5" s="66" t="s">
        <v>5</v>
      </c>
      <c r="S5" s="66" t="s">
        <v>13</v>
      </c>
      <c r="T5" s="65" t="s">
        <v>10</v>
      </c>
      <c r="U5" s="65" t="s">
        <v>71</v>
      </c>
      <c r="V5" s="65" t="s">
        <v>21</v>
      </c>
      <c r="W5" s="67" t="s">
        <v>24</v>
      </c>
      <c r="X5" s="68" t="s">
        <v>70</v>
      </c>
      <c r="Y5" s="69" t="s">
        <v>31</v>
      </c>
      <c r="Z5" s="70" t="s">
        <v>32</v>
      </c>
      <c r="AA5" s="71"/>
      <c r="AE5" s="7"/>
    </row>
    <row r="6" spans="1:31" s="4" customFormat="1" ht="17.25" customHeight="1" thickBot="1" x14ac:dyDescent="0.3">
      <c r="A6" s="22"/>
      <c r="B6" s="9" t="s">
        <v>11</v>
      </c>
      <c r="C6" s="17"/>
      <c r="D6" s="30"/>
      <c r="E6"/>
      <c r="F6" s="72"/>
      <c r="G6" s="90">
        <f>IF(C15&gt;0, MAX(MAX((C9-N6), 0) - MIN(C15, 5214),0), MAX((C9-N6), 0))</f>
        <v>2286.2600000000002</v>
      </c>
      <c r="H6" s="91">
        <f>G6*0.1</f>
        <v>228.62600000000003</v>
      </c>
      <c r="I6" s="92">
        <f>S6</f>
        <v>20090</v>
      </c>
      <c r="J6" s="91">
        <f>I6*0.24</f>
        <v>4821.5999999999995</v>
      </c>
      <c r="K6" s="91">
        <f>I6*0.123</f>
        <v>2471.0700000000002</v>
      </c>
      <c r="L6" s="93">
        <f>I6*0.015</f>
        <v>301.34999999999997</v>
      </c>
      <c r="M6" s="53"/>
      <c r="N6" s="94">
        <f>IF(C19&gt;=P6,0,IF(C11&gt;=O6,0,MIN(C9,(P6-C19),(O6-C11))))</f>
        <v>11000</v>
      </c>
      <c r="O6" s="95">
        <f xml:space="preserve"> X6*V6</f>
        <v>11000</v>
      </c>
      <c r="P6" s="95">
        <f>X6*W6</f>
        <v>11000</v>
      </c>
      <c r="Q6" s="95">
        <f>IF(AND(C16=1, C13&gt;0, C13&lt;100, C18&lt;&gt;1), MIN(MAX(Y6-C12, 0),MAX(Y6-C20, 0)), MIN(MAX(T6-C12, 0), MAX(U6-C20,0)))</f>
        <v>20090</v>
      </c>
      <c r="R6" s="95">
        <f>IF(C3=207,C9*0.9,IF(C3=208,MAX(C10,Q6),MIN(C14+C9-C12, MAX(Z6-C12,0), MAX(Z6-C20,0), IF(AND(C3=102,C10&gt;=Q6),C10,C9))))</f>
        <v>13286.26</v>
      </c>
      <c r="S6" s="96">
        <f>IF(Y7&gt;0,Y7,IF(C17=1,C10,MAX(Q6,R6)))</f>
        <v>20090</v>
      </c>
      <c r="T6" s="95">
        <f xml:space="preserve"> Y6*V6</f>
        <v>20090</v>
      </c>
      <c r="U6" s="95">
        <f>IF(AND(C16=1, C13&gt;0, C13&lt;100, C18&lt;&gt;1), Y6, Y6*W6)</f>
        <v>20090</v>
      </c>
      <c r="V6" s="84">
        <f>IF(C6&gt;0,C6/C5,W6)</f>
        <v>1</v>
      </c>
      <c r="W6" s="85">
        <f>IF(C13=100,1,IF(C13=0,1,C13/100))</f>
        <v>1</v>
      </c>
      <c r="X6" s="73">
        <f>IF(OR(C3=108,C3=110,C3=111,C3=150,C3=151,C3=207,C3=208),0,11000)</f>
        <v>11000</v>
      </c>
      <c r="Y6" s="74">
        <f>IF(OR(C3=108,AND(C3&gt;203,C3&lt;&gt;208)),0,IF(C3=102,40180,20090))</f>
        <v>20090</v>
      </c>
      <c r="Z6" s="75">
        <v>300000</v>
      </c>
      <c r="AA6" s="71"/>
      <c r="AE6" s="7"/>
    </row>
    <row r="7" spans="1:31" x14ac:dyDescent="0.25">
      <c r="A7" s="22"/>
      <c r="B7" s="6"/>
      <c r="C7" s="31"/>
      <c r="D7" s="32"/>
      <c r="F7" s="76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 t="s">
        <v>75</v>
      </c>
      <c r="Y7" s="54"/>
      <c r="Z7" s="54"/>
      <c r="AA7" s="55"/>
      <c r="AE7" s="1"/>
    </row>
    <row r="8" spans="1:31" s="10" customFormat="1" ht="15.75" thickBot="1" x14ac:dyDescent="0.3">
      <c r="A8" s="22"/>
      <c r="B8" s="23"/>
      <c r="C8" s="33"/>
      <c r="D8" s="34"/>
      <c r="F8" s="77"/>
      <c r="G8" s="78"/>
      <c r="H8" s="78"/>
      <c r="I8" s="78"/>
      <c r="J8" s="78"/>
      <c r="K8" s="78"/>
      <c r="L8" s="79" t="s">
        <v>22</v>
      </c>
      <c r="M8" s="80">
        <f>IF(AND(C13&gt;0, C16=1,C18&lt;&gt;1 ), 1, IF(AND(C13&gt;0, C16&lt;&gt;1, C18&lt;&gt;1 ), 2,  IF(AND(C13=0, C16&lt;&gt;1, C18=1 ), 4,  IF(AND(C13&gt;0, C16=1, C18=1 ), 5,  IF(AND(C13&gt;0, C16&lt;&gt;1, C18=1 ), 6,  IF(AND(C13=0, C16&lt;&gt;1, C18&lt;&gt;1 ), 7, 0))))))</f>
        <v>7</v>
      </c>
      <c r="N8" s="81" t="str">
        <f>IF(M8=7,"Puno radno vreme, jedan poslodavac, jedna VP",IF(M8=4,"Puno radno vreme, jedan poslodavac, više VP",IF(M8=2,"Više poslodavaca, jedna VP",IF(M8=6,"Više poslodavaca, više VP",IF(M8=1,"Nepuno radno vreme, jedan poslodavac, jedna VP",IF(M8=3,"Nepuno radno vreme, više poslodavaca, jedna VP",IF(M8=5,"Nepuno radno vreme, jedan poslodavac, više VP","Nedefinisan scenario")))))))</f>
        <v>Puno radno vreme, jedan poslodavac, jedna VP</v>
      </c>
      <c r="O8" s="82"/>
      <c r="P8" s="82"/>
      <c r="Q8" s="82"/>
      <c r="R8" s="78"/>
      <c r="S8" s="99"/>
      <c r="T8" s="78"/>
      <c r="U8" s="78"/>
      <c r="V8" s="78"/>
      <c r="W8" s="78"/>
      <c r="X8" s="78"/>
      <c r="Y8" s="78"/>
      <c r="Z8" s="82"/>
      <c r="AA8" s="83"/>
    </row>
    <row r="9" spans="1:31" s="12" customFormat="1" ht="30.75" thickTop="1" x14ac:dyDescent="0.25">
      <c r="A9" s="22"/>
      <c r="B9" s="13" t="s">
        <v>0</v>
      </c>
      <c r="C9" s="97">
        <v>13286.26</v>
      </c>
      <c r="D9" s="29"/>
    </row>
    <row r="10" spans="1:31" x14ac:dyDescent="0.25">
      <c r="A10" s="22"/>
      <c r="B10" s="14" t="s">
        <v>28</v>
      </c>
      <c r="C10" s="89"/>
      <c r="D10" s="30"/>
    </row>
    <row r="11" spans="1:31" x14ac:dyDescent="0.25">
      <c r="A11" s="22"/>
      <c r="B11" s="15" t="s">
        <v>19</v>
      </c>
      <c r="C11" s="89"/>
      <c r="D11" s="30"/>
      <c r="G11" s="2"/>
      <c r="N11" s="8"/>
      <c r="Q11" s="6"/>
      <c r="R11" s="6"/>
      <c r="S11" s="6"/>
    </row>
    <row r="12" spans="1:31" x14ac:dyDescent="0.25">
      <c r="A12" s="22"/>
      <c r="B12" s="15" t="s">
        <v>16</v>
      </c>
      <c r="C12" s="89"/>
      <c r="D12" s="30"/>
      <c r="N12" s="8"/>
      <c r="Q12" s="6"/>
      <c r="R12" s="6"/>
      <c r="S12" s="8"/>
    </row>
    <row r="13" spans="1:31" x14ac:dyDescent="0.25">
      <c r="A13" s="22"/>
      <c r="B13" s="15" t="s">
        <v>17</v>
      </c>
      <c r="C13" s="89"/>
      <c r="D13" s="30"/>
      <c r="S13" s="2"/>
    </row>
    <row r="14" spans="1:31" x14ac:dyDescent="0.25">
      <c r="A14" s="22"/>
      <c r="B14" s="15" t="s">
        <v>18</v>
      </c>
      <c r="C14" s="89"/>
      <c r="D14" s="30"/>
    </row>
    <row r="15" spans="1:31" x14ac:dyDescent="0.25">
      <c r="A15" s="22"/>
      <c r="B15" s="15" t="s">
        <v>73</v>
      </c>
      <c r="C15" s="89"/>
      <c r="D15" s="30"/>
    </row>
    <row r="16" spans="1:31" x14ac:dyDescent="0.25">
      <c r="A16" s="22"/>
      <c r="B16" s="15" t="s">
        <v>25</v>
      </c>
      <c r="C16" s="89"/>
      <c r="D16" s="30"/>
    </row>
    <row r="17" spans="1:4" x14ac:dyDescent="0.25">
      <c r="A17" s="22"/>
      <c r="B17" s="15" t="s">
        <v>26</v>
      </c>
      <c r="C17" s="89"/>
      <c r="D17" s="30"/>
    </row>
    <row r="18" spans="1:4" x14ac:dyDescent="0.25">
      <c r="A18" s="22"/>
      <c r="B18" s="15" t="s">
        <v>27</v>
      </c>
      <c r="C18" s="89"/>
      <c r="D18" s="30"/>
    </row>
    <row r="19" spans="1:4" x14ac:dyDescent="0.25">
      <c r="A19" s="22"/>
      <c r="B19" s="15" t="s">
        <v>68</v>
      </c>
      <c r="C19" s="89"/>
      <c r="D19" s="30"/>
    </row>
    <row r="20" spans="1:4" ht="15.75" thickBot="1" x14ac:dyDescent="0.3">
      <c r="A20" s="22"/>
      <c r="B20" s="16" t="s">
        <v>69</v>
      </c>
      <c r="C20" s="98"/>
      <c r="D20" s="30"/>
    </row>
    <row r="21" spans="1:4" ht="8.25" customHeight="1" thickBot="1" x14ac:dyDescent="0.3">
      <c r="A21" s="24"/>
      <c r="B21" s="25"/>
      <c r="C21" s="25"/>
      <c r="D21" s="35"/>
    </row>
    <row r="22" spans="1:4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22"/>
  <sheetViews>
    <sheetView tabSelected="1" zoomScaleNormal="100" workbookViewId="0">
      <selection activeCell="H15" sqref="H15"/>
    </sheetView>
  </sheetViews>
  <sheetFormatPr defaultRowHeight="15" x14ac:dyDescent="0.25"/>
  <cols>
    <col min="1" max="1" width="0.7109375" customWidth="1"/>
    <col min="3" max="3" width="10" customWidth="1"/>
    <col min="4" max="4" width="1.28515625" style="1" customWidth="1"/>
    <col min="5" max="5" width="1.42578125" customWidth="1"/>
    <col min="6" max="6" width="2.28515625" customWidth="1"/>
    <col min="7" max="7" width="9.85546875" customWidth="1"/>
    <col min="8" max="8" width="8.85546875" customWidth="1"/>
    <col min="9" max="9" width="9.85546875" customWidth="1"/>
    <col min="10" max="11" width="8.85546875" customWidth="1"/>
    <col min="12" max="12" width="7.85546875" customWidth="1"/>
    <col min="13" max="13" width="2" customWidth="1"/>
    <col min="14" max="15" width="9.140625" customWidth="1"/>
    <col min="16" max="16" width="9.42578125" customWidth="1"/>
    <col min="17" max="17" width="9.140625" customWidth="1"/>
    <col min="18" max="18" width="10.140625" customWidth="1"/>
    <col min="19" max="19" width="10" customWidth="1"/>
    <col min="20" max="20" width="9.28515625" customWidth="1"/>
    <col min="21" max="21" width="9.140625" customWidth="1"/>
    <col min="22" max="22" width="5.5703125" customWidth="1"/>
    <col min="23" max="23" width="8.42578125" customWidth="1"/>
    <col min="24" max="24" width="7.7109375" customWidth="1"/>
    <col min="25" max="25" width="7.28515625" customWidth="1"/>
    <col min="27" max="27" width="2.28515625" customWidth="1"/>
  </cols>
  <sheetData>
    <row r="1" spans="1:31" ht="16.5" thickBot="1" x14ac:dyDescent="0.3">
      <c r="B1" s="18" t="s">
        <v>23</v>
      </c>
      <c r="G1" s="5" t="s">
        <v>29</v>
      </c>
    </row>
    <row r="2" spans="1:31" ht="8.25" customHeight="1" thickTop="1" thickBot="1" x14ac:dyDescent="0.3">
      <c r="A2" s="20"/>
      <c r="B2" s="21"/>
      <c r="C2" s="21"/>
      <c r="D2" s="26"/>
      <c r="F2" s="48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50"/>
    </row>
    <row r="3" spans="1:31" ht="15.75" thickBot="1" x14ac:dyDescent="0.3">
      <c r="A3" s="22"/>
      <c r="B3" s="36" t="s">
        <v>12</v>
      </c>
      <c r="C3" s="11">
        <v>101</v>
      </c>
      <c r="D3" s="27"/>
      <c r="F3" s="51"/>
      <c r="G3" s="52"/>
      <c r="H3" s="52"/>
      <c r="I3" s="52"/>
      <c r="J3" s="52"/>
      <c r="K3" s="52"/>
      <c r="L3" s="52"/>
      <c r="M3" s="52"/>
      <c r="N3" s="53"/>
      <c r="O3" s="52"/>
      <c r="P3" s="52"/>
      <c r="Q3" s="54"/>
      <c r="R3" s="54"/>
      <c r="S3" s="52"/>
      <c r="T3" s="52"/>
      <c r="U3" s="52"/>
      <c r="V3" s="54"/>
      <c r="W3" s="54"/>
      <c r="X3" s="54"/>
      <c r="Y3" s="52"/>
      <c r="Z3" s="54"/>
      <c r="AA3" s="55"/>
    </row>
    <row r="4" spans="1:31" ht="15.75" thickBot="1" x14ac:dyDescent="0.3">
      <c r="A4" s="22"/>
      <c r="B4" s="6"/>
      <c r="C4" s="6"/>
      <c r="D4" s="28"/>
      <c r="F4" s="51"/>
      <c r="G4" s="56" t="s">
        <v>33</v>
      </c>
      <c r="H4" s="54"/>
      <c r="I4" s="57"/>
      <c r="J4" s="54"/>
      <c r="K4" s="54"/>
      <c r="L4" s="54"/>
      <c r="M4" s="54"/>
      <c r="N4" s="58" t="s">
        <v>30</v>
      </c>
      <c r="O4" s="54"/>
      <c r="P4" s="54"/>
      <c r="Q4" s="54"/>
      <c r="R4" s="54"/>
      <c r="S4" s="54"/>
      <c r="T4" s="54"/>
      <c r="U4" s="54"/>
      <c r="V4" s="59"/>
      <c r="W4" s="54"/>
      <c r="X4" s="54"/>
      <c r="Y4" s="54"/>
      <c r="Z4" s="52"/>
      <c r="AA4" s="55"/>
    </row>
    <row r="5" spans="1:31" s="4" customFormat="1" ht="36.75" customHeight="1" thickBot="1" x14ac:dyDescent="0.3">
      <c r="A5" s="22"/>
      <c r="B5" s="9" t="s">
        <v>20</v>
      </c>
      <c r="C5" s="19">
        <v>176</v>
      </c>
      <c r="D5" s="29"/>
      <c r="E5"/>
      <c r="F5" s="51"/>
      <c r="G5" s="60" t="s">
        <v>7</v>
      </c>
      <c r="H5" s="61" t="s">
        <v>2</v>
      </c>
      <c r="I5" s="61" t="s">
        <v>6</v>
      </c>
      <c r="J5" s="61" t="s">
        <v>4</v>
      </c>
      <c r="K5" s="61" t="s">
        <v>3</v>
      </c>
      <c r="L5" s="62" t="s">
        <v>8</v>
      </c>
      <c r="M5" s="63"/>
      <c r="N5" s="64" t="s">
        <v>15</v>
      </c>
      <c r="O5" s="65" t="s">
        <v>9</v>
      </c>
      <c r="P5" s="66" t="s">
        <v>72</v>
      </c>
      <c r="Q5" s="66" t="s">
        <v>1</v>
      </c>
      <c r="R5" s="66" t="s">
        <v>5</v>
      </c>
      <c r="S5" s="66" t="s">
        <v>13</v>
      </c>
      <c r="T5" s="65" t="s">
        <v>10</v>
      </c>
      <c r="U5" s="65" t="s">
        <v>71</v>
      </c>
      <c r="V5" s="65" t="s">
        <v>21</v>
      </c>
      <c r="W5" s="67" t="s">
        <v>24</v>
      </c>
      <c r="X5" s="68" t="s">
        <v>70</v>
      </c>
      <c r="Y5" s="69" t="s">
        <v>31</v>
      </c>
      <c r="Z5" s="70" t="s">
        <v>32</v>
      </c>
      <c r="AA5" s="71"/>
      <c r="AE5" s="7"/>
    </row>
    <row r="6" spans="1:31" s="4" customFormat="1" ht="17.25" customHeight="1" thickBot="1" x14ac:dyDescent="0.3">
      <c r="A6" s="22"/>
      <c r="B6" s="9" t="s">
        <v>11</v>
      </c>
      <c r="C6" s="17">
        <v>176</v>
      </c>
      <c r="D6" s="30"/>
      <c r="E6"/>
      <c r="F6" s="72"/>
      <c r="G6" s="90">
        <f>IF(C15&gt;0, MAX(MAX((C9-N6), 0) - MIN(C15, 5214),0), MAX((C9-N6), 0))</f>
        <v>16096.2</v>
      </c>
      <c r="H6" s="91">
        <f>G6*0.1</f>
        <v>1609.6200000000001</v>
      </c>
      <c r="I6" s="92">
        <f>S6</f>
        <v>9292.4599999999991</v>
      </c>
      <c r="J6" s="91">
        <f>I6*0.24</f>
        <v>2230.1903999999995</v>
      </c>
      <c r="K6" s="91">
        <f>I6*0.123</f>
        <v>1142.9725799999999</v>
      </c>
      <c r="L6" s="93">
        <f>I6*0.015</f>
        <v>139.38689999999997</v>
      </c>
      <c r="M6" s="53"/>
      <c r="N6" s="94">
        <f>IF(C19&gt;=P6,0,IF(C11&gt;=O6,0,MIN(C9,(P6-C19),(O6-C11))))</f>
        <v>0</v>
      </c>
      <c r="O6" s="95">
        <f xml:space="preserve"> X6*V6</f>
        <v>11000</v>
      </c>
      <c r="P6" s="95">
        <f>X6*W6</f>
        <v>11000</v>
      </c>
      <c r="Q6" s="95">
        <f>IF(AND(C16=1, C13&gt;0, C13&lt;100, C18&lt;&gt;1), MIN(MAX(Y6-C12, 0),MAX(Y6-C20, 0)), MIN(MAX(T6-C12, 0), MAX(U6-C20,0)))</f>
        <v>0</v>
      </c>
      <c r="R6" s="95">
        <f>IF(C3=207,C9*0.9,IF(C3=208,MAX(C10,Q6),MIN(C14+C9-C12, MAX(Z6-C12,0), MAX(Z6-C20,0), IF(AND(C3=102,C10&gt;=Q6),C10,C9))))</f>
        <v>9292.4599999999991</v>
      </c>
      <c r="S6" s="96">
        <f>IF(C17=1,C10,MAX(Q6,R6))</f>
        <v>9292.4599999999991</v>
      </c>
      <c r="T6" s="95">
        <f xml:space="preserve"> Y6*V6</f>
        <v>20090</v>
      </c>
      <c r="U6" s="95">
        <f>IF(AND(C16=1, C13&gt;0, C13&lt;100, C18&lt;&gt;1), Y6, Y6*W6)</f>
        <v>20090</v>
      </c>
      <c r="V6" s="84">
        <f>IF(C6&gt;0,C6/C5,W6)</f>
        <v>1</v>
      </c>
      <c r="W6" s="85">
        <f>IF(C13=100,1,IF(C13=0,1,C13/100))</f>
        <v>1</v>
      </c>
      <c r="X6" s="73">
        <f>IF(OR(C3=108,C3=110,C3=111,C3=150,C3=151,C3=207,C3=208),0,11000)</f>
        <v>11000</v>
      </c>
      <c r="Y6" s="74">
        <f>IF(OR(C3=108,AND(C3&gt;203,C3&lt;&gt;208)),0,IF(C3=102,40180,20090))</f>
        <v>20090</v>
      </c>
      <c r="Z6" s="75">
        <v>300000</v>
      </c>
      <c r="AA6" s="71"/>
      <c r="AE6" s="7"/>
    </row>
    <row r="7" spans="1:31" x14ac:dyDescent="0.25">
      <c r="A7" s="22"/>
      <c r="B7" s="6"/>
      <c r="C7" s="31"/>
      <c r="D7" s="32"/>
      <c r="F7" s="76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5"/>
      <c r="AE7" s="1"/>
    </row>
    <row r="8" spans="1:31" s="10" customFormat="1" ht="15.75" thickBot="1" x14ac:dyDescent="0.3">
      <c r="A8" s="22"/>
      <c r="B8" s="23"/>
      <c r="C8" s="33"/>
      <c r="D8" s="34"/>
      <c r="F8" s="77"/>
      <c r="G8" s="78"/>
      <c r="H8" s="78"/>
      <c r="I8" s="78"/>
      <c r="J8" s="78"/>
      <c r="K8" s="78"/>
      <c r="L8" s="79" t="s">
        <v>22</v>
      </c>
      <c r="M8" s="80">
        <f>IF(AND(C13&gt;0, C16=1,C18&lt;&gt;1 ), 1, IF(AND(C13&gt;0, C16&lt;&gt;1, C18&lt;&gt;1 ), 2,  IF(AND(C13=0, C16&lt;&gt;1, C18=1 ), 4,  IF(AND(C13&gt;0, C16=1, C18=1 ), 5,  IF(AND(C13&gt;0, C16&lt;&gt;1, C18=1 ), 6,  IF(AND(C13=0, C16&lt;&gt;1, C18&lt;&gt;1 ), 7, 0))))))</f>
        <v>7</v>
      </c>
      <c r="N8" s="81" t="str">
        <f>IF(M8=7,"Puno radno vreme, jedan poslodavac, jedna VP",IF(M8=4,"Puno radno vreme, jedan poslodavac, više VP",IF(M8=2,"Više poslodavaca, jedna VP",IF(M8=6,"Više poslodavaca, više VP",IF(M8=1,"Nepuno radno vreme, jedan poslodavac, jedna VP",IF(M8=3,"Nepuno radno vreme, više poslodavaca, jedna VP",IF(M8=5,"Nepuno radno vreme, jedan poslodavac, više VP","Nedefinisan scenario")))))))</f>
        <v>Puno radno vreme, jedan poslodavac, jedna VP</v>
      </c>
      <c r="O8" s="82"/>
      <c r="P8" s="82"/>
      <c r="Q8" s="82"/>
      <c r="R8" s="78"/>
      <c r="S8" s="78"/>
      <c r="T8" s="78"/>
      <c r="U8" s="78"/>
      <c r="V8" s="78"/>
      <c r="W8" s="78"/>
      <c r="X8" s="78"/>
      <c r="Y8" s="78"/>
      <c r="Z8" s="82"/>
      <c r="AA8" s="83"/>
    </row>
    <row r="9" spans="1:31" s="12" customFormat="1" ht="30.75" thickTop="1" x14ac:dyDescent="0.25">
      <c r="A9" s="22"/>
      <c r="B9" s="13" t="s">
        <v>0</v>
      </c>
      <c r="C9" s="97">
        <v>16096.2</v>
      </c>
      <c r="D9" s="29"/>
    </row>
    <row r="10" spans="1:31" x14ac:dyDescent="0.25">
      <c r="A10" s="22"/>
      <c r="B10" s="14" t="s">
        <v>28</v>
      </c>
      <c r="C10" s="89"/>
      <c r="D10" s="30"/>
      <c r="H10" t="s">
        <v>76</v>
      </c>
    </row>
    <row r="11" spans="1:31" x14ac:dyDescent="0.25">
      <c r="A11" s="22"/>
      <c r="B11" s="15" t="s">
        <v>19</v>
      </c>
      <c r="C11" s="89">
        <f>'Obracun jedne VP-akontacija '!N6</f>
        <v>11000</v>
      </c>
      <c r="D11" s="30"/>
      <c r="G11" s="2"/>
      <c r="N11" s="8"/>
      <c r="Q11" s="6"/>
      <c r="R11" s="6"/>
      <c r="S11" s="6"/>
    </row>
    <row r="12" spans="1:31" x14ac:dyDescent="0.25">
      <c r="A12" s="22"/>
      <c r="B12" s="15" t="s">
        <v>16</v>
      </c>
      <c r="C12" s="89">
        <f>'Obracun jedne VP-akontacija '!I6</f>
        <v>20090</v>
      </c>
      <c r="D12" s="30"/>
      <c r="N12" s="8"/>
      <c r="Q12" s="6"/>
      <c r="R12" s="6"/>
      <c r="S12" s="8"/>
    </row>
    <row r="13" spans="1:31" x14ac:dyDescent="0.25">
      <c r="A13" s="22"/>
      <c r="B13" s="15" t="s">
        <v>17</v>
      </c>
      <c r="C13" s="89"/>
      <c r="D13" s="30"/>
      <c r="S13" s="2"/>
    </row>
    <row r="14" spans="1:31" x14ac:dyDescent="0.25">
      <c r="A14" s="22"/>
      <c r="B14" s="15" t="s">
        <v>18</v>
      </c>
      <c r="C14" s="89">
        <f>'Obracun jedne VP-akontacija '!C9</f>
        <v>13286.26</v>
      </c>
      <c r="D14" s="30"/>
    </row>
    <row r="15" spans="1:31" x14ac:dyDescent="0.25">
      <c r="A15" s="22"/>
      <c r="B15" s="15" t="s">
        <v>73</v>
      </c>
      <c r="C15" s="89"/>
      <c r="D15" s="30"/>
    </row>
    <row r="16" spans="1:31" x14ac:dyDescent="0.25">
      <c r="A16" s="22"/>
      <c r="B16" s="15" t="s">
        <v>25</v>
      </c>
      <c r="C16" s="89"/>
      <c r="D16" s="30"/>
    </row>
    <row r="17" spans="1:4" x14ac:dyDescent="0.25">
      <c r="A17" s="22"/>
      <c r="B17" s="15" t="s">
        <v>26</v>
      </c>
      <c r="C17" s="89"/>
      <c r="D17" s="30"/>
    </row>
    <row r="18" spans="1:4" x14ac:dyDescent="0.25">
      <c r="A18" s="22"/>
      <c r="B18" s="15" t="s">
        <v>27</v>
      </c>
      <c r="C18" s="89"/>
      <c r="D18" s="30"/>
    </row>
    <row r="19" spans="1:4" x14ac:dyDescent="0.25">
      <c r="A19" s="22"/>
      <c r="B19" s="15" t="s">
        <v>68</v>
      </c>
      <c r="C19" s="89">
        <f>'Obracun jedne VP-akontacija '!N6</f>
        <v>11000</v>
      </c>
      <c r="D19" s="30"/>
    </row>
    <row r="20" spans="1:4" ht="15.75" thickBot="1" x14ac:dyDescent="0.3">
      <c r="A20" s="22"/>
      <c r="B20" s="16" t="s">
        <v>69</v>
      </c>
      <c r="C20" s="98">
        <f>'Obracun jedne VP-akontacija '!I6</f>
        <v>20090</v>
      </c>
      <c r="D20" s="30"/>
    </row>
    <row r="21" spans="1:4" ht="8.25" customHeight="1" thickBot="1" x14ac:dyDescent="0.3">
      <c r="A21" s="24"/>
      <c r="B21" s="25"/>
      <c r="C21" s="25"/>
      <c r="D21" s="35"/>
    </row>
    <row r="22" spans="1:4" ht="15.75" thickTop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workbookViewId="0">
      <selection activeCell="F20" sqref="F20"/>
    </sheetView>
  </sheetViews>
  <sheetFormatPr defaultRowHeight="15" x14ac:dyDescent="0.25"/>
  <cols>
    <col min="1" max="1" width="6" customWidth="1"/>
    <col min="2" max="2" width="46.5703125" customWidth="1"/>
    <col min="6" max="6" width="10" customWidth="1"/>
    <col min="11" max="11" width="14.140625" customWidth="1"/>
    <col min="13" max="13" width="14.42578125" customWidth="1"/>
  </cols>
  <sheetData>
    <row r="1" spans="2:13" ht="15.75" thickBot="1" x14ac:dyDescent="0.3"/>
    <row r="2" spans="2:13" x14ac:dyDescent="0.25">
      <c r="B2" s="102" t="s">
        <v>62</v>
      </c>
      <c r="C2" s="86" t="s">
        <v>14</v>
      </c>
      <c r="D2" s="87" t="s">
        <v>34</v>
      </c>
      <c r="E2" s="87" t="s">
        <v>35</v>
      </c>
      <c r="F2" s="102" t="s">
        <v>36</v>
      </c>
      <c r="G2" s="102" t="s">
        <v>37</v>
      </c>
      <c r="H2" s="102" t="s">
        <v>38</v>
      </c>
      <c r="I2" s="102" t="s">
        <v>21</v>
      </c>
      <c r="J2" s="102" t="s">
        <v>66</v>
      </c>
      <c r="K2" s="102" t="s">
        <v>39</v>
      </c>
      <c r="L2" s="100" t="s">
        <v>54</v>
      </c>
      <c r="M2" s="101"/>
    </row>
    <row r="3" spans="2:13" ht="15.75" thickBot="1" x14ac:dyDescent="0.3">
      <c r="B3" s="103"/>
      <c r="C3" s="88" t="s">
        <v>63</v>
      </c>
      <c r="D3" s="88" t="s">
        <v>40</v>
      </c>
      <c r="E3" s="88" t="s">
        <v>11</v>
      </c>
      <c r="F3" s="103"/>
      <c r="G3" s="103"/>
      <c r="H3" s="103"/>
      <c r="I3" s="103"/>
      <c r="J3" s="103"/>
      <c r="K3" s="103"/>
      <c r="L3" s="88" t="s">
        <v>55</v>
      </c>
      <c r="M3" s="88" t="s">
        <v>74</v>
      </c>
    </row>
    <row r="4" spans="2:13" s="40" customFormat="1" ht="15.75" thickBot="1" x14ac:dyDescent="0.3">
      <c r="B4" s="44" t="s">
        <v>57</v>
      </c>
      <c r="C4" s="45">
        <v>7</v>
      </c>
      <c r="D4" s="45"/>
      <c r="E4" s="45"/>
      <c r="F4" s="45" t="s">
        <v>41</v>
      </c>
      <c r="G4" s="45"/>
      <c r="H4" s="45"/>
      <c r="I4" s="45">
        <v>100</v>
      </c>
      <c r="J4" s="45" t="s">
        <v>42</v>
      </c>
      <c r="K4" s="45" t="s">
        <v>43</v>
      </c>
      <c r="L4" s="45" t="s">
        <v>42</v>
      </c>
      <c r="M4" s="45" t="s">
        <v>43</v>
      </c>
    </row>
    <row r="5" spans="2:13" s="40" customFormat="1" ht="15.75" thickBot="1" x14ac:dyDescent="0.3">
      <c r="B5" s="44" t="s">
        <v>50</v>
      </c>
      <c r="C5" s="45">
        <v>4</v>
      </c>
      <c r="D5" s="45" t="s">
        <v>44</v>
      </c>
      <c r="E5" s="45" t="s">
        <v>44</v>
      </c>
      <c r="F5" s="45" t="s">
        <v>41</v>
      </c>
      <c r="G5" s="45"/>
      <c r="H5" s="45">
        <v>1</v>
      </c>
      <c r="I5" s="45" t="s">
        <v>45</v>
      </c>
      <c r="J5" s="45" t="s">
        <v>46</v>
      </c>
      <c r="K5" s="45" t="s">
        <v>47</v>
      </c>
      <c r="L5" s="45" t="s">
        <v>46</v>
      </c>
      <c r="M5" s="45" t="s">
        <v>47</v>
      </c>
    </row>
    <row r="6" spans="2:13" s="40" customFormat="1" ht="15.75" thickBot="1" x14ac:dyDescent="0.3">
      <c r="B6" s="44" t="s">
        <v>67</v>
      </c>
      <c r="C6" s="45">
        <v>2</v>
      </c>
      <c r="D6" s="45" t="s">
        <v>44</v>
      </c>
      <c r="E6" s="45" t="s">
        <v>44</v>
      </c>
      <c r="F6" s="45" t="s">
        <v>48</v>
      </c>
      <c r="G6" s="45"/>
      <c r="H6" s="45"/>
      <c r="I6" s="45" t="s">
        <v>45</v>
      </c>
      <c r="J6" s="45" t="s">
        <v>46</v>
      </c>
      <c r="K6" s="45" t="s">
        <v>47</v>
      </c>
      <c r="L6" s="45" t="s">
        <v>46</v>
      </c>
      <c r="M6" s="45" t="s">
        <v>47</v>
      </c>
    </row>
    <row r="7" spans="2:13" s="40" customFormat="1" ht="15.75" thickBot="1" x14ac:dyDescent="0.3">
      <c r="B7" s="44" t="s">
        <v>59</v>
      </c>
      <c r="C7" s="45">
        <v>6</v>
      </c>
      <c r="D7" s="45" t="s">
        <v>44</v>
      </c>
      <c r="E7" s="45" t="s">
        <v>44</v>
      </c>
      <c r="F7" s="45" t="s">
        <v>48</v>
      </c>
      <c r="G7" s="45"/>
      <c r="H7" s="45">
        <v>1</v>
      </c>
      <c r="I7" s="45" t="s">
        <v>45</v>
      </c>
      <c r="J7" s="45" t="s">
        <v>46</v>
      </c>
      <c r="K7" s="45" t="s">
        <v>47</v>
      </c>
      <c r="L7" s="45" t="s">
        <v>46</v>
      </c>
      <c r="M7" s="45" t="s">
        <v>47</v>
      </c>
    </row>
    <row r="8" spans="2:13" s="40" customFormat="1" ht="15.75" thickBot="1" x14ac:dyDescent="0.3">
      <c r="B8" s="44" t="s">
        <v>51</v>
      </c>
      <c r="C8" s="45">
        <v>1</v>
      </c>
      <c r="D8" s="45"/>
      <c r="E8" s="45"/>
      <c r="F8" s="45" t="s">
        <v>48</v>
      </c>
      <c r="G8" s="45">
        <v>1</v>
      </c>
      <c r="H8" s="45"/>
      <c r="I8" s="45" t="s">
        <v>36</v>
      </c>
      <c r="J8" s="45" t="s">
        <v>46</v>
      </c>
      <c r="K8" s="45" t="s">
        <v>43</v>
      </c>
      <c r="L8" s="45" t="s">
        <v>46</v>
      </c>
      <c r="M8" s="45" t="s">
        <v>43</v>
      </c>
    </row>
    <row r="9" spans="2:13" s="40" customFormat="1" ht="15.75" thickBot="1" x14ac:dyDescent="0.3">
      <c r="B9" s="46" t="s">
        <v>52</v>
      </c>
      <c r="C9" s="47">
        <v>3</v>
      </c>
      <c r="D9" s="47"/>
      <c r="E9" s="47"/>
      <c r="F9" s="47" t="s">
        <v>48</v>
      </c>
      <c r="G9" s="47"/>
      <c r="H9" s="47"/>
      <c r="I9" s="47" t="s">
        <v>36</v>
      </c>
      <c r="J9" s="47" t="s">
        <v>46</v>
      </c>
      <c r="K9" s="47" t="s">
        <v>47</v>
      </c>
      <c r="L9" s="45" t="s">
        <v>46</v>
      </c>
      <c r="M9" s="45" t="s">
        <v>47</v>
      </c>
    </row>
    <row r="10" spans="2:13" s="40" customFormat="1" ht="15.75" thickBot="1" x14ac:dyDescent="0.3">
      <c r="B10" s="46" t="s">
        <v>53</v>
      </c>
      <c r="C10" s="47">
        <v>5</v>
      </c>
      <c r="D10" s="47" t="s">
        <v>44</v>
      </c>
      <c r="E10" s="47" t="s">
        <v>44</v>
      </c>
      <c r="F10" s="47" t="s">
        <v>48</v>
      </c>
      <c r="G10" s="47">
        <v>1</v>
      </c>
      <c r="H10" s="47">
        <v>1</v>
      </c>
      <c r="I10" s="47" t="s">
        <v>45</v>
      </c>
      <c r="J10" s="47" t="s">
        <v>46</v>
      </c>
      <c r="K10" s="47" t="s">
        <v>47</v>
      </c>
      <c r="L10" s="45" t="s">
        <v>46</v>
      </c>
      <c r="M10" s="45" t="s">
        <v>43</v>
      </c>
    </row>
    <row r="11" spans="2:13" x14ac:dyDescent="0.25">
      <c r="C11" s="3"/>
      <c r="H11" s="3"/>
    </row>
    <row r="12" spans="2:13" x14ac:dyDescent="0.25">
      <c r="C12" s="37" t="s">
        <v>49</v>
      </c>
      <c r="D12" s="37"/>
      <c r="E12" s="38"/>
      <c r="F12" s="38"/>
      <c r="G12" s="38"/>
      <c r="H12" s="39"/>
    </row>
    <row r="14" spans="2:13" x14ac:dyDescent="0.25">
      <c r="B14" s="41" t="s">
        <v>56</v>
      </c>
      <c r="D14" s="42" t="str">
        <f>IF(C4=7, "Puno radno vreme, jedan poslodavac, jedna VP",IF(C4=4, "Puno radno vreme, jedan poslodavac, više VP",IF(C4=2, "Puno radno vreme, više poslodavaca, jedna VP", IF(C4=6, "Puno radno vreme, više poslodavaca, više VP", IF(C4=1, "Nepuno radno vreme, jedan poslodavac, jedna VP", IF(C4=3, "Nepuno radno vreme, više poslodavaca, jedna VP",IF(C4=5, "Nepuno radno vreme, jedan poslodavac, više VP", "Nedefinisan scenario")))))))</f>
        <v>Puno radno vreme, jedan poslodavac, jedna VP</v>
      </c>
    </row>
    <row r="15" spans="2:13" x14ac:dyDescent="0.25">
      <c r="B15" s="43"/>
      <c r="G15" s="5" t="s">
        <v>64</v>
      </c>
    </row>
    <row r="16" spans="2:13" x14ac:dyDescent="0.25">
      <c r="B16" t="s">
        <v>60</v>
      </c>
      <c r="G16" t="s">
        <v>58</v>
      </c>
    </row>
    <row r="17" spans="2:7" x14ac:dyDescent="0.25">
      <c r="B17" t="s">
        <v>61</v>
      </c>
      <c r="G17" t="s">
        <v>65</v>
      </c>
    </row>
  </sheetData>
  <mergeCells count="8">
    <mergeCell ref="L2:M2"/>
    <mergeCell ref="B2:B3"/>
    <mergeCell ref="F2:F3"/>
    <mergeCell ref="G2:G3"/>
    <mergeCell ref="H2:H3"/>
    <mergeCell ref="I2:I3"/>
    <mergeCell ref="J2:J3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3</vt:i4>
      </vt:variant>
    </vt:vector>
  </HeadingPairs>
  <TitlesOfParts>
    <vt:vector size="3" baseType="lpstr">
      <vt:lpstr>Obracun jedne VP-akontacija </vt:lpstr>
      <vt:lpstr>Obracun jedne VP</vt:lpstr>
      <vt:lpstr>Scenarija</vt:lpstr>
    </vt:vector>
  </TitlesOfParts>
  <Company>Omnilogika doo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Lence Bandeva-Stajcic</dc:creator>
  <cp:lastModifiedBy>SK1</cp:lastModifiedBy>
  <dcterms:created xsi:type="dcterms:W3CDTF">2013-09-03T11:01:12Z</dcterms:created>
  <dcterms:modified xsi:type="dcterms:W3CDTF">2014-02-13T12:30:20Z</dcterms:modified>
</cp:coreProperties>
</file>