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71"/>
  </bookViews>
  <sheets>
    <sheet name="Sheet1" sheetId="1" r:id="rId1"/>
    <sheet name="Sheet2 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0" i="4"/>
  <c r="J30"/>
  <c r="H30"/>
  <c r="K30" s="1"/>
  <c r="F30"/>
  <c r="E30"/>
  <c r="S30" s="1"/>
  <c r="D30"/>
  <c r="R30" s="1"/>
  <c r="R29"/>
  <c r="M29"/>
  <c r="J29"/>
  <c r="H29"/>
  <c r="K29" s="1"/>
  <c r="F29"/>
  <c r="S29" s="1"/>
  <c r="E29"/>
  <c r="D29"/>
  <c r="R28"/>
  <c r="M28"/>
  <c r="J28"/>
  <c r="H28"/>
  <c r="K28" s="1"/>
  <c r="F28"/>
  <c r="S28" s="1"/>
  <c r="E28"/>
  <c r="D28"/>
  <c r="R27"/>
  <c r="M27"/>
  <c r="J27"/>
  <c r="H27"/>
  <c r="K27" s="1"/>
  <c r="F27"/>
  <c r="S27" s="1"/>
  <c r="E27"/>
  <c r="D27"/>
  <c r="R26"/>
  <c r="M26"/>
  <c r="J26"/>
  <c r="H26"/>
  <c r="K26" s="1"/>
  <c r="F26"/>
  <c r="S26" s="1"/>
  <c r="E26"/>
  <c r="D26"/>
  <c r="R25"/>
  <c r="M25"/>
  <c r="J25"/>
  <c r="H25"/>
  <c r="K25" s="1"/>
  <c r="F25"/>
  <c r="S25" s="1"/>
  <c r="E25"/>
  <c r="D25"/>
  <c r="R24"/>
  <c r="M24"/>
  <c r="J24"/>
  <c r="H24"/>
  <c r="K24" s="1"/>
  <c r="F24"/>
  <c r="S24" s="1"/>
  <c r="E24"/>
  <c r="D24"/>
  <c r="R23"/>
  <c r="M23"/>
  <c r="J23"/>
  <c r="H23"/>
  <c r="K23" s="1"/>
  <c r="F23"/>
  <c r="S23" s="1"/>
  <c r="E23"/>
  <c r="D23"/>
  <c r="R22"/>
  <c r="M22"/>
  <c r="J22"/>
  <c r="H22"/>
  <c r="K22" s="1"/>
  <c r="F22"/>
  <c r="S22" s="1"/>
  <c r="E22"/>
  <c r="D22"/>
  <c r="R21"/>
  <c r="M21"/>
  <c r="J21"/>
  <c r="H21"/>
  <c r="K21" s="1"/>
  <c r="F21"/>
  <c r="S21" s="1"/>
  <c r="E21"/>
  <c r="D21"/>
  <c r="R20"/>
  <c r="M20"/>
  <c r="J20"/>
  <c r="H20"/>
  <c r="K20" s="1"/>
  <c r="F20"/>
  <c r="S20" s="1"/>
  <c r="E20"/>
  <c r="D20"/>
  <c r="R19"/>
  <c r="M19"/>
  <c r="J19"/>
  <c r="H19"/>
  <c r="K19" s="1"/>
  <c r="F19"/>
  <c r="S19" s="1"/>
  <c r="E19"/>
  <c r="D19"/>
  <c r="R18"/>
  <c r="M18"/>
  <c r="J18"/>
  <c r="H18"/>
  <c r="K18" s="1"/>
  <c r="F18"/>
  <c r="S18" s="1"/>
  <c r="E18"/>
  <c r="D18"/>
  <c r="R17"/>
  <c r="M17"/>
  <c r="J17"/>
  <c r="H17"/>
  <c r="K17" s="1"/>
  <c r="F17"/>
  <c r="S17" s="1"/>
  <c r="E17"/>
  <c r="D17"/>
  <c r="R16"/>
  <c r="M16"/>
  <c r="J16"/>
  <c r="H16"/>
  <c r="K16" s="1"/>
  <c r="F16"/>
  <c r="S16" s="1"/>
  <c r="E16"/>
  <c r="D16"/>
  <c r="R15"/>
  <c r="M15"/>
  <c r="J15"/>
  <c r="H15"/>
  <c r="K15" s="1"/>
  <c r="F15"/>
  <c r="S15" s="1"/>
  <c r="E15"/>
  <c r="D15"/>
  <c r="M14"/>
  <c r="J14"/>
  <c r="H14"/>
  <c r="K14" s="1"/>
  <c r="E14"/>
  <c r="D14"/>
  <c r="F14" s="1"/>
  <c r="M13"/>
  <c r="J13"/>
  <c r="H13"/>
  <c r="K13" s="1"/>
  <c r="E13"/>
  <c r="D13"/>
  <c r="F13" s="1"/>
  <c r="M12"/>
  <c r="J12"/>
  <c r="H12"/>
  <c r="K12" s="1"/>
  <c r="E12"/>
  <c r="D12"/>
  <c r="F12" s="1"/>
  <c r="M11"/>
  <c r="J11"/>
  <c r="H11"/>
  <c r="K11" s="1"/>
  <c r="E11"/>
  <c r="D11"/>
  <c r="F11" s="1"/>
  <c r="M10"/>
  <c r="J10"/>
  <c r="H10"/>
  <c r="K10" s="1"/>
  <c r="E10"/>
  <c r="D10"/>
  <c r="F10" s="1"/>
  <c r="M9"/>
  <c r="J9"/>
  <c r="H9"/>
  <c r="K9" s="1"/>
  <c r="E9"/>
  <c r="D9"/>
  <c r="F9" s="1"/>
  <c r="M8"/>
  <c r="J8"/>
  <c r="H8"/>
  <c r="K8" s="1"/>
  <c r="E8"/>
  <c r="D8"/>
  <c r="F8" s="1"/>
  <c r="M7"/>
  <c r="J7"/>
  <c r="H7"/>
  <c r="K7" s="1"/>
  <c r="E7"/>
  <c r="D7"/>
  <c r="F7" s="1"/>
  <c r="AA6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Z6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Y6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X6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W6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V6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U6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T6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M6"/>
  <c r="J6"/>
  <c r="H6"/>
  <c r="K6" s="1"/>
  <c r="E6"/>
  <c r="D6"/>
  <c r="F6" s="1"/>
  <c r="AB4"/>
  <c r="M30" i="1"/>
  <c r="J30"/>
  <c r="H30"/>
  <c r="E30"/>
  <c r="D30"/>
  <c r="M29"/>
  <c r="J29"/>
  <c r="H29"/>
  <c r="E29"/>
  <c r="D29"/>
  <c r="M28"/>
  <c r="J28"/>
  <c r="H28"/>
  <c r="N28" s="1"/>
  <c r="E28"/>
  <c r="D28"/>
  <c r="M27"/>
  <c r="J27"/>
  <c r="H27"/>
  <c r="N27" s="1"/>
  <c r="E27"/>
  <c r="D27"/>
  <c r="M26"/>
  <c r="J26"/>
  <c r="H26"/>
  <c r="E26"/>
  <c r="D26"/>
  <c r="M25"/>
  <c r="J25"/>
  <c r="H25"/>
  <c r="E25"/>
  <c r="D25"/>
  <c r="M24"/>
  <c r="J24"/>
  <c r="H24"/>
  <c r="E24"/>
  <c r="D24"/>
  <c r="M23"/>
  <c r="J23"/>
  <c r="H23"/>
  <c r="E23"/>
  <c r="D23"/>
  <c r="M22"/>
  <c r="J22"/>
  <c r="H22"/>
  <c r="E22"/>
  <c r="D22"/>
  <c r="M21"/>
  <c r="J21"/>
  <c r="H21"/>
  <c r="E21"/>
  <c r="D21"/>
  <c r="M20"/>
  <c r="J20"/>
  <c r="H20"/>
  <c r="K20" s="1"/>
  <c r="E20"/>
  <c r="D20"/>
  <c r="M19"/>
  <c r="J19"/>
  <c r="H19"/>
  <c r="N19" s="1"/>
  <c r="E19"/>
  <c r="D19"/>
  <c r="M18"/>
  <c r="J18"/>
  <c r="H18"/>
  <c r="E18"/>
  <c r="D18"/>
  <c r="M17"/>
  <c r="J17"/>
  <c r="H17"/>
  <c r="E17"/>
  <c r="D17"/>
  <c r="M16"/>
  <c r="J16"/>
  <c r="H16"/>
  <c r="K16" s="1"/>
  <c r="E16"/>
  <c r="D16"/>
  <c r="M15"/>
  <c r="J15"/>
  <c r="H15"/>
  <c r="N15" s="1"/>
  <c r="E15"/>
  <c r="D15"/>
  <c r="M14"/>
  <c r="J14"/>
  <c r="H14"/>
  <c r="E14"/>
  <c r="D14"/>
  <c r="M13"/>
  <c r="J13"/>
  <c r="H13"/>
  <c r="F13"/>
  <c r="V13" s="1"/>
  <c r="E13"/>
  <c r="D13"/>
  <c r="M12"/>
  <c r="J12"/>
  <c r="H12"/>
  <c r="E12"/>
  <c r="D12"/>
  <c r="M11"/>
  <c r="J11"/>
  <c r="H11"/>
  <c r="E11"/>
  <c r="D11"/>
  <c r="F11" s="1"/>
  <c r="M10"/>
  <c r="J10"/>
  <c r="H10"/>
  <c r="K10" s="1"/>
  <c r="E10"/>
  <c r="D10"/>
  <c r="M9"/>
  <c r="J9"/>
  <c r="H9"/>
  <c r="N9" s="1"/>
  <c r="E9"/>
  <c r="D9"/>
  <c r="M8"/>
  <c r="J8"/>
  <c r="H8"/>
  <c r="E8"/>
  <c r="D8"/>
  <c r="M7"/>
  <c r="J7"/>
  <c r="H7"/>
  <c r="E7"/>
  <c r="D7"/>
  <c r="AB6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A6"/>
  <c r="AA7" s="1"/>
  <c r="AA8" s="1"/>
  <c r="AA9" s="1"/>
  <c r="AA10" s="1"/>
  <c r="AA11" s="1"/>
  <c r="AA12" s="1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Z6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Y6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X6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W6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M6"/>
  <c r="J6"/>
  <c r="H6"/>
  <c r="E6"/>
  <c r="D6"/>
  <c r="AC5"/>
  <c r="AC6" s="1"/>
  <c r="AC7" s="1"/>
  <c r="AC8" s="1"/>
  <c r="AC9" s="1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K19" l="1"/>
  <c r="F16"/>
  <c r="F18"/>
  <c r="F26"/>
  <c r="K28"/>
  <c r="F30"/>
  <c r="N24"/>
  <c r="F17"/>
  <c r="V17" s="1"/>
  <c r="F29"/>
  <c r="F28"/>
  <c r="F21"/>
  <c r="V21" s="1"/>
  <c r="F9"/>
  <c r="V9" s="1"/>
  <c r="S9" i="4"/>
  <c r="O9"/>
  <c r="P9"/>
  <c r="AF9"/>
  <c r="AG9" s="1"/>
  <c r="R9"/>
  <c r="S13"/>
  <c r="O13"/>
  <c r="P13"/>
  <c r="AF13"/>
  <c r="AG13" s="1"/>
  <c r="R13"/>
  <c r="S8"/>
  <c r="O8"/>
  <c r="P8"/>
  <c r="AF8"/>
  <c r="AG8" s="1"/>
  <c r="R8"/>
  <c r="S12"/>
  <c r="O12"/>
  <c r="P12"/>
  <c r="AF12"/>
  <c r="AG12" s="1"/>
  <c r="R12"/>
  <c r="S7"/>
  <c r="O7"/>
  <c r="P7"/>
  <c r="AF7"/>
  <c r="AG7" s="1"/>
  <c r="R7"/>
  <c r="S11"/>
  <c r="O11"/>
  <c r="P11"/>
  <c r="AF11"/>
  <c r="AG11" s="1"/>
  <c r="Q11"/>
  <c r="R11"/>
  <c r="S6"/>
  <c r="O6"/>
  <c r="P6"/>
  <c r="AF6"/>
  <c r="AG6" s="1"/>
  <c r="R6"/>
  <c r="S10"/>
  <c r="O10"/>
  <c r="P10"/>
  <c r="AF10"/>
  <c r="AG10" s="1"/>
  <c r="Q10"/>
  <c r="R10"/>
  <c r="S14"/>
  <c r="O14"/>
  <c r="P14"/>
  <c r="AF14"/>
  <c r="AG14" s="1"/>
  <c r="R14"/>
  <c r="O30"/>
  <c r="N6"/>
  <c r="Q6" s="1"/>
  <c r="N7"/>
  <c r="Q7" s="1"/>
  <c r="N8"/>
  <c r="Q8" s="1"/>
  <c r="N9"/>
  <c r="Q9" s="1"/>
  <c r="N10"/>
  <c r="N11"/>
  <c r="N12"/>
  <c r="Q12" s="1"/>
  <c r="N13"/>
  <c r="Q13" s="1"/>
  <c r="N14"/>
  <c r="Q14" s="1"/>
  <c r="N15"/>
  <c r="N16"/>
  <c r="N17"/>
  <c r="Q17" s="1"/>
  <c r="N18"/>
  <c r="N19"/>
  <c r="N20"/>
  <c r="N21"/>
  <c r="Q21" s="1"/>
  <c r="N22"/>
  <c r="N23"/>
  <c r="N24"/>
  <c r="N25"/>
  <c r="Q25" s="1"/>
  <c r="N26"/>
  <c r="N27"/>
  <c r="N28"/>
  <c r="N29"/>
  <c r="Q29" s="1"/>
  <c r="N30"/>
  <c r="Q15"/>
  <c r="AF15"/>
  <c r="AG15" s="1"/>
  <c r="Q16"/>
  <c r="AF16"/>
  <c r="AG16" s="1"/>
  <c r="AF17"/>
  <c r="AG17" s="1"/>
  <c r="Q18"/>
  <c r="AF18"/>
  <c r="AG18" s="1"/>
  <c r="Q19"/>
  <c r="AF19"/>
  <c r="AG19" s="1"/>
  <c r="Q20"/>
  <c r="AF20"/>
  <c r="AG20" s="1"/>
  <c r="AF21"/>
  <c r="AG21" s="1"/>
  <c r="Q22"/>
  <c r="AF22"/>
  <c r="AG22" s="1"/>
  <c r="Q23"/>
  <c r="AF23"/>
  <c r="AG23" s="1"/>
  <c r="Q24"/>
  <c r="AF24"/>
  <c r="AG24" s="1"/>
  <c r="AF25"/>
  <c r="AG25" s="1"/>
  <c r="Q26"/>
  <c r="AF26"/>
  <c r="AG26" s="1"/>
  <c r="Q27"/>
  <c r="AF27"/>
  <c r="AG27" s="1"/>
  <c r="Q28"/>
  <c r="AF28"/>
  <c r="AG28" s="1"/>
  <c r="AF29"/>
  <c r="AG29" s="1"/>
  <c r="Q30"/>
  <c r="AF30"/>
  <c r="AG30" s="1"/>
  <c r="AB6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P15"/>
  <c r="P16"/>
  <c r="P17"/>
  <c r="P18"/>
  <c r="P19"/>
  <c r="P20"/>
  <c r="P21"/>
  <c r="P22"/>
  <c r="P23"/>
  <c r="P24"/>
  <c r="P25"/>
  <c r="P26"/>
  <c r="P27"/>
  <c r="P28"/>
  <c r="P29"/>
  <c r="P30"/>
  <c r="O15"/>
  <c r="O16"/>
  <c r="O17"/>
  <c r="O18"/>
  <c r="O19"/>
  <c r="O20"/>
  <c r="O21"/>
  <c r="O22"/>
  <c r="O23"/>
  <c r="O24"/>
  <c r="O25"/>
  <c r="O26"/>
  <c r="O27"/>
  <c r="O28"/>
  <c r="O29"/>
  <c r="K12" i="1"/>
  <c r="K30"/>
  <c r="K8"/>
  <c r="K22"/>
  <c r="K26"/>
  <c r="R26" s="1"/>
  <c r="N13"/>
  <c r="N17"/>
  <c r="N21"/>
  <c r="N25"/>
  <c r="N10"/>
  <c r="N7"/>
  <c r="N11"/>
  <c r="N14"/>
  <c r="N18"/>
  <c r="N29"/>
  <c r="N6"/>
  <c r="U13"/>
  <c r="F19"/>
  <c r="F12"/>
  <c r="V12" s="1"/>
  <c r="F14"/>
  <c r="F15"/>
  <c r="V15" s="1"/>
  <c r="F8"/>
  <c r="V8" s="1"/>
  <c r="F10"/>
  <c r="U17"/>
  <c r="F20"/>
  <c r="F7"/>
  <c r="V7" s="1"/>
  <c r="F6"/>
  <c r="K14"/>
  <c r="K11"/>
  <c r="K7"/>
  <c r="K18"/>
  <c r="K15"/>
  <c r="R15" s="1"/>
  <c r="K6"/>
  <c r="N23"/>
  <c r="F22"/>
  <c r="R22" s="1"/>
  <c r="K23"/>
  <c r="F24"/>
  <c r="V24" s="1"/>
  <c r="F23"/>
  <c r="K27"/>
  <c r="S27" s="1"/>
  <c r="U21"/>
  <c r="F25"/>
  <c r="V25" s="1"/>
  <c r="F27"/>
  <c r="V27" s="1"/>
  <c r="S15"/>
  <c r="U24"/>
  <c r="V20"/>
  <c r="U30"/>
  <c r="U14"/>
  <c r="R20"/>
  <c r="U20"/>
  <c r="U26"/>
  <c r="V29"/>
  <c r="U6"/>
  <c r="S11"/>
  <c r="V11"/>
  <c r="R11"/>
  <c r="S19"/>
  <c r="T19"/>
  <c r="V19"/>
  <c r="R19"/>
  <c r="V16"/>
  <c r="V28"/>
  <c r="T10"/>
  <c r="U10"/>
  <c r="R10"/>
  <c r="S10"/>
  <c r="R16"/>
  <c r="U16"/>
  <c r="T18"/>
  <c r="U18"/>
  <c r="R18"/>
  <c r="S18"/>
  <c r="U28"/>
  <c r="R28"/>
  <c r="S28"/>
  <c r="T28"/>
  <c r="S30"/>
  <c r="R30"/>
  <c r="N8"/>
  <c r="N12"/>
  <c r="T12" s="1"/>
  <c r="N16"/>
  <c r="T16" s="1"/>
  <c r="N20"/>
  <c r="T20" s="1"/>
  <c r="V6"/>
  <c r="K9"/>
  <c r="S9" s="1"/>
  <c r="V10"/>
  <c r="U11"/>
  <c r="K13"/>
  <c r="T13" s="1"/>
  <c r="V14"/>
  <c r="U15"/>
  <c r="K17"/>
  <c r="S17" s="1"/>
  <c r="V18"/>
  <c r="U19"/>
  <c r="K21"/>
  <c r="T21" s="1"/>
  <c r="V22"/>
  <c r="K25"/>
  <c r="V26"/>
  <c r="K29"/>
  <c r="T29" s="1"/>
  <c r="V30"/>
  <c r="N22"/>
  <c r="S22" s="1"/>
  <c r="K24"/>
  <c r="N26"/>
  <c r="S26" s="1"/>
  <c r="N30"/>
  <c r="T30" s="1"/>
  <c r="U25"/>
  <c r="U29"/>
  <c r="R27" l="1"/>
  <c r="R13"/>
  <c r="R17"/>
  <c r="T14"/>
  <c r="T27"/>
  <c r="R25"/>
  <c r="R12"/>
  <c r="U9"/>
  <c r="U27"/>
  <c r="AF27" s="1"/>
  <c r="AF28"/>
  <c r="R8"/>
  <c r="T8"/>
  <c r="U8"/>
  <c r="T15"/>
  <c r="AF15" s="1"/>
  <c r="R14"/>
  <c r="R9"/>
  <c r="S14"/>
  <c r="T11"/>
  <c r="T7"/>
  <c r="R7"/>
  <c r="U7"/>
  <c r="S7"/>
  <c r="U12"/>
  <c r="T6"/>
  <c r="R6"/>
  <c r="S6"/>
  <c r="R23"/>
  <c r="T24"/>
  <c r="U22"/>
  <c r="V23"/>
  <c r="T23"/>
  <c r="U23"/>
  <c r="S23"/>
  <c r="S25"/>
  <c r="T26"/>
  <c r="AF26" s="1"/>
  <c r="T22"/>
  <c r="AF22" s="1"/>
  <c r="S20"/>
  <c r="S12"/>
  <c r="AF12" s="1"/>
  <c r="T17"/>
  <c r="AF17" s="1"/>
  <c r="T9"/>
  <c r="T25"/>
  <c r="R29"/>
  <c r="AF14"/>
  <c r="R24"/>
  <c r="S16"/>
  <c r="AF16" s="1"/>
  <c r="S8"/>
  <c r="AF19"/>
  <c r="AF11"/>
  <c r="S29"/>
  <c r="S24"/>
  <c r="R21"/>
  <c r="S21"/>
  <c r="S13"/>
  <c r="AF13" s="1"/>
  <c r="AF30"/>
  <c r="AF18"/>
  <c r="AF10"/>
  <c r="AF20"/>
  <c r="AF8" l="1"/>
  <c r="AF7"/>
  <c r="AF9"/>
  <c r="AF25"/>
  <c r="AF6"/>
  <c r="AF23"/>
  <c r="AF21"/>
  <c r="AF24"/>
  <c r="AF29"/>
</calcChain>
</file>

<file path=xl/comments1.xml><?xml version="1.0" encoding="utf-8"?>
<comments xmlns="http://schemas.openxmlformats.org/spreadsheetml/2006/main">
  <authors>
    <author>Author</author>
  </authors>
  <commentList>
    <comment ref="A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 DATUM U OBLIKU: 
</t>
        </r>
        <r>
          <rPr>
            <sz val="8"/>
            <color indexed="10"/>
            <rFont val="Tahoma"/>
            <family val="2"/>
          </rPr>
          <t>1.1.6</t>
        </r>
        <r>
          <rPr>
            <sz val="8"/>
            <color indexed="81"/>
            <rFont val="Tahoma"/>
          </rPr>
          <t xml:space="preserve">
REZULTAT CE BITI
</t>
        </r>
        <r>
          <rPr>
            <sz val="8"/>
            <color indexed="10"/>
            <rFont val="Tahoma"/>
            <family val="2"/>
          </rPr>
          <t>01.01.2006</t>
        </r>
      </text>
    </comment>
    <comment ref="B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 OCITANO STANJE BROJILA ZA </t>
        </r>
        <r>
          <rPr>
            <sz val="8"/>
            <color indexed="10"/>
            <rFont val="Tahoma"/>
            <family val="2"/>
          </rPr>
          <t>SKUPU STRUJU</t>
        </r>
      </text>
    </comment>
    <comment ref="C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 OCITANO STANJE BROJILA ZA </t>
        </r>
        <r>
          <rPr>
            <sz val="8"/>
            <color indexed="10"/>
            <rFont val="Tahoma"/>
            <family val="2"/>
          </rPr>
          <t>JEFTINU STRUJU</t>
        </r>
      </text>
    </comment>
    <comment ref="T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 OVA ZELENA POLJA </t>
        </r>
        <r>
          <rPr>
            <sz val="8"/>
            <color indexed="10"/>
            <rFont val="Tahoma"/>
            <family val="2"/>
          </rPr>
          <t>UPISATI CENE SA URACUNATIM POREZOM</t>
        </r>
      </text>
    </comment>
    <comment ref="Z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 OVA </t>
        </r>
        <r>
          <rPr>
            <sz val="8"/>
            <color indexed="81"/>
            <rFont val="Tahoma"/>
            <family val="2"/>
          </rPr>
          <t>ZELENA POLJA</t>
        </r>
        <r>
          <rPr>
            <sz val="8"/>
            <color indexed="81"/>
            <rFont val="Tahoma"/>
          </rPr>
          <t xml:space="preserve"> </t>
        </r>
        <r>
          <rPr>
            <sz val="8"/>
            <color indexed="10"/>
            <rFont val="Tahoma"/>
            <family val="2"/>
          </rPr>
          <t>UPISATI CENE SA URACUNATIM POREZOM</t>
        </r>
      </text>
    </comment>
    <comment ref="AA5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 VISINU</t>
        </r>
        <r>
          <rPr>
            <sz val="8"/>
            <color indexed="10"/>
            <rFont val="Tahoma"/>
            <family val="2"/>
          </rPr>
          <t xml:space="preserve"> FIKSNE NAKNADE U </t>
        </r>
        <r>
          <rPr>
            <b/>
            <sz val="12"/>
            <color indexed="10"/>
            <rFont val="Tahoma"/>
            <family val="2"/>
          </rPr>
          <t>KW</t>
        </r>
        <r>
          <rPr>
            <b/>
            <sz val="12"/>
            <color indexed="81"/>
            <rFont val="Tahoma"/>
            <family val="2"/>
          </rPr>
          <t>!</t>
        </r>
      </text>
    </comment>
    <comment ref="AB5" author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Upisite da li mesecni racun za struju placate:
</t>
        </r>
        <r>
          <rPr>
            <sz val="10"/>
            <color indexed="12"/>
            <rFont val="Tahoma"/>
            <family val="2"/>
          </rPr>
          <t>odjednom (</t>
        </r>
        <r>
          <rPr>
            <sz val="10"/>
            <color indexed="10"/>
            <rFont val="Tahoma"/>
            <family val="2"/>
          </rPr>
          <t>1</t>
        </r>
        <r>
          <rPr>
            <sz val="10"/>
            <color indexed="12"/>
            <rFont val="Tahoma"/>
            <family val="2"/>
          </rPr>
          <t>) (JEDNOM MESECNO)</t>
        </r>
        <r>
          <rPr>
            <sz val="10"/>
            <color indexed="81"/>
            <rFont val="Tahoma"/>
            <family val="2"/>
          </rPr>
          <t xml:space="preserve"> - FIKSNA NAKNADA SE OBRACUNAVA U CELOSTI ili
</t>
        </r>
        <r>
          <rPr>
            <sz val="10"/>
            <color indexed="12"/>
            <rFont val="Tahoma"/>
            <family val="2"/>
          </rPr>
          <t>iz dva puta (</t>
        </r>
        <r>
          <rPr>
            <sz val="10"/>
            <color indexed="10"/>
            <rFont val="Tahoma"/>
            <family val="2"/>
          </rPr>
          <t>2</t>
        </r>
        <r>
          <rPr>
            <sz val="10"/>
            <color indexed="12"/>
            <rFont val="Tahoma"/>
            <family val="2"/>
          </rPr>
          <t xml:space="preserve">) (DVAPUT MESECNO) </t>
        </r>
        <r>
          <rPr>
            <sz val="10"/>
            <color indexed="81"/>
            <rFont val="Tahoma"/>
            <family val="2"/>
          </rPr>
          <t>- FIKSNA NAKNADA SE DELI NA 2 DELA</t>
        </r>
        <r>
          <rPr>
            <sz val="10"/>
            <color indexed="12"/>
            <rFont val="Tahoma"/>
            <family val="2"/>
          </rPr>
          <t xml:space="preserve">
UPISITE </t>
        </r>
        <r>
          <rPr>
            <b/>
            <sz val="14"/>
            <color indexed="10"/>
            <rFont val="Tahoma"/>
            <family val="2"/>
          </rPr>
          <t>1</t>
        </r>
        <r>
          <rPr>
            <sz val="10"/>
            <color indexed="10"/>
            <rFont val="Tahoma"/>
            <family val="2"/>
          </rPr>
          <t xml:space="preserve"> </t>
        </r>
        <r>
          <rPr>
            <sz val="10"/>
            <color indexed="12"/>
            <rFont val="Tahoma"/>
            <family val="2"/>
          </rPr>
          <t xml:space="preserve">ili </t>
        </r>
        <r>
          <rPr>
            <b/>
            <sz val="14"/>
            <color indexed="10"/>
            <rFont val="Tahoma"/>
            <family val="2"/>
          </rPr>
          <t>2</t>
        </r>
      </text>
    </comment>
    <comment ref="I6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
</t>
        </r>
        <r>
          <rPr>
            <sz val="8"/>
            <color indexed="10"/>
            <rFont val="Tahoma"/>
            <family val="2"/>
          </rPr>
          <t xml:space="preserve">DOZVOLJENU MESECNU POTROSNJU </t>
        </r>
        <r>
          <rPr>
            <sz val="8"/>
            <color indexed="81"/>
            <rFont val="Tahoma"/>
          </rPr>
          <t xml:space="preserve">(30 DANA) U KW, </t>
        </r>
        <r>
          <rPr>
            <sz val="8"/>
            <color indexed="10"/>
            <rFont val="Tahoma"/>
            <family val="2"/>
          </rPr>
          <t>U ZELENOJ ZONI</t>
        </r>
      </text>
    </comment>
    <comment ref="L6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
</t>
        </r>
        <r>
          <rPr>
            <sz val="8"/>
            <color indexed="10"/>
            <rFont val="Tahoma"/>
            <family val="2"/>
          </rPr>
          <t xml:space="preserve">DOZVOLJENU MESECNU POTROSNJU </t>
        </r>
        <r>
          <rPr>
            <sz val="8"/>
            <color indexed="81"/>
            <rFont val="Tahoma"/>
          </rPr>
          <t xml:space="preserve">(30 DANA) U KW, U </t>
        </r>
        <r>
          <rPr>
            <sz val="8"/>
            <color indexed="10"/>
            <rFont val="Tahoma"/>
            <family val="2"/>
          </rPr>
          <t>PLAVOJ ZONI</t>
        </r>
      </text>
    </comment>
    <comment ref="AC6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 OVA POLJA UNETI IZNOSE ZA </t>
        </r>
        <r>
          <rPr>
            <sz val="8"/>
            <color indexed="10"/>
            <rFont val="Tahoma"/>
            <family val="2"/>
          </rPr>
          <t>TV, DUGOVANJA ILI VISAK</t>
        </r>
        <r>
          <rPr>
            <sz val="8"/>
            <color indexed="81"/>
            <rFont val="Tahoma"/>
          </rPr>
          <t xml:space="preserve"> 
(</t>
        </r>
        <r>
          <rPr>
            <sz val="8"/>
            <color indexed="10"/>
            <rFont val="Tahoma"/>
            <family val="2"/>
          </rPr>
          <t>NIJE POTREBNO UPISIVATI + ILI -</t>
        </r>
        <r>
          <rPr>
            <sz val="8"/>
            <color indexed="81"/>
            <rFont val="Tahoma"/>
          </rPr>
          <t>)</t>
        </r>
      </text>
    </comment>
    <comment ref="AH6" authorId="0">
      <text>
        <r>
          <rPr>
            <b/>
            <sz val="8"/>
            <color indexed="81"/>
            <rFont val="Tahoma"/>
          </rPr>
          <t>Author:</t>
        </r>
        <r>
          <rPr>
            <sz val="8"/>
            <color indexed="81"/>
            <rFont val="Tahoma"/>
          </rPr>
          <t xml:space="preserve">
UPISATI </t>
        </r>
        <r>
          <rPr>
            <sz val="8"/>
            <color indexed="10"/>
            <rFont val="Tahoma"/>
            <family val="2"/>
          </rPr>
          <t>KOLIKO JE STVARNO UPLACENO I NAPOMENU</t>
        </r>
        <r>
          <rPr>
            <sz val="8"/>
            <color indexed="81"/>
            <rFont val="Tahoma"/>
          </rPr>
          <t xml:space="preserve"> PO POTREBI</t>
        </r>
      </text>
    </comment>
  </commentList>
</comments>
</file>

<file path=xl/sharedStrings.xml><?xml version="1.0" encoding="utf-8"?>
<sst xmlns="http://schemas.openxmlformats.org/spreadsheetml/2006/main" count="106" uniqueCount="47">
  <si>
    <t>DATUM</t>
  </si>
  <si>
    <t>SKUPA</t>
  </si>
  <si>
    <t>JEFTINA</t>
  </si>
  <si>
    <t>OCITANA POTROSNJA</t>
  </si>
  <si>
    <t>OBRACUN ZA DANE</t>
  </si>
  <si>
    <t>DOZVOLJENA POTROSNJA</t>
  </si>
  <si>
    <t>POTROSENO</t>
  </si>
  <si>
    <t>S%</t>
  </si>
  <si>
    <t>J%</t>
  </si>
  <si>
    <t>CENA SA POREZOM</t>
  </si>
  <si>
    <t>DUG          +</t>
  </si>
  <si>
    <t>PREPLA-CENO         -</t>
  </si>
  <si>
    <t>RACUN</t>
  </si>
  <si>
    <t>UPLACE-NO</t>
  </si>
  <si>
    <t>NAPOMENA</t>
  </si>
  <si>
    <t>ZELENA</t>
  </si>
  <si>
    <t>PLAVA</t>
  </si>
  <si>
    <t>ZELENA 0-300 Kw</t>
  </si>
  <si>
    <t>PLAVA 301-1600 Kw</t>
  </si>
  <si>
    <t>CRVENA  &gt;1600 Kw</t>
  </si>
  <si>
    <t>FIX NAK</t>
  </si>
  <si>
    <t>UKUPNO</t>
  </si>
  <si>
    <t>ISPRAVKA +</t>
  </si>
  <si>
    <t>DANA</t>
  </si>
  <si>
    <t>MESECNOKW</t>
  </si>
  <si>
    <t>DNEVNO KW</t>
  </si>
  <si>
    <t>CRVENA</t>
  </si>
  <si>
    <t>PO DANU</t>
  </si>
  <si>
    <t>2006,7</t>
  </si>
  <si>
    <t>2138,53</t>
  </si>
  <si>
    <t>1656,57</t>
  </si>
  <si>
    <t>916,74</t>
  </si>
  <si>
    <t>797,4</t>
  </si>
  <si>
    <t>1013,18</t>
  </si>
  <si>
    <t>417,62</t>
  </si>
  <si>
    <t>CENA SA POREZOM (+ PDV=18%)</t>
  </si>
  <si>
    <t>FIKSNI DEO</t>
  </si>
  <si>
    <t>TV</t>
  </si>
  <si>
    <t>RACUN
ZA
STRUJU</t>
  </si>
  <si>
    <t>UKUPAN
RACUN</t>
  </si>
  <si>
    <t>POTROŠENO</t>
  </si>
  <si>
    <t>MESECNO
KW</t>
  </si>
  <si>
    <t>kWh</t>
  </si>
  <si>
    <t>2</t>
  </si>
  <si>
    <t>ZELENA 0-350 Kw</t>
  </si>
  <si>
    <t>PLAVA 351-1600 Kw</t>
  </si>
  <si>
    <t>1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</si>
</sst>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0.0000"/>
  </numFmts>
  <fonts count="2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charset val="238"/>
    </font>
    <font>
      <b/>
      <sz val="10"/>
      <color indexed="11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43"/>
      <name val="Times New Roman"/>
      <family val="1"/>
    </font>
    <font>
      <sz val="8"/>
      <name val="Arial"/>
      <charset val="238"/>
    </font>
    <font>
      <b/>
      <sz val="10"/>
      <color indexed="13"/>
      <name val="Times New Roman"/>
      <family val="1"/>
    </font>
    <font>
      <b/>
      <sz val="10"/>
      <color indexed="61"/>
      <name val="Times New Roman"/>
      <family val="1"/>
    </font>
    <font>
      <b/>
      <sz val="10"/>
      <color indexed="52"/>
      <name val="Times New Roman"/>
      <family val="1"/>
    </font>
    <font>
      <b/>
      <sz val="10"/>
      <color indexed="5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sz val="8"/>
      <color indexed="10"/>
      <name val="Tahoma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sz val="10"/>
      <color indexed="12"/>
      <name val="Tahoma"/>
      <family val="2"/>
    </font>
    <font>
      <sz val="10"/>
      <color indexed="10"/>
      <name val="Tahoma"/>
      <family val="2"/>
    </font>
    <font>
      <b/>
      <sz val="14"/>
      <color indexed="10"/>
      <name val="Tahoma"/>
      <family val="2"/>
    </font>
    <font>
      <b/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6FE5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49" fontId="1" fillId="6" borderId="12" xfId="0" applyNumberFormat="1" applyFont="1" applyFill="1" applyBorder="1" applyAlignment="1">
      <alignment horizontal="center" vertical="center" wrapText="1" shrinkToFit="1"/>
    </xf>
    <xf numFmtId="2" fontId="1" fillId="7" borderId="12" xfId="0" applyNumberFormat="1" applyFont="1" applyFill="1" applyBorder="1" applyAlignment="1">
      <alignment horizontal="center" vertical="center" wrapText="1" shrinkToFit="1"/>
    </xf>
    <xf numFmtId="49" fontId="1" fillId="2" borderId="12" xfId="0" applyNumberFormat="1" applyFont="1" applyFill="1" applyBorder="1" applyAlignment="1">
      <alignment horizontal="center" vertical="center" wrapText="1" shrinkToFit="1"/>
    </xf>
    <xf numFmtId="49" fontId="1" fillId="4" borderId="6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>
      <alignment horizontal="center" vertical="center" shrinkToFit="1"/>
    </xf>
    <xf numFmtId="2" fontId="1" fillId="8" borderId="12" xfId="0" applyNumberFormat="1" applyFont="1" applyFill="1" applyBorder="1" applyAlignment="1">
      <alignment horizontal="center" vertical="center" shrinkToFit="1"/>
    </xf>
    <xf numFmtId="2" fontId="1" fillId="9" borderId="12" xfId="0" applyNumberFormat="1" applyFont="1" applyFill="1" applyBorder="1" applyAlignment="1">
      <alignment horizontal="center" vertical="center" shrinkToFit="1"/>
    </xf>
    <xf numFmtId="165" fontId="1" fillId="5" borderId="12" xfId="0" applyNumberFormat="1" applyFont="1" applyFill="1" applyBorder="1" applyAlignment="1">
      <alignment horizontal="center" vertical="center" shrinkToFit="1"/>
    </xf>
    <xf numFmtId="165" fontId="1" fillId="7" borderId="12" xfId="0" applyNumberFormat="1" applyFont="1" applyFill="1" applyBorder="1" applyAlignment="1">
      <alignment horizontal="center" vertical="center" shrinkToFit="1"/>
    </xf>
    <xf numFmtId="165" fontId="1" fillId="6" borderId="12" xfId="0" applyNumberFormat="1" applyFont="1" applyFill="1" applyBorder="1" applyAlignment="1">
      <alignment horizontal="center" vertical="center" shrinkToFit="1"/>
    </xf>
    <xf numFmtId="2" fontId="1" fillId="5" borderId="12" xfId="0" applyNumberFormat="1" applyFont="1" applyFill="1" applyBorder="1" applyAlignment="1">
      <alignment horizontal="center" vertical="center" shrinkToFit="1"/>
    </xf>
    <xf numFmtId="165" fontId="1" fillId="4" borderId="12" xfId="0" applyNumberFormat="1" applyFont="1" applyFill="1" applyBorder="1" applyAlignment="1">
      <alignment horizontal="center" vertical="center" shrinkToFit="1"/>
    </xf>
    <xf numFmtId="0" fontId="3" fillId="0" borderId="0" xfId="1"/>
    <xf numFmtId="49" fontId="1" fillId="15" borderId="12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2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14" borderId="12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4" borderId="12" xfId="1" applyNumberFormat="1" applyFont="1" applyFill="1" applyBorder="1" applyAlignment="1" applyProtection="1">
      <alignment horizontal="center" vertical="center" wrapText="1" shrinkToFit="1"/>
      <protection hidden="1"/>
    </xf>
    <xf numFmtId="49" fontId="4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9" fillId="3" borderId="12" xfId="1" applyNumberFormat="1" applyFont="1" applyFill="1" applyBorder="1" applyAlignment="1" applyProtection="1">
      <alignment horizontal="center" vertical="center" shrinkToFit="1"/>
      <protection hidden="1"/>
    </xf>
    <xf numFmtId="49" fontId="10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1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11" fillId="5" borderId="6" xfId="1" applyNumberFormat="1" applyFont="1" applyFill="1" applyBorder="1" applyAlignment="1" applyProtection="1">
      <alignment horizontal="center" vertical="center" shrinkToFit="1"/>
      <protection hidden="1"/>
    </xf>
    <xf numFmtId="49" fontId="7" fillId="5" borderId="6" xfId="1" applyNumberFormat="1" applyFont="1" applyFill="1" applyBorder="1" applyAlignment="1" applyProtection="1">
      <alignment horizontal="center" vertical="center" shrinkToFit="1"/>
      <protection hidden="1"/>
    </xf>
    <xf numFmtId="2" fontId="1" fillId="15" borderId="12" xfId="1" applyNumberFormat="1" applyFont="1" applyFill="1" applyBorder="1" applyAlignment="1" applyProtection="1">
      <alignment horizontal="center" vertical="center" wrapText="1" shrinkToFit="1"/>
      <protection hidden="1"/>
    </xf>
    <xf numFmtId="164" fontId="1" fillId="7" borderId="12" xfId="1" applyNumberFormat="1" applyFont="1" applyFill="1" applyBorder="1" applyAlignment="1" applyProtection="1">
      <alignment horizontal="center" vertical="center" shrinkToFit="1"/>
      <protection locked="0"/>
    </xf>
    <xf numFmtId="2" fontId="1" fillId="7" borderId="12" xfId="1" applyNumberFormat="1" applyFont="1" applyFill="1" applyBorder="1" applyAlignment="1" applyProtection="1">
      <alignment horizontal="center" vertical="center" shrinkToFit="1"/>
      <protection locked="0"/>
    </xf>
    <xf numFmtId="2" fontId="1" fillId="8" borderId="12" xfId="1" applyNumberFormat="1" applyFont="1" applyFill="1" applyBorder="1" applyAlignment="1">
      <alignment horizontal="center" vertical="center" shrinkToFit="1"/>
    </xf>
    <xf numFmtId="2" fontId="1" fillId="9" borderId="12" xfId="1" applyNumberFormat="1" applyFont="1" applyFill="1" applyBorder="1" applyAlignment="1">
      <alignment horizontal="center" vertical="center" shrinkToFit="1"/>
    </xf>
    <xf numFmtId="1" fontId="1" fillId="7" borderId="12" xfId="1" applyNumberFormat="1" applyFont="1" applyFill="1" applyBorder="1" applyAlignment="1">
      <alignment horizontal="center" vertical="center" shrinkToFit="1"/>
    </xf>
    <xf numFmtId="1" fontId="1" fillId="10" borderId="12" xfId="1" applyNumberFormat="1" applyFont="1" applyFill="1" applyBorder="1" applyAlignment="1">
      <alignment horizontal="center" vertical="center" shrinkToFit="1"/>
    </xf>
    <xf numFmtId="2" fontId="1" fillId="7" borderId="12" xfId="1" applyNumberFormat="1" applyFont="1" applyFill="1" applyBorder="1" applyAlignment="1">
      <alignment horizontal="center" vertical="center" shrinkToFit="1"/>
    </xf>
    <xf numFmtId="2" fontId="1" fillId="3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14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12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4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11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12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5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8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7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7" borderId="12" xfId="1" applyNumberFormat="1" applyFont="1" applyFill="1" applyBorder="1" applyAlignment="1" applyProtection="1">
      <alignment horizontal="center" vertical="center" shrinkToFit="1"/>
      <protection locked="0"/>
    </xf>
    <xf numFmtId="2" fontId="1" fillId="7" borderId="12" xfId="1" applyNumberFormat="1" applyFont="1" applyFill="1" applyBorder="1" applyAlignment="1" applyProtection="1">
      <alignment horizontal="center" vertical="center" shrinkToFit="1"/>
    </xf>
    <xf numFmtId="2" fontId="1" fillId="16" borderId="12" xfId="1" applyNumberFormat="1" applyFont="1" applyFill="1" applyBorder="1" applyAlignment="1">
      <alignment horizontal="center" vertical="center" shrinkToFit="1"/>
    </xf>
    <xf numFmtId="2" fontId="1" fillId="13" borderId="12" xfId="1" applyNumberFormat="1" applyFont="1" applyFill="1" applyBorder="1" applyAlignment="1">
      <alignment horizontal="center" vertical="center" shrinkToFit="1"/>
    </xf>
    <xf numFmtId="2" fontId="1" fillId="7" borderId="12" xfId="1" applyNumberFormat="1" applyFont="1" applyFill="1" applyBorder="1" applyAlignment="1" applyProtection="1">
      <alignment horizontal="center" vertical="center" wrapText="1" shrinkToFit="1"/>
    </xf>
    <xf numFmtId="49" fontId="1" fillId="7" borderId="12" xfId="1" applyNumberFormat="1" applyFont="1" applyFill="1" applyBorder="1" applyAlignment="1" applyProtection="1">
      <alignment horizontal="center" vertical="center" shrinkToFit="1"/>
    </xf>
    <xf numFmtId="2" fontId="1" fillId="8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9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7" borderId="12" xfId="1" applyNumberFormat="1" applyFont="1" applyFill="1" applyBorder="1" applyAlignment="1" applyProtection="1">
      <alignment horizontal="center" vertical="center" shrinkToFit="1"/>
      <protection locked="0"/>
    </xf>
    <xf numFmtId="1" fontId="1" fillId="10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14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4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11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12" borderId="12" xfId="1" applyNumberFormat="1" applyFont="1" applyFill="1" applyBorder="1" applyAlignment="1" applyProtection="1">
      <alignment horizontal="center" vertical="center" shrinkToFit="1"/>
      <protection hidden="1"/>
    </xf>
    <xf numFmtId="1" fontId="1" fillId="5" borderId="12" xfId="1" applyNumberFormat="1" applyFont="1" applyFill="1" applyBorder="1" applyAlignment="1" applyProtection="1">
      <alignment horizontal="center" vertical="center" shrinkToFit="1"/>
      <protection hidden="1"/>
    </xf>
    <xf numFmtId="165" fontId="4" fillId="3" borderId="12" xfId="1" applyNumberFormat="1" applyFont="1" applyFill="1" applyBorder="1" applyAlignment="1" applyProtection="1">
      <alignment horizontal="center" vertical="center" shrinkToFit="1"/>
      <protection hidden="1"/>
    </xf>
    <xf numFmtId="165" fontId="9" fillId="3" borderId="12" xfId="1" applyNumberFormat="1" applyFont="1" applyFill="1" applyBorder="1" applyAlignment="1" applyProtection="1">
      <alignment horizontal="center" vertical="center" shrinkToFit="1"/>
      <protection hidden="1"/>
    </xf>
    <xf numFmtId="165" fontId="10" fillId="4" borderId="12" xfId="1" applyNumberFormat="1" applyFont="1" applyFill="1" applyBorder="1" applyAlignment="1" applyProtection="1">
      <alignment horizontal="center" vertical="center" shrinkToFit="1"/>
      <protection hidden="1"/>
    </xf>
    <xf numFmtId="165" fontId="1" fillId="4" borderId="12" xfId="1" applyNumberFormat="1" applyFont="1" applyFill="1" applyBorder="1" applyAlignment="1" applyProtection="1">
      <alignment horizontal="center" vertical="center" shrinkToFit="1"/>
      <protection hidden="1"/>
    </xf>
    <xf numFmtId="165" fontId="12" fillId="5" borderId="12" xfId="1" applyNumberFormat="1" applyFont="1" applyFill="1" applyBorder="1" applyAlignment="1" applyProtection="1">
      <alignment horizontal="center" vertical="center" shrinkToFit="1"/>
      <protection hidden="1"/>
    </xf>
    <xf numFmtId="165" fontId="7" fillId="5" borderId="12" xfId="1" applyNumberFormat="1" applyFont="1" applyFill="1" applyBorder="1" applyAlignment="1" applyProtection="1">
      <alignment horizontal="center" vertical="center" shrinkToFit="1"/>
      <protection hidden="1"/>
    </xf>
    <xf numFmtId="2" fontId="7" fillId="8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16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13" borderId="12" xfId="1" applyNumberFormat="1" applyFont="1" applyFill="1" applyBorder="1" applyAlignment="1" applyProtection="1">
      <alignment horizontal="center" vertical="center" shrinkToFit="1"/>
      <protection hidden="1"/>
    </xf>
    <xf numFmtId="2" fontId="1" fillId="7" borderId="12" xfId="1" applyNumberFormat="1" applyFont="1" applyFill="1" applyBorder="1" applyAlignment="1" applyProtection="1">
      <alignment horizontal="center" vertical="center" wrapText="1" shrinkToFit="1"/>
      <protection locked="0"/>
    </xf>
    <xf numFmtId="165" fontId="1" fillId="0" borderId="0" xfId="1" applyNumberFormat="1" applyFont="1" applyFill="1" applyBorder="1" applyAlignment="1">
      <alignment horizontal="center" vertical="center" shrinkToFit="1"/>
    </xf>
    <xf numFmtId="165" fontId="3" fillId="0" borderId="0" xfId="1" applyNumberFormat="1"/>
    <xf numFmtId="2" fontId="1" fillId="0" borderId="12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49" fontId="1" fillId="2" borderId="13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8" xfId="0" applyNumberFormat="1" applyFont="1" applyFill="1" applyBorder="1" applyAlignment="1">
      <alignment horizontal="center" vertical="center" wrapText="1" shrinkToFit="1"/>
    </xf>
    <xf numFmtId="49" fontId="1" fillId="2" borderId="13" xfId="0" applyNumberFormat="1" applyFont="1" applyFill="1" applyBorder="1" applyAlignment="1">
      <alignment horizontal="center" vertical="center" wrapText="1" shrinkToFit="1"/>
    </xf>
    <xf numFmtId="49" fontId="1" fillId="19" borderId="12" xfId="0" applyNumberFormat="1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49" fontId="1" fillId="17" borderId="5" xfId="0" applyNumberFormat="1" applyFont="1" applyFill="1" applyBorder="1" applyAlignment="1">
      <alignment horizontal="center" vertical="center" shrinkToFit="1"/>
    </xf>
    <xf numFmtId="49" fontId="1" fillId="17" borderId="7" xfId="0" applyNumberFormat="1" applyFont="1" applyFill="1" applyBorder="1" applyAlignment="1">
      <alignment horizontal="center" vertical="center" shrinkToFit="1"/>
    </xf>
    <xf numFmtId="49" fontId="1" fillId="17" borderId="6" xfId="0" applyNumberFormat="1" applyFont="1" applyFill="1" applyBorder="1" applyAlignment="1">
      <alignment horizontal="center" vertical="center" shrinkToFit="1"/>
    </xf>
    <xf numFmtId="49" fontId="1" fillId="18" borderId="5" xfId="0" applyNumberFormat="1" applyFont="1" applyFill="1" applyBorder="1" applyAlignment="1">
      <alignment horizontal="center" vertical="center" shrinkToFit="1"/>
    </xf>
    <xf numFmtId="49" fontId="1" fillId="18" borderId="7" xfId="0" applyNumberFormat="1" applyFont="1" applyFill="1" applyBorder="1" applyAlignment="1">
      <alignment horizontal="center" vertical="center" shrinkToFit="1"/>
    </xf>
    <xf numFmtId="49" fontId="1" fillId="18" borderId="6" xfId="0" applyNumberFormat="1" applyFont="1" applyFill="1" applyBorder="1" applyAlignment="1">
      <alignment horizontal="center" vertical="center" shrinkToFit="1"/>
    </xf>
    <xf numFmtId="49" fontId="1" fillId="4" borderId="2" xfId="0" applyNumberFormat="1" applyFont="1" applyFill="1" applyBorder="1" applyAlignment="1">
      <alignment horizontal="center" vertical="center" shrinkToFit="1"/>
    </xf>
    <xf numFmtId="49" fontId="1" fillId="4" borderId="4" xfId="0" applyNumberFormat="1" applyFont="1" applyFill="1" applyBorder="1" applyAlignment="1">
      <alignment horizontal="center" vertical="center" shrinkToFit="1"/>
    </xf>
    <xf numFmtId="49" fontId="1" fillId="4" borderId="9" xfId="0" applyNumberFormat="1" applyFont="1" applyFill="1" applyBorder="1" applyAlignment="1">
      <alignment horizontal="center" vertical="center" shrinkToFit="1"/>
    </xf>
    <xf numFmtId="49" fontId="1" fillId="4" borderId="11" xfId="0" applyNumberFormat="1" applyFont="1" applyFill="1" applyBorder="1" applyAlignment="1">
      <alignment horizontal="center" vertical="center" shrinkToFit="1"/>
    </xf>
    <xf numFmtId="49" fontId="1" fillId="5" borderId="2" xfId="0" applyNumberFormat="1" applyFont="1" applyFill="1" applyBorder="1" applyAlignment="1">
      <alignment horizontal="center" vertical="center" shrinkToFit="1"/>
    </xf>
    <xf numFmtId="49" fontId="1" fillId="5" borderId="4" xfId="0" applyNumberFormat="1" applyFont="1" applyFill="1" applyBorder="1" applyAlignment="1">
      <alignment horizontal="center" vertical="center" shrinkToFit="1"/>
    </xf>
    <xf numFmtId="49" fontId="1" fillId="5" borderId="9" xfId="0" applyNumberFormat="1" applyFont="1" applyFill="1" applyBorder="1" applyAlignment="1">
      <alignment horizontal="center" vertical="center" shrinkToFit="1"/>
    </xf>
    <xf numFmtId="49" fontId="1" fillId="5" borderId="1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49" fontId="1" fillId="2" borderId="9" xfId="0" applyNumberFormat="1" applyFont="1" applyFill="1" applyBorder="1" applyAlignment="1">
      <alignment horizontal="center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center" vertical="center" shrinkToFit="1"/>
    </xf>
    <xf numFmtId="49" fontId="1" fillId="2" borderId="1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13" xfId="1" applyNumberFormat="1" applyFont="1" applyFill="1" applyBorder="1" applyAlignment="1" applyProtection="1">
      <alignment horizontal="center" vertical="center" shrinkToFit="1"/>
      <protection hidden="1"/>
    </xf>
    <xf numFmtId="49" fontId="6" fillId="11" borderId="1" xfId="1" applyNumberFormat="1" applyFont="1" applyFill="1" applyBorder="1" applyAlignment="1" applyProtection="1">
      <alignment horizontal="center" vertical="center" shrinkToFit="1"/>
      <protection hidden="1"/>
    </xf>
    <xf numFmtId="49" fontId="6" fillId="11" borderId="13" xfId="1" applyNumberFormat="1" applyFont="1" applyFill="1" applyBorder="1" applyAlignment="1" applyProtection="1">
      <alignment horizontal="center" vertical="center" shrinkToFit="1"/>
      <protection hidden="1"/>
    </xf>
    <xf numFmtId="49" fontId="6" fillId="12" borderId="1" xfId="1" applyNumberFormat="1" applyFont="1" applyFill="1" applyBorder="1" applyAlignment="1" applyProtection="1">
      <alignment horizontal="center" vertical="center" shrinkToFit="1"/>
      <protection hidden="1"/>
    </xf>
    <xf numFmtId="49" fontId="1" fillId="12" borderId="13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1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13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13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8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3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4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9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10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11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8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7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6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2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4" xfId="1" applyNumberFormat="1" applyFont="1" applyFill="1" applyBorder="1" applyAlignment="1" applyProtection="1">
      <alignment horizontal="center" vertical="center" wrapText="1" shrinkToFit="1"/>
      <protection hidden="1"/>
    </xf>
    <xf numFmtId="49" fontId="4" fillId="3" borderId="2" xfId="1" applyNumberFormat="1" applyFont="1" applyFill="1" applyBorder="1" applyAlignment="1" applyProtection="1">
      <alignment horizontal="center" vertical="center" shrinkToFit="1"/>
      <protection hidden="1"/>
    </xf>
    <xf numFmtId="49" fontId="4" fillId="3" borderId="4" xfId="1" applyNumberFormat="1" applyFont="1" applyFill="1" applyBorder="1" applyAlignment="1" applyProtection="1">
      <alignment horizontal="center" vertical="center" shrinkToFit="1"/>
      <protection hidden="1"/>
    </xf>
    <xf numFmtId="49" fontId="4" fillId="3" borderId="9" xfId="1" applyNumberFormat="1" applyFont="1" applyFill="1" applyBorder="1" applyAlignment="1" applyProtection="1">
      <alignment horizontal="center" vertical="center" shrinkToFit="1"/>
      <protection hidden="1"/>
    </xf>
    <xf numFmtId="49" fontId="4" fillId="3" borderId="11" xfId="1" applyNumberFormat="1" applyFont="1" applyFill="1" applyBorder="1" applyAlignment="1" applyProtection="1">
      <alignment horizontal="center" vertical="center" shrinkToFit="1"/>
      <protection hidden="1"/>
    </xf>
    <xf numFmtId="49" fontId="5" fillId="4" borderId="2" xfId="1" applyNumberFormat="1" applyFont="1" applyFill="1" applyBorder="1" applyAlignment="1" applyProtection="1">
      <alignment horizontal="center" vertical="center" shrinkToFit="1"/>
      <protection hidden="1"/>
    </xf>
    <xf numFmtId="49" fontId="5" fillId="4" borderId="4" xfId="1" applyNumberFormat="1" applyFont="1" applyFill="1" applyBorder="1" applyAlignment="1" applyProtection="1">
      <alignment horizontal="center" vertical="center" shrinkToFit="1"/>
      <protection hidden="1"/>
    </xf>
    <xf numFmtId="49" fontId="5" fillId="4" borderId="9" xfId="1" applyNumberFormat="1" applyFont="1" applyFill="1" applyBorder="1" applyAlignment="1" applyProtection="1">
      <alignment horizontal="center" vertical="center" shrinkToFit="1"/>
      <protection hidden="1"/>
    </xf>
    <xf numFmtId="49" fontId="5" fillId="4" borderId="11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2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4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9" xfId="1" applyNumberFormat="1" applyFont="1" applyFill="1" applyBorder="1" applyAlignment="1" applyProtection="1">
      <alignment horizontal="center" vertical="center" shrinkToFit="1"/>
      <protection hidden="1"/>
    </xf>
    <xf numFmtId="49" fontId="6" fillId="5" borderId="11" xfId="1" applyNumberFormat="1" applyFont="1" applyFill="1" applyBorder="1" applyAlignment="1" applyProtection="1">
      <alignment horizontal="center" vertical="center" shrinkToFit="1"/>
      <protection hidden="1"/>
    </xf>
    <xf numFmtId="49" fontId="7" fillId="8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7" fillId="8" borderId="8" xfId="1" applyNumberFormat="1" applyFont="1" applyFill="1" applyBorder="1" applyAlignment="1" applyProtection="1">
      <alignment horizontal="center" vertical="center" wrapText="1" shrinkToFit="1"/>
      <protection hidden="1"/>
    </xf>
    <xf numFmtId="49" fontId="7" fillId="8" borderId="13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5" xfId="1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6" xfId="1" applyBorder="1" applyAlignment="1" applyProtection="1">
      <alignment horizontal="center" vertical="center" wrapText="1" shrinkToFit="1"/>
      <protection hidden="1"/>
    </xf>
    <xf numFmtId="49" fontId="1" fillId="14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14" borderId="7" xfId="1" applyNumberFormat="1" applyFont="1" applyFill="1" applyBorder="1" applyAlignment="1" applyProtection="1">
      <alignment horizontal="center" vertical="center" shrinkToFit="1"/>
      <protection hidden="1"/>
    </xf>
    <xf numFmtId="49" fontId="1" fillId="14" borderId="6" xfId="1" applyNumberFormat="1" applyFont="1" applyFill="1" applyBorder="1" applyAlignment="1" applyProtection="1">
      <alignment horizontal="center" vertical="center" shrinkToFit="1"/>
      <protection hidden="1"/>
    </xf>
    <xf numFmtId="49" fontId="1" fillId="4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4" borderId="7" xfId="1" applyNumberFormat="1" applyFont="1" applyFill="1" applyBorder="1" applyAlignment="1" applyProtection="1">
      <alignment horizontal="center" vertical="center" shrinkToFit="1"/>
      <protection hidden="1"/>
    </xf>
    <xf numFmtId="49" fontId="1" fillId="4" borderId="6" xfId="1" applyNumberFormat="1" applyFont="1" applyFill="1" applyBorder="1" applyAlignment="1" applyProtection="1">
      <alignment horizontal="center" vertical="center" shrinkToFit="1"/>
      <protection hidden="1"/>
    </xf>
    <xf numFmtId="49" fontId="1" fillId="2" borderId="2" xfId="1" applyNumberFormat="1" applyFont="1" applyFill="1" applyBorder="1" applyAlignment="1" applyProtection="1">
      <alignment horizontal="center" vertical="center"/>
      <protection hidden="1"/>
    </xf>
    <xf numFmtId="49" fontId="1" fillId="2" borderId="3" xfId="1" applyNumberFormat="1" applyFont="1" applyFill="1" applyBorder="1" applyAlignment="1" applyProtection="1">
      <alignment horizontal="center" vertical="center"/>
      <protection hidden="1"/>
    </xf>
    <xf numFmtId="49" fontId="1" fillId="2" borderId="4" xfId="1" applyNumberFormat="1" applyFont="1" applyFill="1" applyBorder="1" applyAlignment="1" applyProtection="1">
      <alignment horizontal="center" vertical="center"/>
      <protection hidden="1"/>
    </xf>
    <xf numFmtId="49" fontId="1" fillId="2" borderId="9" xfId="1" applyNumberFormat="1" applyFont="1" applyFill="1" applyBorder="1" applyAlignment="1" applyProtection="1">
      <alignment horizontal="center" vertical="center"/>
      <protection hidden="1"/>
    </xf>
    <xf numFmtId="49" fontId="1" fillId="2" borderId="10" xfId="1" applyNumberFormat="1" applyFont="1" applyFill="1" applyBorder="1" applyAlignment="1" applyProtection="1">
      <alignment horizontal="center" vertical="center"/>
      <protection hidden="1"/>
    </xf>
    <xf numFmtId="49" fontId="1" fillId="2" borderId="11" xfId="1" applyNumberFormat="1" applyFont="1" applyFill="1" applyBorder="1" applyAlignment="1" applyProtection="1">
      <alignment horizontal="center" vertical="center"/>
      <protection hidden="1"/>
    </xf>
    <xf numFmtId="49" fontId="2" fillId="14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14" borderId="13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14" borderId="5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14" borderId="6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4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3" xfId="1" applyFont="1" applyBorder="1" applyProtection="1">
      <protection hidden="1"/>
    </xf>
    <xf numFmtId="49" fontId="1" fillId="4" borderId="5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4" borderId="6" xfId="1" applyNumberFormat="1" applyFont="1" applyFill="1" applyBorder="1" applyAlignment="1" applyProtection="1">
      <alignment horizontal="center" vertical="center" wrapText="1" shrinkToFit="1"/>
      <protection hidden="1"/>
    </xf>
    <xf numFmtId="49" fontId="1" fillId="2" borderId="1" xfId="1" applyNumberFormat="1" applyFont="1" applyFill="1" applyBorder="1" applyAlignment="1" applyProtection="1">
      <alignment horizontal="center" vertical="center"/>
      <protection hidden="1"/>
    </xf>
    <xf numFmtId="49" fontId="1" fillId="2" borderId="13" xfId="1" applyNumberFormat="1" applyFont="1" applyFill="1" applyBorder="1" applyAlignment="1" applyProtection="1">
      <alignment horizontal="center" vertical="center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13" xfId="1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2" fontId="1" fillId="17" borderId="12" xfId="0" applyNumberFormat="1" applyFont="1" applyFill="1" applyBorder="1" applyAlignment="1">
      <alignment horizontal="center" vertical="center" shrinkToFit="1"/>
    </xf>
    <xf numFmtId="2" fontId="1" fillId="18" borderId="12" xfId="0" applyNumberFormat="1" applyFont="1" applyFill="1" applyBorder="1" applyAlignment="1">
      <alignment horizontal="center" vertical="center" shrinkToFit="1"/>
    </xf>
    <xf numFmtId="2" fontId="1" fillId="19" borderId="12" xfId="0" applyNumberFormat="1" applyFont="1" applyFill="1" applyBorder="1" applyAlignment="1">
      <alignment horizontal="center" vertical="center" shrinkToFit="1"/>
    </xf>
    <xf numFmtId="165" fontId="1" fillId="17" borderId="12" xfId="0" applyNumberFormat="1" applyFont="1" applyFill="1" applyBorder="1" applyAlignment="1">
      <alignment horizontal="center" vertical="center" shrinkToFit="1"/>
    </xf>
    <xf numFmtId="165" fontId="1" fillId="18" borderId="12" xfId="0" applyNumberFormat="1" applyFont="1" applyFill="1" applyBorder="1" applyAlignment="1">
      <alignment horizontal="center" vertical="center" shrinkToFit="1"/>
    </xf>
    <xf numFmtId="165" fontId="1" fillId="0" borderId="12" xfId="0" applyNumberFormat="1" applyFont="1" applyFill="1" applyBorder="1" applyAlignment="1">
      <alignment horizontal="center" vertical="center" shrinkToFit="1"/>
    </xf>
    <xf numFmtId="49" fontId="1" fillId="17" borderId="2" xfId="0" applyNumberFormat="1" applyFont="1" applyFill="1" applyBorder="1" applyAlignment="1">
      <alignment horizontal="center" vertical="center" shrinkToFit="1"/>
    </xf>
    <xf numFmtId="49" fontId="1" fillId="17" borderId="4" xfId="0" applyNumberFormat="1" applyFont="1" applyFill="1" applyBorder="1" applyAlignment="1">
      <alignment horizontal="center" vertical="center" shrinkToFit="1"/>
    </xf>
    <xf numFmtId="49" fontId="1" fillId="17" borderId="9" xfId="0" applyNumberFormat="1" applyFont="1" applyFill="1" applyBorder="1" applyAlignment="1">
      <alignment horizontal="center" vertical="center" shrinkToFit="1"/>
    </xf>
    <xf numFmtId="49" fontId="1" fillId="17" borderId="11" xfId="0" applyNumberFormat="1" applyFont="1" applyFill="1" applyBorder="1" applyAlignment="1">
      <alignment horizontal="center" vertical="center" shrinkToFit="1"/>
    </xf>
    <xf numFmtId="49" fontId="1" fillId="17" borderId="12" xfId="0" applyNumberFormat="1" applyFont="1" applyFill="1" applyBorder="1" applyAlignment="1">
      <alignment horizontal="center" vertical="center" shrinkToFit="1"/>
    </xf>
    <xf numFmtId="2" fontId="1" fillId="0" borderId="12" xfId="0" applyNumberFormat="1" applyFont="1" applyFill="1" applyBorder="1" applyAlignment="1">
      <alignment horizontal="center" vertical="center" wrapText="1" shrinkToFit="1"/>
    </xf>
    <xf numFmtId="49" fontId="1" fillId="0" borderId="12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FE5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workbookViewId="0">
      <selection activeCell="I20" sqref="I20"/>
    </sheetView>
  </sheetViews>
  <sheetFormatPr defaultRowHeight="15"/>
  <sheetData>
    <row r="1" spans="1:34">
      <c r="A1" s="69" t="s">
        <v>0</v>
      </c>
      <c r="B1" s="69" t="s">
        <v>1</v>
      </c>
      <c r="C1" s="69" t="s">
        <v>2</v>
      </c>
      <c r="D1" s="72" t="s">
        <v>3</v>
      </c>
      <c r="E1" s="73"/>
      <c r="F1" s="74"/>
      <c r="G1" s="78" t="s">
        <v>4</v>
      </c>
      <c r="H1" s="79"/>
      <c r="I1" s="78" t="s">
        <v>5</v>
      </c>
      <c r="J1" s="90"/>
      <c r="K1" s="90"/>
      <c r="L1" s="90"/>
      <c r="M1" s="90"/>
      <c r="N1" s="90"/>
      <c r="O1" s="90"/>
      <c r="P1" s="90"/>
      <c r="Q1" s="79"/>
      <c r="R1" s="105" t="s">
        <v>6</v>
      </c>
      <c r="S1" s="106"/>
      <c r="T1" s="107"/>
      <c r="U1" s="69" t="s">
        <v>7</v>
      </c>
      <c r="V1" s="69" t="s">
        <v>8</v>
      </c>
      <c r="W1" s="78" t="s">
        <v>9</v>
      </c>
      <c r="X1" s="90"/>
      <c r="Y1" s="90"/>
      <c r="Z1" s="90"/>
      <c r="AA1" s="90"/>
      <c r="AB1" s="90"/>
      <c r="AC1" s="79"/>
      <c r="AD1" s="86" t="s">
        <v>10</v>
      </c>
      <c r="AE1" s="86" t="s">
        <v>11</v>
      </c>
      <c r="AF1" s="69" t="s">
        <v>12</v>
      </c>
      <c r="AG1" s="86" t="s">
        <v>13</v>
      </c>
      <c r="AH1" s="69" t="s">
        <v>14</v>
      </c>
    </row>
    <row r="2" spans="1:34">
      <c r="A2" s="70"/>
      <c r="B2" s="70"/>
      <c r="C2" s="70"/>
      <c r="D2" s="75"/>
      <c r="E2" s="76"/>
      <c r="F2" s="77"/>
      <c r="G2" s="78"/>
      <c r="H2" s="79"/>
      <c r="I2" s="91" t="s">
        <v>15</v>
      </c>
      <c r="J2" s="92"/>
      <c r="K2" s="93"/>
      <c r="L2" s="94" t="s">
        <v>16</v>
      </c>
      <c r="M2" s="95"/>
      <c r="N2" s="96"/>
      <c r="O2" s="89" t="s">
        <v>26</v>
      </c>
      <c r="P2" s="89"/>
      <c r="Q2" s="89"/>
      <c r="R2" s="108"/>
      <c r="S2" s="109"/>
      <c r="T2" s="110"/>
      <c r="U2" s="70"/>
      <c r="V2" s="70"/>
      <c r="W2" s="183" t="s">
        <v>44</v>
      </c>
      <c r="X2" s="184"/>
      <c r="Y2" s="97" t="s">
        <v>45</v>
      </c>
      <c r="Z2" s="98"/>
      <c r="AA2" s="101" t="s">
        <v>19</v>
      </c>
      <c r="AB2" s="102"/>
      <c r="AC2" s="1" t="s">
        <v>20</v>
      </c>
      <c r="AD2" s="87"/>
      <c r="AE2" s="87"/>
      <c r="AF2" s="70"/>
      <c r="AG2" s="87"/>
      <c r="AH2" s="70"/>
    </row>
    <row r="3" spans="1:34">
      <c r="A3" s="70"/>
      <c r="B3" s="70"/>
      <c r="C3" s="70"/>
      <c r="D3" s="80" t="s">
        <v>1</v>
      </c>
      <c r="E3" s="69" t="s">
        <v>2</v>
      </c>
      <c r="F3" s="69" t="s">
        <v>21</v>
      </c>
      <c r="G3" s="82" t="s">
        <v>22</v>
      </c>
      <c r="H3" s="69" t="s">
        <v>23</v>
      </c>
      <c r="I3" s="86" t="s">
        <v>24</v>
      </c>
      <c r="J3" s="84" t="s">
        <v>25</v>
      </c>
      <c r="K3" s="85"/>
      <c r="L3" s="86" t="s">
        <v>24</v>
      </c>
      <c r="M3" s="84" t="s">
        <v>25</v>
      </c>
      <c r="N3" s="85"/>
      <c r="O3" s="86" t="s">
        <v>24</v>
      </c>
      <c r="P3" s="84" t="s">
        <v>25</v>
      </c>
      <c r="Q3" s="85"/>
      <c r="R3" s="69" t="s">
        <v>15</v>
      </c>
      <c r="S3" s="69" t="s">
        <v>16</v>
      </c>
      <c r="T3" s="69" t="s">
        <v>26</v>
      </c>
      <c r="U3" s="70"/>
      <c r="V3" s="70"/>
      <c r="W3" s="185"/>
      <c r="X3" s="186"/>
      <c r="Y3" s="99"/>
      <c r="Z3" s="100"/>
      <c r="AA3" s="103"/>
      <c r="AB3" s="104"/>
      <c r="AC3" s="2">
        <v>472</v>
      </c>
      <c r="AD3" s="87"/>
      <c r="AE3" s="87"/>
      <c r="AF3" s="70"/>
      <c r="AG3" s="87"/>
      <c r="AH3" s="70"/>
    </row>
    <row r="4" spans="1:34">
      <c r="A4" s="71"/>
      <c r="B4" s="71"/>
      <c r="C4" s="71"/>
      <c r="D4" s="81"/>
      <c r="E4" s="71"/>
      <c r="F4" s="71"/>
      <c r="G4" s="83"/>
      <c r="H4" s="71"/>
      <c r="I4" s="88"/>
      <c r="J4" s="3" t="s">
        <v>27</v>
      </c>
      <c r="K4" s="3" t="s">
        <v>21</v>
      </c>
      <c r="L4" s="88"/>
      <c r="M4" s="3" t="s">
        <v>27</v>
      </c>
      <c r="N4" s="3" t="s">
        <v>21</v>
      </c>
      <c r="O4" s="88"/>
      <c r="P4" s="3" t="s">
        <v>27</v>
      </c>
      <c r="Q4" s="3" t="s">
        <v>21</v>
      </c>
      <c r="R4" s="71"/>
      <c r="S4" s="71"/>
      <c r="T4" s="71"/>
      <c r="U4" s="71"/>
      <c r="V4" s="71"/>
      <c r="W4" s="187" t="s">
        <v>1</v>
      </c>
      <c r="X4" s="187" t="s">
        <v>2</v>
      </c>
      <c r="Y4" s="4" t="s">
        <v>1</v>
      </c>
      <c r="Z4" s="4" t="s">
        <v>2</v>
      </c>
      <c r="AA4" s="5" t="s">
        <v>1</v>
      </c>
      <c r="AB4" s="5" t="s">
        <v>2</v>
      </c>
      <c r="AC4" s="1" t="s">
        <v>46</v>
      </c>
      <c r="AD4" s="88"/>
      <c r="AE4" s="88"/>
      <c r="AF4" s="71"/>
      <c r="AG4" s="88"/>
      <c r="AH4" s="71"/>
    </row>
    <row r="5" spans="1:34">
      <c r="A5" s="175">
        <v>41579</v>
      </c>
      <c r="B5" s="68">
        <v>91324</v>
      </c>
      <c r="C5" s="68">
        <v>800</v>
      </c>
      <c r="D5" s="6"/>
      <c r="E5" s="6"/>
      <c r="F5" s="7"/>
      <c r="G5" s="176"/>
      <c r="H5" s="176"/>
      <c r="I5" s="177"/>
      <c r="J5" s="177"/>
      <c r="K5" s="177"/>
      <c r="L5" s="178"/>
      <c r="M5" s="178"/>
      <c r="N5" s="178"/>
      <c r="O5" s="179"/>
      <c r="P5" s="179"/>
      <c r="Q5" s="179"/>
      <c r="R5" s="180"/>
      <c r="S5" s="181"/>
      <c r="T5" s="8"/>
      <c r="U5" s="182"/>
      <c r="V5" s="182"/>
      <c r="W5" s="9">
        <v>5.4119999999999999</v>
      </c>
      <c r="X5" s="9">
        <v>1.353</v>
      </c>
      <c r="Y5" s="181">
        <v>8.1180000000000003</v>
      </c>
      <c r="Z5" s="181">
        <v>2.0299999999999998</v>
      </c>
      <c r="AA5" s="9">
        <v>16.236000000000001</v>
      </c>
      <c r="AB5" s="9">
        <v>4.0590000000000002</v>
      </c>
      <c r="AC5" s="10">
        <f>AC3/2</f>
        <v>236</v>
      </c>
      <c r="AD5" s="68"/>
      <c r="AE5" s="68"/>
      <c r="AF5" s="68"/>
      <c r="AG5" s="188"/>
      <c r="AH5" s="189"/>
    </row>
    <row r="6" spans="1:34">
      <c r="A6" s="175">
        <v>41608</v>
      </c>
      <c r="B6" s="68">
        <v>92315</v>
      </c>
      <c r="C6" s="68">
        <v>1297</v>
      </c>
      <c r="D6" s="6">
        <f>IF(-B5+B6&gt;0,SUM(-B5,B6),0)</f>
        <v>991</v>
      </c>
      <c r="E6" s="6">
        <f>IF(-C5+C6&gt;0,SUM(-C5,C6),0)</f>
        <v>497</v>
      </c>
      <c r="F6" s="7">
        <f>SUM(D6:E6)</f>
        <v>1488</v>
      </c>
      <c r="G6" s="176"/>
      <c r="H6" s="176">
        <f>IF(DAYS360(A5,A6)&gt;0,DAYS360(A5,A6),0)+G6</f>
        <v>29</v>
      </c>
      <c r="I6" s="177">
        <v>350</v>
      </c>
      <c r="J6" s="177">
        <f>ROUND(I6/30,2)</f>
        <v>11.67</v>
      </c>
      <c r="K6" s="177">
        <f>PRODUCT(H6,J6)</f>
        <v>338.43</v>
      </c>
      <c r="L6" s="178">
        <v>1600</v>
      </c>
      <c r="M6" s="178">
        <f>ROUND(L6/30,2)</f>
        <v>53.33</v>
      </c>
      <c r="N6" s="178">
        <f>PRODUCT(H6,M6)</f>
        <v>1546.57</v>
      </c>
      <c r="O6" s="179"/>
      <c r="P6" s="179"/>
      <c r="Q6" s="179"/>
      <c r="R6" s="177">
        <f t="shared" ref="R6:R30" si="0">IF(F6-K6&lt;0,F6,K6)</f>
        <v>338.43</v>
      </c>
      <c r="S6" s="178">
        <f t="shared" ref="S6:S30" si="1">IF((F6-K6)&gt;0,(IF((F6-K6)&lt;N6,F6-K6,N6)),0)</f>
        <v>1149.57</v>
      </c>
      <c r="T6" s="11">
        <f t="shared" ref="T6:T30" si="2">IF((F6-SUM(K6,N6))&gt;=0,F6-SUM(K6,N6),0)</f>
        <v>0</v>
      </c>
      <c r="U6" s="68">
        <f>ROUND((D6/F6),2)</f>
        <v>0.67</v>
      </c>
      <c r="V6" s="68">
        <f>ROUND((E6/F6),2)</f>
        <v>0.33</v>
      </c>
      <c r="W6" s="180">
        <f t="shared" ref="W6:AC21" si="3">W5</f>
        <v>5.4119999999999999</v>
      </c>
      <c r="X6" s="180">
        <f t="shared" si="3"/>
        <v>1.353</v>
      </c>
      <c r="Y6" s="12">
        <f t="shared" si="3"/>
        <v>8.1180000000000003</v>
      </c>
      <c r="Z6" s="12">
        <f t="shared" si="3"/>
        <v>2.0299999999999998</v>
      </c>
      <c r="AA6" s="8">
        <f t="shared" si="3"/>
        <v>16.236000000000001</v>
      </c>
      <c r="AB6" s="8">
        <f t="shared" si="3"/>
        <v>4.0590000000000002</v>
      </c>
      <c r="AC6" s="6">
        <f t="shared" si="3"/>
        <v>236</v>
      </c>
      <c r="AD6" s="68"/>
      <c r="AE6" s="68"/>
      <c r="AF6" s="68">
        <f>(R6*U6*W6)+(R6*V6*X6)+(S6*U6*Y6)+(S6*V6*Z6)+(T6*U6*AA6)+(T6*V6*AB6)+AC6+AD6-AE6</f>
        <v>8636.9434751000008</v>
      </c>
      <c r="AG6" s="188">
        <v>650</v>
      </c>
      <c r="AH6" s="189"/>
    </row>
    <row r="7" spans="1:34">
      <c r="A7" s="175">
        <v>41639</v>
      </c>
      <c r="B7" s="68">
        <v>93383</v>
      </c>
      <c r="C7" s="68">
        <v>1892</v>
      </c>
      <c r="D7" s="6">
        <f t="shared" ref="D7:E30" si="4">IF(-B6+B7&gt;0,SUM(-B6,B7),0)</f>
        <v>1068</v>
      </c>
      <c r="E7" s="6">
        <f t="shared" si="4"/>
        <v>595</v>
      </c>
      <c r="F7" s="7">
        <f t="shared" ref="F7:F30" si="5">SUM(D7:E7)</f>
        <v>1663</v>
      </c>
      <c r="G7" s="176">
        <v>1</v>
      </c>
      <c r="H7" s="176">
        <f t="shared" ref="H7:H30" si="6">IF(DAYS360(A6,A7)&gt;0,DAYS360(A6,A7),0)+G7</f>
        <v>31</v>
      </c>
      <c r="I7" s="177">
        <v>350</v>
      </c>
      <c r="J7" s="177">
        <f t="shared" ref="J7:J30" si="7">ROUND(I7/30,2)</f>
        <v>11.67</v>
      </c>
      <c r="K7" s="177">
        <f t="shared" ref="K7:K30" si="8">PRODUCT(H7,J7)</f>
        <v>361.77</v>
      </c>
      <c r="L7" s="178">
        <v>1600</v>
      </c>
      <c r="M7" s="178">
        <f t="shared" ref="M7:M30" si="9">ROUND(L7/30,2)</f>
        <v>53.33</v>
      </c>
      <c r="N7" s="178">
        <f t="shared" ref="N7:N30" si="10">PRODUCT(H7,M7)</f>
        <v>1653.23</v>
      </c>
      <c r="O7" s="179"/>
      <c r="P7" s="179"/>
      <c r="Q7" s="179"/>
      <c r="R7" s="177">
        <f t="shared" si="0"/>
        <v>361.77</v>
      </c>
      <c r="S7" s="178">
        <f t="shared" si="1"/>
        <v>1301.23</v>
      </c>
      <c r="T7" s="11">
        <f t="shared" si="2"/>
        <v>0</v>
      </c>
      <c r="U7" s="68">
        <f>ROUND((D7/F7),2)</f>
        <v>0.64</v>
      </c>
      <c r="V7" s="68">
        <f>ROUND((E7/F7),2)</f>
        <v>0.36</v>
      </c>
      <c r="W7" s="180">
        <f t="shared" si="3"/>
        <v>5.4119999999999999</v>
      </c>
      <c r="X7" s="180">
        <f t="shared" si="3"/>
        <v>1.353</v>
      </c>
      <c r="Y7" s="12">
        <f t="shared" si="3"/>
        <v>8.1180000000000003</v>
      </c>
      <c r="Z7" s="12">
        <f t="shared" si="3"/>
        <v>2.0299999999999998</v>
      </c>
      <c r="AA7" s="8">
        <f t="shared" si="3"/>
        <v>16.236000000000001</v>
      </c>
      <c r="AB7" s="8">
        <f t="shared" si="3"/>
        <v>4.0590000000000002</v>
      </c>
      <c r="AC7" s="6">
        <f t="shared" si="3"/>
        <v>236</v>
      </c>
      <c r="AD7" s="68"/>
      <c r="AE7" s="68"/>
      <c r="AF7" s="68">
        <f t="shared" ref="AF7:AF30" si="11">(R7*U7*W7)+(R7*V7*X7)+(S7*U7*Y7)+(S7*V7*Z7)+(T7*U7*AA7)+(T7*V7*AB7)+AC7+AD7-AE7</f>
        <v>9376.7718187999999</v>
      </c>
      <c r="AG7" s="188">
        <v>824</v>
      </c>
      <c r="AH7" s="189"/>
    </row>
    <row r="8" spans="1:34">
      <c r="A8" s="175">
        <v>41669</v>
      </c>
      <c r="B8" s="68">
        <v>94000</v>
      </c>
      <c r="C8" s="68">
        <v>2000</v>
      </c>
      <c r="D8" s="6">
        <f t="shared" si="4"/>
        <v>617</v>
      </c>
      <c r="E8" s="6">
        <f t="shared" si="4"/>
        <v>108</v>
      </c>
      <c r="F8" s="7">
        <f t="shared" si="5"/>
        <v>725</v>
      </c>
      <c r="G8" s="176"/>
      <c r="H8" s="176">
        <f>IF(DAYS360(A7,A8)&gt;0,DAYS360(A7,A8),0)+G8</f>
        <v>30</v>
      </c>
      <c r="I8" s="177">
        <v>350</v>
      </c>
      <c r="J8" s="177">
        <f t="shared" si="7"/>
        <v>11.67</v>
      </c>
      <c r="K8" s="177">
        <f t="shared" si="8"/>
        <v>350.1</v>
      </c>
      <c r="L8" s="178">
        <v>1600</v>
      </c>
      <c r="M8" s="178">
        <f t="shared" si="9"/>
        <v>53.33</v>
      </c>
      <c r="N8" s="178">
        <f t="shared" si="10"/>
        <v>1599.8999999999999</v>
      </c>
      <c r="O8" s="179"/>
      <c r="P8" s="179"/>
      <c r="Q8" s="179"/>
      <c r="R8" s="177">
        <f t="shared" si="0"/>
        <v>350.1</v>
      </c>
      <c r="S8" s="178">
        <f t="shared" si="1"/>
        <v>374.9</v>
      </c>
      <c r="T8" s="11">
        <f t="shared" si="2"/>
        <v>0</v>
      </c>
      <c r="U8" s="68">
        <f>ROUND((D8/F8),2)</f>
        <v>0.85</v>
      </c>
      <c r="V8" s="68">
        <f>ROUND((E8/F8),2)</f>
        <v>0.15</v>
      </c>
      <c r="W8" s="180">
        <f t="shared" si="3"/>
        <v>5.4119999999999999</v>
      </c>
      <c r="X8" s="180">
        <f t="shared" si="3"/>
        <v>1.353</v>
      </c>
      <c r="Y8" s="12">
        <f t="shared" si="3"/>
        <v>8.1180000000000003</v>
      </c>
      <c r="Z8" s="12">
        <f t="shared" si="3"/>
        <v>2.0299999999999998</v>
      </c>
      <c r="AA8" s="8">
        <f t="shared" si="3"/>
        <v>16.236000000000001</v>
      </c>
      <c r="AB8" s="8">
        <f t="shared" si="3"/>
        <v>4.0590000000000002</v>
      </c>
      <c r="AC8" s="6">
        <f t="shared" si="3"/>
        <v>236</v>
      </c>
      <c r="AD8" s="68"/>
      <c r="AE8" s="68"/>
      <c r="AF8" s="68">
        <f t="shared" si="11"/>
        <v>4618.662335</v>
      </c>
      <c r="AG8" s="188">
        <v>747</v>
      </c>
      <c r="AH8" s="189"/>
    </row>
    <row r="9" spans="1:34">
      <c r="A9" s="175"/>
      <c r="B9" s="68"/>
      <c r="C9" s="68"/>
      <c r="D9" s="6">
        <f t="shared" si="4"/>
        <v>0</v>
      </c>
      <c r="E9" s="6">
        <f t="shared" si="4"/>
        <v>0</v>
      </c>
      <c r="F9" s="7">
        <f t="shared" si="5"/>
        <v>0</v>
      </c>
      <c r="G9" s="176"/>
      <c r="H9" s="176">
        <f t="shared" si="6"/>
        <v>0</v>
      </c>
      <c r="I9" s="177">
        <v>350</v>
      </c>
      <c r="J9" s="177">
        <f t="shared" si="7"/>
        <v>11.67</v>
      </c>
      <c r="K9" s="177">
        <f t="shared" si="8"/>
        <v>0</v>
      </c>
      <c r="L9" s="178">
        <v>1600</v>
      </c>
      <c r="M9" s="178">
        <f t="shared" si="9"/>
        <v>53.33</v>
      </c>
      <c r="N9" s="178">
        <f t="shared" si="10"/>
        <v>0</v>
      </c>
      <c r="O9" s="179"/>
      <c r="P9" s="179"/>
      <c r="Q9" s="179"/>
      <c r="R9" s="177">
        <f t="shared" si="0"/>
        <v>0</v>
      </c>
      <c r="S9" s="178">
        <f t="shared" si="1"/>
        <v>0</v>
      </c>
      <c r="T9" s="11">
        <f t="shared" si="2"/>
        <v>0</v>
      </c>
      <c r="U9" s="68" t="e">
        <f t="shared" ref="U9:U30" si="12">ROUND((D9/F9),2)</f>
        <v>#DIV/0!</v>
      </c>
      <c r="V9" s="68" t="e">
        <f t="shared" ref="V9:V30" si="13">ROUND((E9/F9),2)</f>
        <v>#DIV/0!</v>
      </c>
      <c r="W9" s="180">
        <f t="shared" si="3"/>
        <v>5.4119999999999999</v>
      </c>
      <c r="X9" s="180">
        <f t="shared" si="3"/>
        <v>1.353</v>
      </c>
      <c r="Y9" s="12">
        <f t="shared" si="3"/>
        <v>8.1180000000000003</v>
      </c>
      <c r="Z9" s="12">
        <f t="shared" si="3"/>
        <v>2.0299999999999998</v>
      </c>
      <c r="AA9" s="8">
        <f t="shared" si="3"/>
        <v>16.236000000000001</v>
      </c>
      <c r="AB9" s="8">
        <f t="shared" si="3"/>
        <v>4.0590000000000002</v>
      </c>
      <c r="AC9" s="6">
        <f t="shared" si="3"/>
        <v>236</v>
      </c>
      <c r="AD9" s="68"/>
      <c r="AE9" s="68"/>
      <c r="AF9" s="68" t="e">
        <f t="shared" si="11"/>
        <v>#DIV/0!</v>
      </c>
      <c r="AG9" s="188">
        <v>746</v>
      </c>
      <c r="AH9" s="189"/>
    </row>
    <row r="10" spans="1:34">
      <c r="A10" s="175"/>
      <c r="B10" s="68"/>
      <c r="C10" s="68"/>
      <c r="D10" s="6">
        <f t="shared" si="4"/>
        <v>0</v>
      </c>
      <c r="E10" s="6">
        <f t="shared" si="4"/>
        <v>0</v>
      </c>
      <c r="F10" s="7">
        <f t="shared" si="5"/>
        <v>0</v>
      </c>
      <c r="G10" s="176"/>
      <c r="H10" s="176">
        <f t="shared" si="6"/>
        <v>0</v>
      </c>
      <c r="I10" s="177">
        <v>350</v>
      </c>
      <c r="J10" s="177">
        <f t="shared" si="7"/>
        <v>11.67</v>
      </c>
      <c r="K10" s="177">
        <f t="shared" si="8"/>
        <v>0</v>
      </c>
      <c r="L10" s="178">
        <v>1600</v>
      </c>
      <c r="M10" s="178">
        <f t="shared" si="9"/>
        <v>53.33</v>
      </c>
      <c r="N10" s="178">
        <f t="shared" si="10"/>
        <v>0</v>
      </c>
      <c r="O10" s="179"/>
      <c r="P10" s="179"/>
      <c r="Q10" s="179"/>
      <c r="R10" s="177">
        <f t="shared" si="0"/>
        <v>0</v>
      </c>
      <c r="S10" s="178">
        <f t="shared" si="1"/>
        <v>0</v>
      </c>
      <c r="T10" s="11">
        <f t="shared" si="2"/>
        <v>0</v>
      </c>
      <c r="U10" s="68" t="e">
        <f t="shared" si="12"/>
        <v>#DIV/0!</v>
      </c>
      <c r="V10" s="68" t="e">
        <f t="shared" si="13"/>
        <v>#DIV/0!</v>
      </c>
      <c r="W10" s="180">
        <f t="shared" si="3"/>
        <v>5.4119999999999999</v>
      </c>
      <c r="X10" s="180">
        <f t="shared" si="3"/>
        <v>1.353</v>
      </c>
      <c r="Y10" s="12">
        <f t="shared" si="3"/>
        <v>8.1180000000000003</v>
      </c>
      <c r="Z10" s="12">
        <f t="shared" si="3"/>
        <v>2.0299999999999998</v>
      </c>
      <c r="AA10" s="8">
        <f t="shared" si="3"/>
        <v>16.236000000000001</v>
      </c>
      <c r="AB10" s="8">
        <f t="shared" si="3"/>
        <v>4.0590000000000002</v>
      </c>
      <c r="AC10" s="6">
        <f t="shared" si="3"/>
        <v>236</v>
      </c>
      <c r="AD10" s="68"/>
      <c r="AE10" s="68"/>
      <c r="AF10" s="68" t="e">
        <f t="shared" si="11"/>
        <v>#DIV/0!</v>
      </c>
      <c r="AG10" s="188">
        <v>732</v>
      </c>
      <c r="AH10" s="189"/>
    </row>
    <row r="11" spans="1:34">
      <c r="A11" s="175"/>
      <c r="B11" s="68"/>
      <c r="C11" s="68"/>
      <c r="D11" s="6">
        <f t="shared" si="4"/>
        <v>0</v>
      </c>
      <c r="E11" s="6">
        <f t="shared" si="4"/>
        <v>0</v>
      </c>
      <c r="F11" s="7">
        <f t="shared" si="5"/>
        <v>0</v>
      </c>
      <c r="G11" s="176"/>
      <c r="H11" s="176">
        <f t="shared" si="6"/>
        <v>0</v>
      </c>
      <c r="I11" s="177">
        <v>350</v>
      </c>
      <c r="J11" s="177">
        <f t="shared" si="7"/>
        <v>11.67</v>
      </c>
      <c r="K11" s="177">
        <f t="shared" si="8"/>
        <v>0</v>
      </c>
      <c r="L11" s="178">
        <v>1600</v>
      </c>
      <c r="M11" s="178">
        <f t="shared" si="9"/>
        <v>53.33</v>
      </c>
      <c r="N11" s="178">
        <f t="shared" si="10"/>
        <v>0</v>
      </c>
      <c r="O11" s="179"/>
      <c r="P11" s="179"/>
      <c r="Q11" s="179"/>
      <c r="R11" s="177">
        <f t="shared" si="0"/>
        <v>0</v>
      </c>
      <c r="S11" s="178">
        <f t="shared" si="1"/>
        <v>0</v>
      </c>
      <c r="T11" s="11">
        <f t="shared" si="2"/>
        <v>0</v>
      </c>
      <c r="U11" s="68" t="e">
        <f t="shared" si="12"/>
        <v>#DIV/0!</v>
      </c>
      <c r="V11" s="68" t="e">
        <f>ROUND((E11/F11),2)</f>
        <v>#DIV/0!</v>
      </c>
      <c r="W11" s="180">
        <f t="shared" si="3"/>
        <v>5.4119999999999999</v>
      </c>
      <c r="X11" s="180">
        <f t="shared" si="3"/>
        <v>1.353</v>
      </c>
      <c r="Y11" s="12">
        <f t="shared" si="3"/>
        <v>8.1180000000000003</v>
      </c>
      <c r="Z11" s="12">
        <f t="shared" si="3"/>
        <v>2.0299999999999998</v>
      </c>
      <c r="AA11" s="8">
        <f t="shared" si="3"/>
        <v>16.236000000000001</v>
      </c>
      <c r="AB11" s="8">
        <f t="shared" si="3"/>
        <v>4.0590000000000002</v>
      </c>
      <c r="AC11" s="6">
        <f t="shared" si="3"/>
        <v>236</v>
      </c>
      <c r="AD11" s="68"/>
      <c r="AE11" s="68">
        <v>347</v>
      </c>
      <c r="AF11" s="68" t="e">
        <f t="shared" si="11"/>
        <v>#DIV/0!</v>
      </c>
      <c r="AG11" s="188">
        <v>660</v>
      </c>
      <c r="AH11" s="189"/>
    </row>
    <row r="12" spans="1:34">
      <c r="A12" s="175"/>
      <c r="B12" s="68"/>
      <c r="C12" s="68"/>
      <c r="D12" s="6">
        <f t="shared" si="4"/>
        <v>0</v>
      </c>
      <c r="E12" s="6">
        <f t="shared" si="4"/>
        <v>0</v>
      </c>
      <c r="F12" s="7">
        <f t="shared" si="5"/>
        <v>0</v>
      </c>
      <c r="G12" s="176"/>
      <c r="H12" s="176">
        <f t="shared" si="6"/>
        <v>0</v>
      </c>
      <c r="I12" s="177">
        <v>350</v>
      </c>
      <c r="J12" s="177">
        <f t="shared" si="7"/>
        <v>11.67</v>
      </c>
      <c r="K12" s="177">
        <f t="shared" si="8"/>
        <v>0</v>
      </c>
      <c r="L12" s="178">
        <v>1600</v>
      </c>
      <c r="M12" s="178">
        <f t="shared" si="9"/>
        <v>53.33</v>
      </c>
      <c r="N12" s="178">
        <f t="shared" si="10"/>
        <v>0</v>
      </c>
      <c r="O12" s="179"/>
      <c r="P12" s="179"/>
      <c r="Q12" s="179"/>
      <c r="R12" s="177">
        <f t="shared" si="0"/>
        <v>0</v>
      </c>
      <c r="S12" s="178">
        <f t="shared" si="1"/>
        <v>0</v>
      </c>
      <c r="T12" s="11">
        <f t="shared" si="2"/>
        <v>0</v>
      </c>
      <c r="U12" s="68" t="e">
        <f t="shared" si="12"/>
        <v>#DIV/0!</v>
      </c>
      <c r="V12" s="68" t="e">
        <f t="shared" si="13"/>
        <v>#DIV/0!</v>
      </c>
      <c r="W12" s="180">
        <f t="shared" si="3"/>
        <v>5.4119999999999999</v>
      </c>
      <c r="X12" s="180">
        <f t="shared" si="3"/>
        <v>1.353</v>
      </c>
      <c r="Y12" s="12">
        <f t="shared" si="3"/>
        <v>8.1180000000000003</v>
      </c>
      <c r="Z12" s="12">
        <f t="shared" si="3"/>
        <v>2.0299999999999998</v>
      </c>
      <c r="AA12" s="8">
        <f t="shared" si="3"/>
        <v>16.236000000000001</v>
      </c>
      <c r="AB12" s="8">
        <f t="shared" si="3"/>
        <v>4.0590000000000002</v>
      </c>
      <c r="AC12" s="6">
        <f t="shared" si="3"/>
        <v>236</v>
      </c>
      <c r="AD12" s="68"/>
      <c r="AE12" s="68"/>
      <c r="AF12" s="68" t="e">
        <f t="shared" si="11"/>
        <v>#DIV/0!</v>
      </c>
      <c r="AG12" s="188">
        <v>783</v>
      </c>
      <c r="AH12" s="189"/>
    </row>
    <row r="13" spans="1:34">
      <c r="A13" s="175"/>
      <c r="B13" s="68"/>
      <c r="C13" s="68"/>
      <c r="D13" s="6">
        <f t="shared" si="4"/>
        <v>0</v>
      </c>
      <c r="E13" s="6">
        <f t="shared" si="4"/>
        <v>0</v>
      </c>
      <c r="F13" s="7">
        <f t="shared" si="5"/>
        <v>0</v>
      </c>
      <c r="G13" s="176"/>
      <c r="H13" s="176">
        <f t="shared" si="6"/>
        <v>0</v>
      </c>
      <c r="I13" s="177">
        <v>350</v>
      </c>
      <c r="J13" s="177">
        <f t="shared" si="7"/>
        <v>11.67</v>
      </c>
      <c r="K13" s="177">
        <f t="shared" si="8"/>
        <v>0</v>
      </c>
      <c r="L13" s="178">
        <v>1600</v>
      </c>
      <c r="M13" s="178">
        <f t="shared" si="9"/>
        <v>53.33</v>
      </c>
      <c r="N13" s="178">
        <f t="shared" si="10"/>
        <v>0</v>
      </c>
      <c r="O13" s="179"/>
      <c r="P13" s="179"/>
      <c r="Q13" s="179"/>
      <c r="R13" s="177">
        <f t="shared" si="0"/>
        <v>0</v>
      </c>
      <c r="S13" s="178">
        <f t="shared" si="1"/>
        <v>0</v>
      </c>
      <c r="T13" s="11">
        <f t="shared" si="2"/>
        <v>0</v>
      </c>
      <c r="U13" s="68" t="e">
        <f t="shared" si="12"/>
        <v>#DIV/0!</v>
      </c>
      <c r="V13" s="68" t="e">
        <f t="shared" si="13"/>
        <v>#DIV/0!</v>
      </c>
      <c r="W13" s="180">
        <f t="shared" si="3"/>
        <v>5.4119999999999999</v>
      </c>
      <c r="X13" s="180">
        <f t="shared" si="3"/>
        <v>1.353</v>
      </c>
      <c r="Y13" s="12">
        <f t="shared" si="3"/>
        <v>8.1180000000000003</v>
      </c>
      <c r="Z13" s="12">
        <f t="shared" si="3"/>
        <v>2.0299999999999998</v>
      </c>
      <c r="AA13" s="8">
        <f t="shared" si="3"/>
        <v>16.236000000000001</v>
      </c>
      <c r="AB13" s="8">
        <f t="shared" si="3"/>
        <v>4.0590000000000002</v>
      </c>
      <c r="AC13" s="6">
        <f t="shared" si="3"/>
        <v>236</v>
      </c>
      <c r="AD13" s="68"/>
      <c r="AE13" s="68">
        <v>67.5</v>
      </c>
      <c r="AF13" s="68" t="e">
        <f t="shared" si="11"/>
        <v>#DIV/0!</v>
      </c>
      <c r="AG13" s="188">
        <v>900</v>
      </c>
      <c r="AH13" s="189"/>
    </row>
    <row r="14" spans="1:34">
      <c r="A14" s="175"/>
      <c r="B14" s="68"/>
      <c r="C14" s="68"/>
      <c r="D14" s="6">
        <f t="shared" si="4"/>
        <v>0</v>
      </c>
      <c r="E14" s="6">
        <f t="shared" si="4"/>
        <v>0</v>
      </c>
      <c r="F14" s="7">
        <f t="shared" si="5"/>
        <v>0</v>
      </c>
      <c r="G14" s="176"/>
      <c r="H14" s="176">
        <f t="shared" si="6"/>
        <v>0</v>
      </c>
      <c r="I14" s="177">
        <v>350</v>
      </c>
      <c r="J14" s="177">
        <f t="shared" si="7"/>
        <v>11.67</v>
      </c>
      <c r="K14" s="177">
        <f t="shared" si="8"/>
        <v>0</v>
      </c>
      <c r="L14" s="178">
        <v>1600</v>
      </c>
      <c r="M14" s="178">
        <f t="shared" si="9"/>
        <v>53.33</v>
      </c>
      <c r="N14" s="178">
        <f t="shared" si="10"/>
        <v>0</v>
      </c>
      <c r="O14" s="179"/>
      <c r="P14" s="179"/>
      <c r="Q14" s="179"/>
      <c r="R14" s="177">
        <f t="shared" si="0"/>
        <v>0</v>
      </c>
      <c r="S14" s="178">
        <f t="shared" si="1"/>
        <v>0</v>
      </c>
      <c r="T14" s="11">
        <f t="shared" si="2"/>
        <v>0</v>
      </c>
      <c r="U14" s="68" t="e">
        <f t="shared" si="12"/>
        <v>#DIV/0!</v>
      </c>
      <c r="V14" s="68" t="e">
        <f t="shared" si="13"/>
        <v>#DIV/0!</v>
      </c>
      <c r="W14" s="180">
        <f t="shared" si="3"/>
        <v>5.4119999999999999</v>
      </c>
      <c r="X14" s="180">
        <f t="shared" si="3"/>
        <v>1.353</v>
      </c>
      <c r="Y14" s="12">
        <f t="shared" si="3"/>
        <v>8.1180000000000003</v>
      </c>
      <c r="Z14" s="12">
        <f t="shared" si="3"/>
        <v>2.0299999999999998</v>
      </c>
      <c r="AA14" s="8">
        <f t="shared" si="3"/>
        <v>16.236000000000001</v>
      </c>
      <c r="AB14" s="8">
        <f t="shared" si="3"/>
        <v>4.0590000000000002</v>
      </c>
      <c r="AC14" s="6">
        <f t="shared" si="3"/>
        <v>236</v>
      </c>
      <c r="AD14" s="68"/>
      <c r="AE14" s="68"/>
      <c r="AF14" s="68" t="e">
        <f t="shared" si="11"/>
        <v>#DIV/0!</v>
      </c>
      <c r="AG14" s="188">
        <v>1072</v>
      </c>
      <c r="AH14" s="189"/>
    </row>
    <row r="15" spans="1:34">
      <c r="A15" s="175"/>
      <c r="B15" s="68"/>
      <c r="C15" s="68"/>
      <c r="D15" s="6">
        <f t="shared" si="4"/>
        <v>0</v>
      </c>
      <c r="E15" s="6">
        <f t="shared" si="4"/>
        <v>0</v>
      </c>
      <c r="F15" s="7">
        <f t="shared" si="5"/>
        <v>0</v>
      </c>
      <c r="G15" s="176"/>
      <c r="H15" s="176">
        <f t="shared" si="6"/>
        <v>0</v>
      </c>
      <c r="I15" s="177">
        <v>350</v>
      </c>
      <c r="J15" s="177">
        <f t="shared" si="7"/>
        <v>11.67</v>
      </c>
      <c r="K15" s="177">
        <f t="shared" si="8"/>
        <v>0</v>
      </c>
      <c r="L15" s="178">
        <v>1600</v>
      </c>
      <c r="M15" s="178">
        <f t="shared" si="9"/>
        <v>53.33</v>
      </c>
      <c r="N15" s="178">
        <f t="shared" si="10"/>
        <v>0</v>
      </c>
      <c r="O15" s="179"/>
      <c r="P15" s="179"/>
      <c r="Q15" s="179"/>
      <c r="R15" s="177">
        <f t="shared" si="0"/>
        <v>0</v>
      </c>
      <c r="S15" s="178">
        <f t="shared" si="1"/>
        <v>0</v>
      </c>
      <c r="T15" s="11">
        <f t="shared" si="2"/>
        <v>0</v>
      </c>
      <c r="U15" s="68" t="e">
        <f t="shared" si="12"/>
        <v>#DIV/0!</v>
      </c>
      <c r="V15" s="68" t="e">
        <f t="shared" si="13"/>
        <v>#DIV/0!</v>
      </c>
      <c r="W15" s="180">
        <f t="shared" si="3"/>
        <v>5.4119999999999999</v>
      </c>
      <c r="X15" s="180">
        <f t="shared" si="3"/>
        <v>1.353</v>
      </c>
      <c r="Y15" s="12">
        <f t="shared" si="3"/>
        <v>8.1180000000000003</v>
      </c>
      <c r="Z15" s="12">
        <f t="shared" si="3"/>
        <v>2.0299999999999998</v>
      </c>
      <c r="AA15" s="8">
        <f t="shared" si="3"/>
        <v>16.236000000000001</v>
      </c>
      <c r="AB15" s="8">
        <f t="shared" si="3"/>
        <v>4.0590000000000002</v>
      </c>
      <c r="AC15" s="6">
        <f t="shared" si="3"/>
        <v>236</v>
      </c>
      <c r="AD15" s="68"/>
      <c r="AE15" s="68">
        <v>24</v>
      </c>
      <c r="AF15" s="68" t="e">
        <f t="shared" si="11"/>
        <v>#DIV/0!</v>
      </c>
      <c r="AG15" s="188">
        <v>1674</v>
      </c>
      <c r="AH15" s="189"/>
    </row>
    <row r="16" spans="1:34">
      <c r="A16" s="175"/>
      <c r="B16" s="68"/>
      <c r="C16" s="68"/>
      <c r="D16" s="6">
        <f t="shared" si="4"/>
        <v>0</v>
      </c>
      <c r="E16" s="6">
        <f t="shared" si="4"/>
        <v>0</v>
      </c>
      <c r="F16" s="7">
        <f t="shared" si="5"/>
        <v>0</v>
      </c>
      <c r="G16" s="176"/>
      <c r="H16" s="176">
        <f t="shared" si="6"/>
        <v>0</v>
      </c>
      <c r="I16" s="177">
        <v>350</v>
      </c>
      <c r="J16" s="177">
        <f t="shared" si="7"/>
        <v>11.67</v>
      </c>
      <c r="K16" s="177">
        <f t="shared" si="8"/>
        <v>0</v>
      </c>
      <c r="L16" s="178">
        <v>1600</v>
      </c>
      <c r="M16" s="178">
        <f t="shared" si="9"/>
        <v>53.33</v>
      </c>
      <c r="N16" s="178">
        <f t="shared" si="10"/>
        <v>0</v>
      </c>
      <c r="O16" s="179"/>
      <c r="P16" s="179"/>
      <c r="Q16" s="179"/>
      <c r="R16" s="177">
        <f t="shared" si="0"/>
        <v>0</v>
      </c>
      <c r="S16" s="178">
        <f t="shared" si="1"/>
        <v>0</v>
      </c>
      <c r="T16" s="11">
        <f t="shared" si="2"/>
        <v>0</v>
      </c>
      <c r="U16" s="68" t="e">
        <f t="shared" si="12"/>
        <v>#DIV/0!</v>
      </c>
      <c r="V16" s="68" t="e">
        <f t="shared" si="13"/>
        <v>#DIV/0!</v>
      </c>
      <c r="W16" s="180">
        <f t="shared" si="3"/>
        <v>5.4119999999999999</v>
      </c>
      <c r="X16" s="180">
        <f t="shared" si="3"/>
        <v>1.353</v>
      </c>
      <c r="Y16" s="12">
        <f t="shared" si="3"/>
        <v>8.1180000000000003</v>
      </c>
      <c r="Z16" s="12">
        <f t="shared" si="3"/>
        <v>2.0299999999999998</v>
      </c>
      <c r="AA16" s="8">
        <f t="shared" si="3"/>
        <v>16.236000000000001</v>
      </c>
      <c r="AB16" s="8">
        <f t="shared" si="3"/>
        <v>4.0590000000000002</v>
      </c>
      <c r="AC16" s="6">
        <f t="shared" si="3"/>
        <v>236</v>
      </c>
      <c r="AD16" s="68"/>
      <c r="AE16" s="68"/>
      <c r="AF16" s="68" t="e">
        <f t="shared" si="11"/>
        <v>#DIV/0!</v>
      </c>
      <c r="AG16" s="188">
        <v>1487</v>
      </c>
      <c r="AH16" s="189"/>
    </row>
    <row r="17" spans="1:34">
      <c r="A17" s="175"/>
      <c r="B17" s="68"/>
      <c r="C17" s="68"/>
      <c r="D17" s="6">
        <f t="shared" si="4"/>
        <v>0</v>
      </c>
      <c r="E17" s="6">
        <f t="shared" si="4"/>
        <v>0</v>
      </c>
      <c r="F17" s="7">
        <f t="shared" si="5"/>
        <v>0</v>
      </c>
      <c r="G17" s="176"/>
      <c r="H17" s="176">
        <f t="shared" si="6"/>
        <v>0</v>
      </c>
      <c r="I17" s="177">
        <v>350</v>
      </c>
      <c r="J17" s="177">
        <f t="shared" si="7"/>
        <v>11.67</v>
      </c>
      <c r="K17" s="177">
        <f t="shared" si="8"/>
        <v>0</v>
      </c>
      <c r="L17" s="178">
        <v>1600</v>
      </c>
      <c r="M17" s="178">
        <f t="shared" si="9"/>
        <v>53.33</v>
      </c>
      <c r="N17" s="178">
        <f t="shared" si="10"/>
        <v>0</v>
      </c>
      <c r="O17" s="179"/>
      <c r="P17" s="179"/>
      <c r="Q17" s="179"/>
      <c r="R17" s="177">
        <f t="shared" si="0"/>
        <v>0</v>
      </c>
      <c r="S17" s="178">
        <f t="shared" si="1"/>
        <v>0</v>
      </c>
      <c r="T17" s="11">
        <f t="shared" si="2"/>
        <v>0</v>
      </c>
      <c r="U17" s="68" t="e">
        <f t="shared" si="12"/>
        <v>#DIV/0!</v>
      </c>
      <c r="V17" s="68" t="e">
        <f t="shared" si="13"/>
        <v>#DIV/0!</v>
      </c>
      <c r="W17" s="180">
        <f t="shared" si="3"/>
        <v>5.4119999999999999</v>
      </c>
      <c r="X17" s="180">
        <f t="shared" si="3"/>
        <v>1.353</v>
      </c>
      <c r="Y17" s="12">
        <f t="shared" si="3"/>
        <v>8.1180000000000003</v>
      </c>
      <c r="Z17" s="12">
        <f t="shared" si="3"/>
        <v>2.0299999999999998</v>
      </c>
      <c r="AA17" s="8">
        <f t="shared" si="3"/>
        <v>16.236000000000001</v>
      </c>
      <c r="AB17" s="8">
        <f t="shared" si="3"/>
        <v>4.0590000000000002</v>
      </c>
      <c r="AC17" s="6">
        <f t="shared" si="3"/>
        <v>236</v>
      </c>
      <c r="AD17" s="68"/>
      <c r="AE17" s="68">
        <v>114</v>
      </c>
      <c r="AF17" s="68" t="e">
        <f t="shared" si="11"/>
        <v>#DIV/0!</v>
      </c>
      <c r="AG17" s="188">
        <v>2005</v>
      </c>
      <c r="AH17" s="189"/>
    </row>
    <row r="18" spans="1:34">
      <c r="A18" s="175"/>
      <c r="B18" s="68"/>
      <c r="C18" s="68"/>
      <c r="D18" s="6">
        <f t="shared" si="4"/>
        <v>0</v>
      </c>
      <c r="E18" s="6">
        <f t="shared" si="4"/>
        <v>0</v>
      </c>
      <c r="F18" s="7">
        <f t="shared" si="5"/>
        <v>0</v>
      </c>
      <c r="G18" s="176"/>
      <c r="H18" s="176">
        <f t="shared" si="6"/>
        <v>0</v>
      </c>
      <c r="I18" s="177">
        <v>350</v>
      </c>
      <c r="J18" s="177">
        <f t="shared" si="7"/>
        <v>11.67</v>
      </c>
      <c r="K18" s="177">
        <f t="shared" si="8"/>
        <v>0</v>
      </c>
      <c r="L18" s="178">
        <v>1600</v>
      </c>
      <c r="M18" s="178">
        <f t="shared" si="9"/>
        <v>53.33</v>
      </c>
      <c r="N18" s="178">
        <f t="shared" si="10"/>
        <v>0</v>
      </c>
      <c r="O18" s="179"/>
      <c r="P18" s="179"/>
      <c r="Q18" s="179"/>
      <c r="R18" s="177">
        <f t="shared" si="0"/>
        <v>0</v>
      </c>
      <c r="S18" s="178">
        <f t="shared" si="1"/>
        <v>0</v>
      </c>
      <c r="T18" s="11">
        <f t="shared" si="2"/>
        <v>0</v>
      </c>
      <c r="U18" s="68" t="e">
        <f t="shared" si="12"/>
        <v>#DIV/0!</v>
      </c>
      <c r="V18" s="68" t="e">
        <f t="shared" si="13"/>
        <v>#DIV/0!</v>
      </c>
      <c r="W18" s="180">
        <f t="shared" si="3"/>
        <v>5.4119999999999999</v>
      </c>
      <c r="X18" s="180">
        <f t="shared" si="3"/>
        <v>1.353</v>
      </c>
      <c r="Y18" s="12">
        <f t="shared" si="3"/>
        <v>8.1180000000000003</v>
      </c>
      <c r="Z18" s="12">
        <f t="shared" si="3"/>
        <v>2.0299999999999998</v>
      </c>
      <c r="AA18" s="8">
        <f t="shared" si="3"/>
        <v>16.236000000000001</v>
      </c>
      <c r="AB18" s="8">
        <f t="shared" si="3"/>
        <v>4.0590000000000002</v>
      </c>
      <c r="AC18" s="6">
        <f t="shared" si="3"/>
        <v>236</v>
      </c>
      <c r="AD18" s="68"/>
      <c r="AE18" s="68"/>
      <c r="AF18" s="68" t="e">
        <f t="shared" si="11"/>
        <v>#DIV/0!</v>
      </c>
      <c r="AG18" s="188">
        <v>1172</v>
      </c>
      <c r="AH18" s="189"/>
    </row>
    <row r="19" spans="1:34">
      <c r="A19" s="175"/>
      <c r="B19" s="68"/>
      <c r="C19" s="68"/>
      <c r="D19" s="6">
        <f t="shared" si="4"/>
        <v>0</v>
      </c>
      <c r="E19" s="6">
        <f t="shared" si="4"/>
        <v>0</v>
      </c>
      <c r="F19" s="7">
        <f t="shared" si="5"/>
        <v>0</v>
      </c>
      <c r="G19" s="176"/>
      <c r="H19" s="176">
        <f t="shared" si="6"/>
        <v>0</v>
      </c>
      <c r="I19" s="177">
        <v>350</v>
      </c>
      <c r="J19" s="177">
        <f t="shared" si="7"/>
        <v>11.67</v>
      </c>
      <c r="K19" s="177">
        <f t="shared" si="8"/>
        <v>0</v>
      </c>
      <c r="L19" s="178">
        <v>1600</v>
      </c>
      <c r="M19" s="178">
        <f t="shared" si="9"/>
        <v>53.33</v>
      </c>
      <c r="N19" s="178">
        <f t="shared" si="10"/>
        <v>0</v>
      </c>
      <c r="O19" s="179"/>
      <c r="P19" s="179"/>
      <c r="Q19" s="179"/>
      <c r="R19" s="177">
        <f t="shared" si="0"/>
        <v>0</v>
      </c>
      <c r="S19" s="178">
        <f t="shared" si="1"/>
        <v>0</v>
      </c>
      <c r="T19" s="11">
        <f t="shared" si="2"/>
        <v>0</v>
      </c>
      <c r="U19" s="68" t="e">
        <f t="shared" si="12"/>
        <v>#DIV/0!</v>
      </c>
      <c r="V19" s="68" t="e">
        <f t="shared" si="13"/>
        <v>#DIV/0!</v>
      </c>
      <c r="W19" s="180">
        <f t="shared" si="3"/>
        <v>5.4119999999999999</v>
      </c>
      <c r="X19" s="180">
        <f t="shared" si="3"/>
        <v>1.353</v>
      </c>
      <c r="Y19" s="12">
        <f t="shared" si="3"/>
        <v>8.1180000000000003</v>
      </c>
      <c r="Z19" s="12">
        <f t="shared" si="3"/>
        <v>2.0299999999999998</v>
      </c>
      <c r="AA19" s="8">
        <f t="shared" si="3"/>
        <v>16.236000000000001</v>
      </c>
      <c r="AB19" s="8">
        <f t="shared" si="3"/>
        <v>4.0590000000000002</v>
      </c>
      <c r="AC19" s="6">
        <f t="shared" si="3"/>
        <v>236</v>
      </c>
      <c r="AD19" s="68"/>
      <c r="AE19" s="68">
        <v>205.5</v>
      </c>
      <c r="AF19" s="68" t="e">
        <f t="shared" si="11"/>
        <v>#DIV/0!</v>
      </c>
      <c r="AG19" s="188">
        <v>1854</v>
      </c>
      <c r="AH19" s="189" t="s">
        <v>28</v>
      </c>
    </row>
    <row r="20" spans="1:34">
      <c r="A20" s="175"/>
      <c r="B20" s="68"/>
      <c r="C20" s="68"/>
      <c r="D20" s="6">
        <f t="shared" si="4"/>
        <v>0</v>
      </c>
      <c r="E20" s="6">
        <f t="shared" si="4"/>
        <v>0</v>
      </c>
      <c r="F20" s="7">
        <f t="shared" si="5"/>
        <v>0</v>
      </c>
      <c r="G20" s="176"/>
      <c r="H20" s="176">
        <f t="shared" si="6"/>
        <v>0</v>
      </c>
      <c r="I20" s="177">
        <v>350</v>
      </c>
      <c r="J20" s="177">
        <f t="shared" si="7"/>
        <v>11.67</v>
      </c>
      <c r="K20" s="177">
        <f t="shared" si="8"/>
        <v>0</v>
      </c>
      <c r="L20" s="178">
        <v>1600</v>
      </c>
      <c r="M20" s="178">
        <f t="shared" si="9"/>
        <v>53.33</v>
      </c>
      <c r="N20" s="178">
        <f t="shared" si="10"/>
        <v>0</v>
      </c>
      <c r="O20" s="179"/>
      <c r="P20" s="179"/>
      <c r="Q20" s="179"/>
      <c r="R20" s="177">
        <f t="shared" si="0"/>
        <v>0</v>
      </c>
      <c r="S20" s="178">
        <f t="shared" si="1"/>
        <v>0</v>
      </c>
      <c r="T20" s="11">
        <f t="shared" si="2"/>
        <v>0</v>
      </c>
      <c r="U20" s="68" t="e">
        <f t="shared" si="12"/>
        <v>#DIV/0!</v>
      </c>
      <c r="V20" s="68" t="e">
        <f t="shared" si="13"/>
        <v>#DIV/0!</v>
      </c>
      <c r="W20" s="180">
        <f t="shared" si="3"/>
        <v>5.4119999999999999</v>
      </c>
      <c r="X20" s="180">
        <f t="shared" si="3"/>
        <v>1.353</v>
      </c>
      <c r="Y20" s="12">
        <f t="shared" si="3"/>
        <v>8.1180000000000003</v>
      </c>
      <c r="Z20" s="12">
        <f t="shared" si="3"/>
        <v>2.0299999999999998</v>
      </c>
      <c r="AA20" s="8">
        <f t="shared" si="3"/>
        <v>16.236000000000001</v>
      </c>
      <c r="AB20" s="8">
        <f t="shared" si="3"/>
        <v>4.0590000000000002</v>
      </c>
      <c r="AC20" s="6">
        <f t="shared" si="3"/>
        <v>236</v>
      </c>
      <c r="AD20" s="68"/>
      <c r="AE20" s="68">
        <v>354</v>
      </c>
      <c r="AF20" s="68" t="e">
        <f t="shared" si="11"/>
        <v>#DIV/0!</v>
      </c>
      <c r="AG20" s="188"/>
      <c r="AH20" s="189" t="s">
        <v>29</v>
      </c>
    </row>
    <row r="21" spans="1:34">
      <c r="A21" s="175"/>
      <c r="B21" s="68"/>
      <c r="C21" s="68"/>
      <c r="D21" s="6">
        <f t="shared" si="4"/>
        <v>0</v>
      </c>
      <c r="E21" s="6">
        <f t="shared" si="4"/>
        <v>0</v>
      </c>
      <c r="F21" s="7">
        <f t="shared" si="5"/>
        <v>0</v>
      </c>
      <c r="G21" s="176"/>
      <c r="H21" s="176">
        <f t="shared" si="6"/>
        <v>0</v>
      </c>
      <c r="I21" s="177">
        <v>350</v>
      </c>
      <c r="J21" s="177">
        <f t="shared" si="7"/>
        <v>11.67</v>
      </c>
      <c r="K21" s="177">
        <f t="shared" si="8"/>
        <v>0</v>
      </c>
      <c r="L21" s="178">
        <v>1600</v>
      </c>
      <c r="M21" s="178">
        <f t="shared" si="9"/>
        <v>53.33</v>
      </c>
      <c r="N21" s="178">
        <f t="shared" si="10"/>
        <v>0</v>
      </c>
      <c r="O21" s="179"/>
      <c r="P21" s="179"/>
      <c r="Q21" s="179"/>
      <c r="R21" s="177">
        <f t="shared" si="0"/>
        <v>0</v>
      </c>
      <c r="S21" s="178">
        <f t="shared" si="1"/>
        <v>0</v>
      </c>
      <c r="T21" s="11">
        <f t="shared" si="2"/>
        <v>0</v>
      </c>
      <c r="U21" s="68" t="e">
        <f t="shared" si="12"/>
        <v>#DIV/0!</v>
      </c>
      <c r="V21" s="68" t="e">
        <f t="shared" si="13"/>
        <v>#DIV/0!</v>
      </c>
      <c r="W21" s="180">
        <f t="shared" si="3"/>
        <v>5.4119999999999999</v>
      </c>
      <c r="X21" s="180">
        <f t="shared" si="3"/>
        <v>1.353</v>
      </c>
      <c r="Y21" s="12">
        <f t="shared" si="3"/>
        <v>8.1180000000000003</v>
      </c>
      <c r="Z21" s="12">
        <f t="shared" si="3"/>
        <v>2.0299999999999998</v>
      </c>
      <c r="AA21" s="8">
        <f t="shared" si="3"/>
        <v>16.236000000000001</v>
      </c>
      <c r="AB21" s="8">
        <f t="shared" si="3"/>
        <v>4.0590000000000002</v>
      </c>
      <c r="AC21" s="6">
        <f t="shared" si="3"/>
        <v>236</v>
      </c>
      <c r="AD21" s="68"/>
      <c r="AE21" s="68"/>
      <c r="AF21" s="68" t="e">
        <f t="shared" si="11"/>
        <v>#DIV/0!</v>
      </c>
      <c r="AG21" s="188">
        <v>1537</v>
      </c>
      <c r="AH21" s="189"/>
    </row>
    <row r="22" spans="1:34">
      <c r="A22" s="175"/>
      <c r="B22" s="68"/>
      <c r="C22" s="68"/>
      <c r="D22" s="6">
        <f t="shared" si="4"/>
        <v>0</v>
      </c>
      <c r="E22" s="6">
        <f t="shared" si="4"/>
        <v>0</v>
      </c>
      <c r="F22" s="7">
        <f t="shared" si="5"/>
        <v>0</v>
      </c>
      <c r="G22" s="176"/>
      <c r="H22" s="176">
        <f t="shared" si="6"/>
        <v>0</v>
      </c>
      <c r="I22" s="177">
        <v>350</v>
      </c>
      <c r="J22" s="177">
        <f t="shared" si="7"/>
        <v>11.67</v>
      </c>
      <c r="K22" s="177">
        <f t="shared" si="8"/>
        <v>0</v>
      </c>
      <c r="L22" s="178">
        <v>1600</v>
      </c>
      <c r="M22" s="178">
        <f t="shared" si="9"/>
        <v>53.33</v>
      </c>
      <c r="N22" s="178">
        <f t="shared" si="10"/>
        <v>0</v>
      </c>
      <c r="O22" s="179"/>
      <c r="P22" s="179"/>
      <c r="Q22" s="179"/>
      <c r="R22" s="177">
        <f t="shared" si="0"/>
        <v>0</v>
      </c>
      <c r="S22" s="178">
        <f t="shared" si="1"/>
        <v>0</v>
      </c>
      <c r="T22" s="11">
        <f t="shared" si="2"/>
        <v>0</v>
      </c>
      <c r="U22" s="68" t="e">
        <f t="shared" si="12"/>
        <v>#DIV/0!</v>
      </c>
      <c r="V22" s="68" t="e">
        <f t="shared" si="13"/>
        <v>#DIV/0!</v>
      </c>
      <c r="W22" s="180">
        <f t="shared" ref="W22:AC30" si="14">W21</f>
        <v>5.4119999999999999</v>
      </c>
      <c r="X22" s="180">
        <f t="shared" si="14"/>
        <v>1.353</v>
      </c>
      <c r="Y22" s="12">
        <f t="shared" si="14"/>
        <v>8.1180000000000003</v>
      </c>
      <c r="Z22" s="12">
        <f t="shared" si="14"/>
        <v>2.0299999999999998</v>
      </c>
      <c r="AA22" s="8">
        <f t="shared" si="14"/>
        <v>16.236000000000001</v>
      </c>
      <c r="AB22" s="8">
        <f t="shared" si="14"/>
        <v>4.0590000000000002</v>
      </c>
      <c r="AC22" s="6">
        <f t="shared" si="14"/>
        <v>236</v>
      </c>
      <c r="AD22" s="68"/>
      <c r="AE22" s="68"/>
      <c r="AF22" s="68" t="e">
        <f t="shared" si="11"/>
        <v>#DIV/0!</v>
      </c>
      <c r="AG22" s="188"/>
      <c r="AH22" s="189" t="s">
        <v>30</v>
      </c>
    </row>
    <row r="23" spans="1:34">
      <c r="A23" s="175"/>
      <c r="B23" s="68"/>
      <c r="C23" s="68"/>
      <c r="D23" s="6">
        <f t="shared" si="4"/>
        <v>0</v>
      </c>
      <c r="E23" s="6">
        <f t="shared" si="4"/>
        <v>0</v>
      </c>
      <c r="F23" s="7">
        <f t="shared" si="5"/>
        <v>0</v>
      </c>
      <c r="G23" s="176"/>
      <c r="H23" s="176">
        <f t="shared" si="6"/>
        <v>0</v>
      </c>
      <c r="I23" s="177">
        <v>350</v>
      </c>
      <c r="J23" s="177">
        <f t="shared" si="7"/>
        <v>11.67</v>
      </c>
      <c r="K23" s="177">
        <f t="shared" si="8"/>
        <v>0</v>
      </c>
      <c r="L23" s="178">
        <v>1600</v>
      </c>
      <c r="M23" s="178">
        <f t="shared" si="9"/>
        <v>53.33</v>
      </c>
      <c r="N23" s="178">
        <f t="shared" si="10"/>
        <v>0</v>
      </c>
      <c r="O23" s="179"/>
      <c r="P23" s="179"/>
      <c r="Q23" s="179"/>
      <c r="R23" s="177">
        <f t="shared" si="0"/>
        <v>0</v>
      </c>
      <c r="S23" s="178">
        <f t="shared" si="1"/>
        <v>0</v>
      </c>
      <c r="T23" s="11">
        <f t="shared" si="2"/>
        <v>0</v>
      </c>
      <c r="U23" s="68" t="e">
        <f t="shared" si="12"/>
        <v>#DIV/0!</v>
      </c>
      <c r="V23" s="68" t="e">
        <f t="shared" si="13"/>
        <v>#DIV/0!</v>
      </c>
      <c r="W23" s="180">
        <f t="shared" si="14"/>
        <v>5.4119999999999999</v>
      </c>
      <c r="X23" s="180">
        <f t="shared" si="14"/>
        <v>1.353</v>
      </c>
      <c r="Y23" s="12">
        <f t="shared" si="14"/>
        <v>8.1180000000000003</v>
      </c>
      <c r="Z23" s="12">
        <f t="shared" si="14"/>
        <v>2.0299999999999998</v>
      </c>
      <c r="AA23" s="8">
        <f t="shared" si="14"/>
        <v>16.236000000000001</v>
      </c>
      <c r="AB23" s="8">
        <f t="shared" si="14"/>
        <v>4.0590000000000002</v>
      </c>
      <c r="AC23" s="6">
        <f t="shared" si="14"/>
        <v>236</v>
      </c>
      <c r="AD23" s="68"/>
      <c r="AE23" s="68"/>
      <c r="AF23" s="68" t="e">
        <f t="shared" si="11"/>
        <v>#DIV/0!</v>
      </c>
      <c r="AG23" s="188"/>
      <c r="AH23" s="189"/>
    </row>
    <row r="24" spans="1:34">
      <c r="A24" s="175"/>
      <c r="B24" s="68"/>
      <c r="C24" s="68"/>
      <c r="D24" s="6">
        <f t="shared" si="4"/>
        <v>0</v>
      </c>
      <c r="E24" s="6">
        <f t="shared" si="4"/>
        <v>0</v>
      </c>
      <c r="F24" s="7">
        <f t="shared" si="5"/>
        <v>0</v>
      </c>
      <c r="G24" s="176"/>
      <c r="H24" s="176">
        <f t="shared" si="6"/>
        <v>0</v>
      </c>
      <c r="I24" s="177">
        <v>350</v>
      </c>
      <c r="J24" s="177">
        <f t="shared" si="7"/>
        <v>11.67</v>
      </c>
      <c r="K24" s="177">
        <f t="shared" si="8"/>
        <v>0</v>
      </c>
      <c r="L24" s="178">
        <v>1600</v>
      </c>
      <c r="M24" s="178">
        <f t="shared" si="9"/>
        <v>53.33</v>
      </c>
      <c r="N24" s="178">
        <f t="shared" si="10"/>
        <v>0</v>
      </c>
      <c r="O24" s="179"/>
      <c r="P24" s="179"/>
      <c r="Q24" s="179"/>
      <c r="R24" s="177">
        <f t="shared" si="0"/>
        <v>0</v>
      </c>
      <c r="S24" s="178">
        <f t="shared" si="1"/>
        <v>0</v>
      </c>
      <c r="T24" s="11">
        <f t="shared" si="2"/>
        <v>0</v>
      </c>
      <c r="U24" s="68" t="e">
        <f t="shared" si="12"/>
        <v>#DIV/0!</v>
      </c>
      <c r="V24" s="68" t="e">
        <f t="shared" si="13"/>
        <v>#DIV/0!</v>
      </c>
      <c r="W24" s="180">
        <f t="shared" si="14"/>
        <v>5.4119999999999999</v>
      </c>
      <c r="X24" s="180">
        <f t="shared" si="14"/>
        <v>1.353</v>
      </c>
      <c r="Y24" s="12">
        <f t="shared" si="14"/>
        <v>8.1180000000000003</v>
      </c>
      <c r="Z24" s="12">
        <f t="shared" si="14"/>
        <v>2.0299999999999998</v>
      </c>
      <c r="AA24" s="8">
        <f t="shared" si="14"/>
        <v>16.236000000000001</v>
      </c>
      <c r="AB24" s="8">
        <f t="shared" si="14"/>
        <v>4.0590000000000002</v>
      </c>
      <c r="AC24" s="6">
        <f t="shared" si="14"/>
        <v>236</v>
      </c>
      <c r="AD24" s="68"/>
      <c r="AE24" s="68">
        <v>530.5</v>
      </c>
      <c r="AF24" s="68" t="e">
        <f t="shared" si="11"/>
        <v>#DIV/0!</v>
      </c>
      <c r="AG24" s="188">
        <v>387</v>
      </c>
      <c r="AH24" s="189" t="s">
        <v>31</v>
      </c>
    </row>
    <row r="25" spans="1:34">
      <c r="A25" s="175"/>
      <c r="B25" s="68"/>
      <c r="C25" s="68"/>
      <c r="D25" s="6">
        <f t="shared" si="4"/>
        <v>0</v>
      </c>
      <c r="E25" s="6">
        <f t="shared" si="4"/>
        <v>0</v>
      </c>
      <c r="F25" s="7">
        <f t="shared" si="5"/>
        <v>0</v>
      </c>
      <c r="G25" s="176"/>
      <c r="H25" s="176">
        <f t="shared" si="6"/>
        <v>0</v>
      </c>
      <c r="I25" s="177">
        <v>350</v>
      </c>
      <c r="J25" s="177">
        <f t="shared" si="7"/>
        <v>11.67</v>
      </c>
      <c r="K25" s="177">
        <f t="shared" si="8"/>
        <v>0</v>
      </c>
      <c r="L25" s="178">
        <v>1600</v>
      </c>
      <c r="M25" s="178">
        <f t="shared" si="9"/>
        <v>53.33</v>
      </c>
      <c r="N25" s="178">
        <f t="shared" si="10"/>
        <v>0</v>
      </c>
      <c r="O25" s="179"/>
      <c r="P25" s="179"/>
      <c r="Q25" s="179"/>
      <c r="R25" s="177">
        <f t="shared" si="0"/>
        <v>0</v>
      </c>
      <c r="S25" s="178">
        <f t="shared" si="1"/>
        <v>0</v>
      </c>
      <c r="T25" s="11">
        <f t="shared" si="2"/>
        <v>0</v>
      </c>
      <c r="U25" s="68" t="e">
        <f t="shared" si="12"/>
        <v>#DIV/0!</v>
      </c>
      <c r="V25" s="68" t="e">
        <f t="shared" si="13"/>
        <v>#DIV/0!</v>
      </c>
      <c r="W25" s="180">
        <f t="shared" si="14"/>
        <v>5.4119999999999999</v>
      </c>
      <c r="X25" s="180">
        <f t="shared" si="14"/>
        <v>1.353</v>
      </c>
      <c r="Y25" s="12">
        <f t="shared" si="14"/>
        <v>8.1180000000000003</v>
      </c>
      <c r="Z25" s="12">
        <f t="shared" si="14"/>
        <v>2.0299999999999998</v>
      </c>
      <c r="AA25" s="8">
        <f t="shared" si="14"/>
        <v>16.236000000000001</v>
      </c>
      <c r="AB25" s="8">
        <f t="shared" si="14"/>
        <v>4.0590000000000002</v>
      </c>
      <c r="AC25" s="6">
        <f t="shared" si="14"/>
        <v>236</v>
      </c>
      <c r="AD25" s="68"/>
      <c r="AE25" s="68"/>
      <c r="AF25" s="68" t="e">
        <f t="shared" si="11"/>
        <v>#DIV/0!</v>
      </c>
      <c r="AG25" s="188">
        <v>1021</v>
      </c>
      <c r="AH25" s="189"/>
    </row>
    <row r="26" spans="1:34">
      <c r="A26" s="175"/>
      <c r="B26" s="68"/>
      <c r="C26" s="68"/>
      <c r="D26" s="6">
        <f t="shared" si="4"/>
        <v>0</v>
      </c>
      <c r="E26" s="6">
        <f t="shared" si="4"/>
        <v>0</v>
      </c>
      <c r="F26" s="7">
        <f t="shared" si="5"/>
        <v>0</v>
      </c>
      <c r="G26" s="176"/>
      <c r="H26" s="176">
        <f t="shared" si="6"/>
        <v>0</v>
      </c>
      <c r="I26" s="177">
        <v>350</v>
      </c>
      <c r="J26" s="177">
        <f t="shared" si="7"/>
        <v>11.67</v>
      </c>
      <c r="K26" s="177">
        <f t="shared" si="8"/>
        <v>0</v>
      </c>
      <c r="L26" s="178">
        <v>1600</v>
      </c>
      <c r="M26" s="178">
        <f t="shared" si="9"/>
        <v>53.33</v>
      </c>
      <c r="N26" s="178">
        <f t="shared" si="10"/>
        <v>0</v>
      </c>
      <c r="O26" s="179"/>
      <c r="P26" s="179"/>
      <c r="Q26" s="179"/>
      <c r="R26" s="177">
        <f t="shared" si="0"/>
        <v>0</v>
      </c>
      <c r="S26" s="178">
        <f t="shared" si="1"/>
        <v>0</v>
      </c>
      <c r="T26" s="11">
        <f t="shared" si="2"/>
        <v>0</v>
      </c>
      <c r="U26" s="68" t="e">
        <f t="shared" si="12"/>
        <v>#DIV/0!</v>
      </c>
      <c r="V26" s="68" t="e">
        <f t="shared" si="13"/>
        <v>#DIV/0!</v>
      </c>
      <c r="W26" s="180">
        <f t="shared" si="14"/>
        <v>5.4119999999999999</v>
      </c>
      <c r="X26" s="180">
        <f t="shared" si="14"/>
        <v>1.353</v>
      </c>
      <c r="Y26" s="12">
        <f t="shared" si="14"/>
        <v>8.1180000000000003</v>
      </c>
      <c r="Z26" s="12">
        <f t="shared" si="14"/>
        <v>2.0299999999999998</v>
      </c>
      <c r="AA26" s="8">
        <f t="shared" si="14"/>
        <v>16.236000000000001</v>
      </c>
      <c r="AB26" s="8">
        <f t="shared" si="14"/>
        <v>4.0590000000000002</v>
      </c>
      <c r="AC26" s="6">
        <f t="shared" si="14"/>
        <v>236</v>
      </c>
      <c r="AD26" s="68">
        <v>55</v>
      </c>
      <c r="AE26" s="68"/>
      <c r="AF26" s="68" t="e">
        <f t="shared" si="11"/>
        <v>#DIV/0!</v>
      </c>
      <c r="AG26" s="188">
        <v>853</v>
      </c>
      <c r="AH26" s="189" t="s">
        <v>32</v>
      </c>
    </row>
    <row r="27" spans="1:34">
      <c r="A27" s="175"/>
      <c r="B27" s="68"/>
      <c r="C27" s="68"/>
      <c r="D27" s="6">
        <f t="shared" si="4"/>
        <v>0</v>
      </c>
      <c r="E27" s="6">
        <f t="shared" si="4"/>
        <v>0</v>
      </c>
      <c r="F27" s="7">
        <f t="shared" si="5"/>
        <v>0</v>
      </c>
      <c r="G27" s="176"/>
      <c r="H27" s="176">
        <f t="shared" si="6"/>
        <v>0</v>
      </c>
      <c r="I27" s="177">
        <v>350</v>
      </c>
      <c r="J27" s="177">
        <f t="shared" si="7"/>
        <v>11.67</v>
      </c>
      <c r="K27" s="177">
        <f t="shared" si="8"/>
        <v>0</v>
      </c>
      <c r="L27" s="178">
        <v>1600</v>
      </c>
      <c r="M27" s="178">
        <f t="shared" si="9"/>
        <v>53.33</v>
      </c>
      <c r="N27" s="178">
        <f t="shared" si="10"/>
        <v>0</v>
      </c>
      <c r="O27" s="179"/>
      <c r="P27" s="179"/>
      <c r="Q27" s="179"/>
      <c r="R27" s="177">
        <f t="shared" si="0"/>
        <v>0</v>
      </c>
      <c r="S27" s="178">
        <f t="shared" si="1"/>
        <v>0</v>
      </c>
      <c r="T27" s="11">
        <f t="shared" si="2"/>
        <v>0</v>
      </c>
      <c r="U27" s="68" t="e">
        <f t="shared" si="12"/>
        <v>#DIV/0!</v>
      </c>
      <c r="V27" s="68" t="e">
        <f t="shared" si="13"/>
        <v>#DIV/0!</v>
      </c>
      <c r="W27" s="180">
        <f t="shared" si="14"/>
        <v>5.4119999999999999</v>
      </c>
      <c r="X27" s="180">
        <f t="shared" si="14"/>
        <v>1.353</v>
      </c>
      <c r="Y27" s="12">
        <f t="shared" si="14"/>
        <v>8.1180000000000003</v>
      </c>
      <c r="Z27" s="12">
        <f t="shared" si="14"/>
        <v>2.0299999999999998</v>
      </c>
      <c r="AA27" s="8">
        <f t="shared" si="14"/>
        <v>16.236000000000001</v>
      </c>
      <c r="AB27" s="8">
        <f t="shared" si="14"/>
        <v>4.0590000000000002</v>
      </c>
      <c r="AC27" s="6">
        <f t="shared" si="14"/>
        <v>236</v>
      </c>
      <c r="AD27" s="68"/>
      <c r="AE27" s="68"/>
      <c r="AF27" s="68" t="e">
        <f t="shared" si="11"/>
        <v>#DIV/0!</v>
      </c>
      <c r="AG27" s="188">
        <v>961</v>
      </c>
      <c r="AH27" s="189"/>
    </row>
    <row r="28" spans="1:34">
      <c r="A28" s="175"/>
      <c r="B28" s="68"/>
      <c r="C28" s="68"/>
      <c r="D28" s="6">
        <f t="shared" si="4"/>
        <v>0</v>
      </c>
      <c r="E28" s="6">
        <f t="shared" si="4"/>
        <v>0</v>
      </c>
      <c r="F28" s="7">
        <f t="shared" si="5"/>
        <v>0</v>
      </c>
      <c r="G28" s="176"/>
      <c r="H28" s="176">
        <f t="shared" si="6"/>
        <v>0</v>
      </c>
      <c r="I28" s="177">
        <v>350</v>
      </c>
      <c r="J28" s="177">
        <f t="shared" si="7"/>
        <v>11.67</v>
      </c>
      <c r="K28" s="177">
        <f t="shared" si="8"/>
        <v>0</v>
      </c>
      <c r="L28" s="178">
        <v>1600</v>
      </c>
      <c r="M28" s="178">
        <f t="shared" si="9"/>
        <v>53.33</v>
      </c>
      <c r="N28" s="178">
        <f t="shared" si="10"/>
        <v>0</v>
      </c>
      <c r="O28" s="179"/>
      <c r="P28" s="179"/>
      <c r="Q28" s="179"/>
      <c r="R28" s="177">
        <f t="shared" si="0"/>
        <v>0</v>
      </c>
      <c r="S28" s="178">
        <f t="shared" si="1"/>
        <v>0</v>
      </c>
      <c r="T28" s="11">
        <f t="shared" si="2"/>
        <v>0</v>
      </c>
      <c r="U28" s="68" t="e">
        <f t="shared" si="12"/>
        <v>#DIV/0!</v>
      </c>
      <c r="V28" s="68" t="e">
        <f t="shared" si="13"/>
        <v>#DIV/0!</v>
      </c>
      <c r="W28" s="180">
        <f t="shared" si="14"/>
        <v>5.4119999999999999</v>
      </c>
      <c r="X28" s="180">
        <f t="shared" si="14"/>
        <v>1.353</v>
      </c>
      <c r="Y28" s="12">
        <f t="shared" si="14"/>
        <v>8.1180000000000003</v>
      </c>
      <c r="Z28" s="12">
        <f t="shared" si="14"/>
        <v>2.0299999999999998</v>
      </c>
      <c r="AA28" s="8">
        <f t="shared" si="14"/>
        <v>16.236000000000001</v>
      </c>
      <c r="AB28" s="8">
        <f t="shared" si="14"/>
        <v>4.0590000000000002</v>
      </c>
      <c r="AC28" s="6">
        <f t="shared" si="14"/>
        <v>236</v>
      </c>
      <c r="AD28" s="68"/>
      <c r="AE28" s="68"/>
      <c r="AF28" s="68" t="e">
        <f t="shared" si="11"/>
        <v>#DIV/0!</v>
      </c>
      <c r="AG28" s="188"/>
      <c r="AH28" s="189" t="s">
        <v>33</v>
      </c>
    </row>
    <row r="29" spans="1:34">
      <c r="A29" s="175"/>
      <c r="B29" s="68"/>
      <c r="C29" s="68"/>
      <c r="D29" s="6">
        <f t="shared" si="4"/>
        <v>0</v>
      </c>
      <c r="E29" s="6">
        <f t="shared" si="4"/>
        <v>0</v>
      </c>
      <c r="F29" s="7">
        <f t="shared" si="5"/>
        <v>0</v>
      </c>
      <c r="G29" s="176"/>
      <c r="H29" s="176">
        <f t="shared" si="6"/>
        <v>0</v>
      </c>
      <c r="I29" s="177">
        <v>350</v>
      </c>
      <c r="J29" s="177">
        <f t="shared" si="7"/>
        <v>11.67</v>
      </c>
      <c r="K29" s="177">
        <f t="shared" si="8"/>
        <v>0</v>
      </c>
      <c r="L29" s="178">
        <v>1600</v>
      </c>
      <c r="M29" s="178">
        <f t="shared" si="9"/>
        <v>53.33</v>
      </c>
      <c r="N29" s="178">
        <f t="shared" si="10"/>
        <v>0</v>
      </c>
      <c r="O29" s="179"/>
      <c r="P29" s="179"/>
      <c r="Q29" s="179"/>
      <c r="R29" s="177">
        <f t="shared" si="0"/>
        <v>0</v>
      </c>
      <c r="S29" s="178">
        <f t="shared" si="1"/>
        <v>0</v>
      </c>
      <c r="T29" s="11">
        <f t="shared" si="2"/>
        <v>0</v>
      </c>
      <c r="U29" s="68" t="e">
        <f t="shared" si="12"/>
        <v>#DIV/0!</v>
      </c>
      <c r="V29" s="68" t="e">
        <f t="shared" si="13"/>
        <v>#DIV/0!</v>
      </c>
      <c r="W29" s="180">
        <f t="shared" si="14"/>
        <v>5.4119999999999999</v>
      </c>
      <c r="X29" s="180">
        <f t="shared" si="14"/>
        <v>1.353</v>
      </c>
      <c r="Y29" s="12">
        <f t="shared" si="14"/>
        <v>8.1180000000000003</v>
      </c>
      <c r="Z29" s="12">
        <f t="shared" si="14"/>
        <v>2.0299999999999998</v>
      </c>
      <c r="AA29" s="8">
        <f t="shared" si="14"/>
        <v>16.236000000000001</v>
      </c>
      <c r="AB29" s="8">
        <f t="shared" si="14"/>
        <v>4.0590000000000002</v>
      </c>
      <c r="AC29" s="6">
        <f t="shared" si="14"/>
        <v>236</v>
      </c>
      <c r="AD29" s="68"/>
      <c r="AE29" s="68"/>
      <c r="AF29" s="68" t="e">
        <f t="shared" si="11"/>
        <v>#DIV/0!</v>
      </c>
      <c r="AG29" s="188">
        <v>675</v>
      </c>
      <c r="AH29" s="189"/>
    </row>
    <row r="30" spans="1:34">
      <c r="A30" s="175"/>
      <c r="B30" s="68"/>
      <c r="C30" s="68"/>
      <c r="D30" s="6">
        <f t="shared" si="4"/>
        <v>0</v>
      </c>
      <c r="E30" s="6">
        <f t="shared" si="4"/>
        <v>0</v>
      </c>
      <c r="F30" s="7">
        <f t="shared" si="5"/>
        <v>0</v>
      </c>
      <c r="G30" s="176"/>
      <c r="H30" s="176">
        <f t="shared" si="6"/>
        <v>0</v>
      </c>
      <c r="I30" s="177">
        <v>350</v>
      </c>
      <c r="J30" s="177">
        <f t="shared" si="7"/>
        <v>11.67</v>
      </c>
      <c r="K30" s="177">
        <f t="shared" si="8"/>
        <v>0</v>
      </c>
      <c r="L30" s="178">
        <v>1600</v>
      </c>
      <c r="M30" s="178">
        <f t="shared" si="9"/>
        <v>53.33</v>
      </c>
      <c r="N30" s="178">
        <f t="shared" si="10"/>
        <v>0</v>
      </c>
      <c r="O30" s="179"/>
      <c r="P30" s="179"/>
      <c r="Q30" s="179"/>
      <c r="R30" s="177">
        <f t="shared" si="0"/>
        <v>0</v>
      </c>
      <c r="S30" s="178">
        <f t="shared" si="1"/>
        <v>0</v>
      </c>
      <c r="T30" s="11">
        <f t="shared" si="2"/>
        <v>0</v>
      </c>
      <c r="U30" s="68" t="e">
        <f t="shared" si="12"/>
        <v>#DIV/0!</v>
      </c>
      <c r="V30" s="68" t="e">
        <f t="shared" si="13"/>
        <v>#DIV/0!</v>
      </c>
      <c r="W30" s="180">
        <f t="shared" si="14"/>
        <v>5.4119999999999999</v>
      </c>
      <c r="X30" s="180">
        <f t="shared" si="14"/>
        <v>1.353</v>
      </c>
      <c r="Y30" s="12">
        <f t="shared" si="14"/>
        <v>8.1180000000000003</v>
      </c>
      <c r="Z30" s="12">
        <f t="shared" si="14"/>
        <v>2.0299999999999998</v>
      </c>
      <c r="AA30" s="8">
        <f t="shared" si="14"/>
        <v>16.236000000000001</v>
      </c>
      <c r="AB30" s="8">
        <f t="shared" si="14"/>
        <v>4.0590000000000002</v>
      </c>
      <c r="AC30" s="6">
        <f t="shared" si="14"/>
        <v>236</v>
      </c>
      <c r="AD30" s="68"/>
      <c r="AE30" s="68"/>
      <c r="AF30" s="68" t="e">
        <f t="shared" si="11"/>
        <v>#DIV/0!</v>
      </c>
      <c r="AG30" s="188">
        <v>418</v>
      </c>
      <c r="AH30" s="189" t="s">
        <v>34</v>
      </c>
    </row>
  </sheetData>
  <protectedRanges>
    <protectedRange sqref="A5:C30" name="Range1"/>
    <protectedRange sqref="G6:G30" name="Range2"/>
    <protectedRange sqref="AD6:AE30" name="Range3"/>
    <protectedRange sqref="AG6:AH30" name="Range4"/>
  </protectedRanges>
  <mergeCells count="35">
    <mergeCell ref="AH1:AH4"/>
    <mergeCell ref="I2:K2"/>
    <mergeCell ref="L2:N2"/>
    <mergeCell ref="W2:X3"/>
    <mergeCell ref="Y2:Z3"/>
    <mergeCell ref="AA2:AB3"/>
    <mergeCell ref="S3:S4"/>
    <mergeCell ref="T3:T4"/>
    <mergeCell ref="R1:T2"/>
    <mergeCell ref="U1:U4"/>
    <mergeCell ref="V1:V4"/>
    <mergeCell ref="W1:AC1"/>
    <mergeCell ref="AD1:AD4"/>
    <mergeCell ref="I3:I4"/>
    <mergeCell ref="J3:K3"/>
    <mergeCell ref="L3:L4"/>
    <mergeCell ref="M3:N3"/>
    <mergeCell ref="AF1:AF4"/>
    <mergeCell ref="AG1:AG4"/>
    <mergeCell ref="O3:O4"/>
    <mergeCell ref="P3:Q3"/>
    <mergeCell ref="O2:Q2"/>
    <mergeCell ref="AE1:AE4"/>
    <mergeCell ref="R3:R4"/>
    <mergeCell ref="I1:Q1"/>
    <mergeCell ref="A1:A4"/>
    <mergeCell ref="B1:B4"/>
    <mergeCell ref="C1:C4"/>
    <mergeCell ref="D1:F2"/>
    <mergeCell ref="G1:H2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3"/>
  <sheetViews>
    <sheetView workbookViewId="0">
      <selection activeCell="L36" sqref="L36"/>
    </sheetView>
  </sheetViews>
  <sheetFormatPr defaultRowHeight="12.75"/>
  <cols>
    <col min="1" max="22" width="9.140625" style="13"/>
    <col min="23" max="23" width="9.5703125" style="13" bestFit="1" customWidth="1"/>
    <col min="24" max="34" width="9.140625" style="13"/>
    <col min="35" max="35" width="35.5703125" style="13" customWidth="1"/>
    <col min="36" max="278" width="9.140625" style="13"/>
    <col min="279" max="279" width="9.5703125" style="13" bestFit="1" customWidth="1"/>
    <col min="280" max="290" width="9.140625" style="13"/>
    <col min="291" max="291" width="121.85546875" style="13" customWidth="1"/>
    <col min="292" max="534" width="9.140625" style="13"/>
    <col min="535" max="535" width="9.5703125" style="13" bestFit="1" customWidth="1"/>
    <col min="536" max="546" width="9.140625" style="13"/>
    <col min="547" max="547" width="121.85546875" style="13" customWidth="1"/>
    <col min="548" max="790" width="9.140625" style="13"/>
    <col min="791" max="791" width="9.5703125" style="13" bestFit="1" customWidth="1"/>
    <col min="792" max="802" width="9.140625" style="13"/>
    <col min="803" max="803" width="121.85546875" style="13" customWidth="1"/>
    <col min="804" max="1046" width="9.140625" style="13"/>
    <col min="1047" max="1047" width="9.5703125" style="13" bestFit="1" customWidth="1"/>
    <col min="1048" max="1058" width="9.140625" style="13"/>
    <col min="1059" max="1059" width="121.85546875" style="13" customWidth="1"/>
    <col min="1060" max="1302" width="9.140625" style="13"/>
    <col min="1303" max="1303" width="9.5703125" style="13" bestFit="1" customWidth="1"/>
    <col min="1304" max="1314" width="9.140625" style="13"/>
    <col min="1315" max="1315" width="121.85546875" style="13" customWidth="1"/>
    <col min="1316" max="1558" width="9.140625" style="13"/>
    <col min="1559" max="1559" width="9.5703125" style="13" bestFit="1" customWidth="1"/>
    <col min="1560" max="1570" width="9.140625" style="13"/>
    <col min="1571" max="1571" width="121.85546875" style="13" customWidth="1"/>
    <col min="1572" max="1814" width="9.140625" style="13"/>
    <col min="1815" max="1815" width="9.5703125" style="13" bestFit="1" customWidth="1"/>
    <col min="1816" max="1826" width="9.140625" style="13"/>
    <col min="1827" max="1827" width="121.85546875" style="13" customWidth="1"/>
    <col min="1828" max="2070" width="9.140625" style="13"/>
    <col min="2071" max="2071" width="9.5703125" style="13" bestFit="1" customWidth="1"/>
    <col min="2072" max="2082" width="9.140625" style="13"/>
    <col min="2083" max="2083" width="121.85546875" style="13" customWidth="1"/>
    <col min="2084" max="2326" width="9.140625" style="13"/>
    <col min="2327" max="2327" width="9.5703125" style="13" bestFit="1" customWidth="1"/>
    <col min="2328" max="2338" width="9.140625" style="13"/>
    <col min="2339" max="2339" width="121.85546875" style="13" customWidth="1"/>
    <col min="2340" max="2582" width="9.140625" style="13"/>
    <col min="2583" max="2583" width="9.5703125" style="13" bestFit="1" customWidth="1"/>
    <col min="2584" max="2594" width="9.140625" style="13"/>
    <col min="2595" max="2595" width="121.85546875" style="13" customWidth="1"/>
    <col min="2596" max="2838" width="9.140625" style="13"/>
    <col min="2839" max="2839" width="9.5703125" style="13" bestFit="1" customWidth="1"/>
    <col min="2840" max="2850" width="9.140625" style="13"/>
    <col min="2851" max="2851" width="121.85546875" style="13" customWidth="1"/>
    <col min="2852" max="3094" width="9.140625" style="13"/>
    <col min="3095" max="3095" width="9.5703125" style="13" bestFit="1" customWidth="1"/>
    <col min="3096" max="3106" width="9.140625" style="13"/>
    <col min="3107" max="3107" width="121.85546875" style="13" customWidth="1"/>
    <col min="3108" max="3350" width="9.140625" style="13"/>
    <col min="3351" max="3351" width="9.5703125" style="13" bestFit="1" customWidth="1"/>
    <col min="3352" max="3362" width="9.140625" style="13"/>
    <col min="3363" max="3363" width="121.85546875" style="13" customWidth="1"/>
    <col min="3364" max="3606" width="9.140625" style="13"/>
    <col min="3607" max="3607" width="9.5703125" style="13" bestFit="1" customWidth="1"/>
    <col min="3608" max="3618" width="9.140625" style="13"/>
    <col min="3619" max="3619" width="121.85546875" style="13" customWidth="1"/>
    <col min="3620" max="3862" width="9.140625" style="13"/>
    <col min="3863" max="3863" width="9.5703125" style="13" bestFit="1" customWidth="1"/>
    <col min="3864" max="3874" width="9.140625" style="13"/>
    <col min="3875" max="3875" width="121.85546875" style="13" customWidth="1"/>
    <col min="3876" max="4118" width="9.140625" style="13"/>
    <col min="4119" max="4119" width="9.5703125" style="13" bestFit="1" customWidth="1"/>
    <col min="4120" max="4130" width="9.140625" style="13"/>
    <col min="4131" max="4131" width="121.85546875" style="13" customWidth="1"/>
    <col min="4132" max="4374" width="9.140625" style="13"/>
    <col min="4375" max="4375" width="9.5703125" style="13" bestFit="1" customWidth="1"/>
    <col min="4376" max="4386" width="9.140625" style="13"/>
    <col min="4387" max="4387" width="121.85546875" style="13" customWidth="1"/>
    <col min="4388" max="4630" width="9.140625" style="13"/>
    <col min="4631" max="4631" width="9.5703125" style="13" bestFit="1" customWidth="1"/>
    <col min="4632" max="4642" width="9.140625" style="13"/>
    <col min="4643" max="4643" width="121.85546875" style="13" customWidth="1"/>
    <col min="4644" max="4886" width="9.140625" style="13"/>
    <col min="4887" max="4887" width="9.5703125" style="13" bestFit="1" customWidth="1"/>
    <col min="4888" max="4898" width="9.140625" style="13"/>
    <col min="4899" max="4899" width="121.85546875" style="13" customWidth="1"/>
    <col min="4900" max="5142" width="9.140625" style="13"/>
    <col min="5143" max="5143" width="9.5703125" style="13" bestFit="1" customWidth="1"/>
    <col min="5144" max="5154" width="9.140625" style="13"/>
    <col min="5155" max="5155" width="121.85546875" style="13" customWidth="1"/>
    <col min="5156" max="5398" width="9.140625" style="13"/>
    <col min="5399" max="5399" width="9.5703125" style="13" bestFit="1" customWidth="1"/>
    <col min="5400" max="5410" width="9.140625" style="13"/>
    <col min="5411" max="5411" width="121.85546875" style="13" customWidth="1"/>
    <col min="5412" max="5654" width="9.140625" style="13"/>
    <col min="5655" max="5655" width="9.5703125" style="13" bestFit="1" customWidth="1"/>
    <col min="5656" max="5666" width="9.140625" style="13"/>
    <col min="5667" max="5667" width="121.85546875" style="13" customWidth="1"/>
    <col min="5668" max="5910" width="9.140625" style="13"/>
    <col min="5911" max="5911" width="9.5703125" style="13" bestFit="1" customWidth="1"/>
    <col min="5912" max="5922" width="9.140625" style="13"/>
    <col min="5923" max="5923" width="121.85546875" style="13" customWidth="1"/>
    <col min="5924" max="6166" width="9.140625" style="13"/>
    <col min="6167" max="6167" width="9.5703125" style="13" bestFit="1" customWidth="1"/>
    <col min="6168" max="6178" width="9.140625" style="13"/>
    <col min="6179" max="6179" width="121.85546875" style="13" customWidth="1"/>
    <col min="6180" max="6422" width="9.140625" style="13"/>
    <col min="6423" max="6423" width="9.5703125" style="13" bestFit="1" customWidth="1"/>
    <col min="6424" max="6434" width="9.140625" style="13"/>
    <col min="6435" max="6435" width="121.85546875" style="13" customWidth="1"/>
    <col min="6436" max="6678" width="9.140625" style="13"/>
    <col min="6679" max="6679" width="9.5703125" style="13" bestFit="1" customWidth="1"/>
    <col min="6680" max="6690" width="9.140625" style="13"/>
    <col min="6691" max="6691" width="121.85546875" style="13" customWidth="1"/>
    <col min="6692" max="6934" width="9.140625" style="13"/>
    <col min="6935" max="6935" width="9.5703125" style="13" bestFit="1" customWidth="1"/>
    <col min="6936" max="6946" width="9.140625" style="13"/>
    <col min="6947" max="6947" width="121.85546875" style="13" customWidth="1"/>
    <col min="6948" max="7190" width="9.140625" style="13"/>
    <col min="7191" max="7191" width="9.5703125" style="13" bestFit="1" customWidth="1"/>
    <col min="7192" max="7202" width="9.140625" style="13"/>
    <col min="7203" max="7203" width="121.85546875" style="13" customWidth="1"/>
    <col min="7204" max="7446" width="9.140625" style="13"/>
    <col min="7447" max="7447" width="9.5703125" style="13" bestFit="1" customWidth="1"/>
    <col min="7448" max="7458" width="9.140625" style="13"/>
    <col min="7459" max="7459" width="121.85546875" style="13" customWidth="1"/>
    <col min="7460" max="7702" width="9.140625" style="13"/>
    <col min="7703" max="7703" width="9.5703125" style="13" bestFit="1" customWidth="1"/>
    <col min="7704" max="7714" width="9.140625" style="13"/>
    <col min="7715" max="7715" width="121.85546875" style="13" customWidth="1"/>
    <col min="7716" max="7958" width="9.140625" style="13"/>
    <col min="7959" max="7959" width="9.5703125" style="13" bestFit="1" customWidth="1"/>
    <col min="7960" max="7970" width="9.140625" style="13"/>
    <col min="7971" max="7971" width="121.85546875" style="13" customWidth="1"/>
    <col min="7972" max="8214" width="9.140625" style="13"/>
    <col min="8215" max="8215" width="9.5703125" style="13" bestFit="1" customWidth="1"/>
    <col min="8216" max="8226" width="9.140625" style="13"/>
    <col min="8227" max="8227" width="121.85546875" style="13" customWidth="1"/>
    <col min="8228" max="8470" width="9.140625" style="13"/>
    <col min="8471" max="8471" width="9.5703125" style="13" bestFit="1" customWidth="1"/>
    <col min="8472" max="8482" width="9.140625" style="13"/>
    <col min="8483" max="8483" width="121.85546875" style="13" customWidth="1"/>
    <col min="8484" max="8726" width="9.140625" style="13"/>
    <col min="8727" max="8727" width="9.5703125" style="13" bestFit="1" customWidth="1"/>
    <col min="8728" max="8738" width="9.140625" style="13"/>
    <col min="8739" max="8739" width="121.85546875" style="13" customWidth="1"/>
    <col min="8740" max="8982" width="9.140625" style="13"/>
    <col min="8983" max="8983" width="9.5703125" style="13" bestFit="1" customWidth="1"/>
    <col min="8984" max="8994" width="9.140625" style="13"/>
    <col min="8995" max="8995" width="121.85546875" style="13" customWidth="1"/>
    <col min="8996" max="9238" width="9.140625" style="13"/>
    <col min="9239" max="9239" width="9.5703125" style="13" bestFit="1" customWidth="1"/>
    <col min="9240" max="9250" width="9.140625" style="13"/>
    <col min="9251" max="9251" width="121.85546875" style="13" customWidth="1"/>
    <col min="9252" max="9494" width="9.140625" style="13"/>
    <col min="9495" max="9495" width="9.5703125" style="13" bestFit="1" customWidth="1"/>
    <col min="9496" max="9506" width="9.140625" style="13"/>
    <col min="9507" max="9507" width="121.85546875" style="13" customWidth="1"/>
    <col min="9508" max="9750" width="9.140625" style="13"/>
    <col min="9751" max="9751" width="9.5703125" style="13" bestFit="1" customWidth="1"/>
    <col min="9752" max="9762" width="9.140625" style="13"/>
    <col min="9763" max="9763" width="121.85546875" style="13" customWidth="1"/>
    <col min="9764" max="10006" width="9.140625" style="13"/>
    <col min="10007" max="10007" width="9.5703125" style="13" bestFit="1" customWidth="1"/>
    <col min="10008" max="10018" width="9.140625" style="13"/>
    <col min="10019" max="10019" width="121.85546875" style="13" customWidth="1"/>
    <col min="10020" max="10262" width="9.140625" style="13"/>
    <col min="10263" max="10263" width="9.5703125" style="13" bestFit="1" customWidth="1"/>
    <col min="10264" max="10274" width="9.140625" style="13"/>
    <col min="10275" max="10275" width="121.85546875" style="13" customWidth="1"/>
    <col min="10276" max="10518" width="9.140625" style="13"/>
    <col min="10519" max="10519" width="9.5703125" style="13" bestFit="1" customWidth="1"/>
    <col min="10520" max="10530" width="9.140625" style="13"/>
    <col min="10531" max="10531" width="121.85546875" style="13" customWidth="1"/>
    <col min="10532" max="10774" width="9.140625" style="13"/>
    <col min="10775" max="10775" width="9.5703125" style="13" bestFit="1" customWidth="1"/>
    <col min="10776" max="10786" width="9.140625" style="13"/>
    <col min="10787" max="10787" width="121.85546875" style="13" customWidth="1"/>
    <col min="10788" max="11030" width="9.140625" style="13"/>
    <col min="11031" max="11031" width="9.5703125" style="13" bestFit="1" customWidth="1"/>
    <col min="11032" max="11042" width="9.140625" style="13"/>
    <col min="11043" max="11043" width="121.85546875" style="13" customWidth="1"/>
    <col min="11044" max="11286" width="9.140625" style="13"/>
    <col min="11287" max="11287" width="9.5703125" style="13" bestFit="1" customWidth="1"/>
    <col min="11288" max="11298" width="9.140625" style="13"/>
    <col min="11299" max="11299" width="121.85546875" style="13" customWidth="1"/>
    <col min="11300" max="11542" width="9.140625" style="13"/>
    <col min="11543" max="11543" width="9.5703125" style="13" bestFit="1" customWidth="1"/>
    <col min="11544" max="11554" width="9.140625" style="13"/>
    <col min="11555" max="11555" width="121.85546875" style="13" customWidth="1"/>
    <col min="11556" max="11798" width="9.140625" style="13"/>
    <col min="11799" max="11799" width="9.5703125" style="13" bestFit="1" customWidth="1"/>
    <col min="11800" max="11810" width="9.140625" style="13"/>
    <col min="11811" max="11811" width="121.85546875" style="13" customWidth="1"/>
    <col min="11812" max="12054" width="9.140625" style="13"/>
    <col min="12055" max="12055" width="9.5703125" style="13" bestFit="1" customWidth="1"/>
    <col min="12056" max="12066" width="9.140625" style="13"/>
    <col min="12067" max="12067" width="121.85546875" style="13" customWidth="1"/>
    <col min="12068" max="12310" width="9.140625" style="13"/>
    <col min="12311" max="12311" width="9.5703125" style="13" bestFit="1" customWidth="1"/>
    <col min="12312" max="12322" width="9.140625" style="13"/>
    <col min="12323" max="12323" width="121.85546875" style="13" customWidth="1"/>
    <col min="12324" max="12566" width="9.140625" style="13"/>
    <col min="12567" max="12567" width="9.5703125" style="13" bestFit="1" customWidth="1"/>
    <col min="12568" max="12578" width="9.140625" style="13"/>
    <col min="12579" max="12579" width="121.85546875" style="13" customWidth="1"/>
    <col min="12580" max="12822" width="9.140625" style="13"/>
    <col min="12823" max="12823" width="9.5703125" style="13" bestFit="1" customWidth="1"/>
    <col min="12824" max="12834" width="9.140625" style="13"/>
    <col min="12835" max="12835" width="121.85546875" style="13" customWidth="1"/>
    <col min="12836" max="13078" width="9.140625" style="13"/>
    <col min="13079" max="13079" width="9.5703125" style="13" bestFit="1" customWidth="1"/>
    <col min="13080" max="13090" width="9.140625" style="13"/>
    <col min="13091" max="13091" width="121.85546875" style="13" customWidth="1"/>
    <col min="13092" max="13334" width="9.140625" style="13"/>
    <col min="13335" max="13335" width="9.5703125" style="13" bestFit="1" customWidth="1"/>
    <col min="13336" max="13346" width="9.140625" style="13"/>
    <col min="13347" max="13347" width="121.85546875" style="13" customWidth="1"/>
    <col min="13348" max="13590" width="9.140625" style="13"/>
    <col min="13591" max="13591" width="9.5703125" style="13" bestFit="1" customWidth="1"/>
    <col min="13592" max="13602" width="9.140625" style="13"/>
    <col min="13603" max="13603" width="121.85546875" style="13" customWidth="1"/>
    <col min="13604" max="13846" width="9.140625" style="13"/>
    <col min="13847" max="13847" width="9.5703125" style="13" bestFit="1" customWidth="1"/>
    <col min="13848" max="13858" width="9.140625" style="13"/>
    <col min="13859" max="13859" width="121.85546875" style="13" customWidth="1"/>
    <col min="13860" max="14102" width="9.140625" style="13"/>
    <col min="14103" max="14103" width="9.5703125" style="13" bestFit="1" customWidth="1"/>
    <col min="14104" max="14114" width="9.140625" style="13"/>
    <col min="14115" max="14115" width="121.85546875" style="13" customWidth="1"/>
    <col min="14116" max="14358" width="9.140625" style="13"/>
    <col min="14359" max="14359" width="9.5703125" style="13" bestFit="1" customWidth="1"/>
    <col min="14360" max="14370" width="9.140625" style="13"/>
    <col min="14371" max="14371" width="121.85546875" style="13" customWidth="1"/>
    <col min="14372" max="14614" width="9.140625" style="13"/>
    <col min="14615" max="14615" width="9.5703125" style="13" bestFit="1" customWidth="1"/>
    <col min="14616" max="14626" width="9.140625" style="13"/>
    <col min="14627" max="14627" width="121.85546875" style="13" customWidth="1"/>
    <col min="14628" max="14870" width="9.140625" style="13"/>
    <col min="14871" max="14871" width="9.5703125" style="13" bestFit="1" customWidth="1"/>
    <col min="14872" max="14882" width="9.140625" style="13"/>
    <col min="14883" max="14883" width="121.85546875" style="13" customWidth="1"/>
    <col min="14884" max="15126" width="9.140625" style="13"/>
    <col min="15127" max="15127" width="9.5703125" style="13" bestFit="1" customWidth="1"/>
    <col min="15128" max="15138" width="9.140625" style="13"/>
    <col min="15139" max="15139" width="121.85546875" style="13" customWidth="1"/>
    <col min="15140" max="15382" width="9.140625" style="13"/>
    <col min="15383" max="15383" width="9.5703125" style="13" bestFit="1" customWidth="1"/>
    <col min="15384" max="15394" width="9.140625" style="13"/>
    <col min="15395" max="15395" width="121.85546875" style="13" customWidth="1"/>
    <col min="15396" max="15638" width="9.140625" style="13"/>
    <col min="15639" max="15639" width="9.5703125" style="13" bestFit="1" customWidth="1"/>
    <col min="15640" max="15650" width="9.140625" style="13"/>
    <col min="15651" max="15651" width="121.85546875" style="13" customWidth="1"/>
    <col min="15652" max="15894" width="9.140625" style="13"/>
    <col min="15895" max="15895" width="9.5703125" style="13" bestFit="1" customWidth="1"/>
    <col min="15896" max="15906" width="9.140625" style="13"/>
    <col min="15907" max="15907" width="121.85546875" style="13" customWidth="1"/>
    <col min="15908" max="16150" width="9.140625" style="13"/>
    <col min="16151" max="16151" width="9.5703125" style="13" bestFit="1" customWidth="1"/>
    <col min="16152" max="16162" width="9.140625" style="13"/>
    <col min="16163" max="16163" width="121.85546875" style="13" customWidth="1"/>
    <col min="16164" max="16384" width="9.140625" style="13"/>
  </cols>
  <sheetData>
    <row r="1" spans="1:35" ht="12.75" customHeight="1">
      <c r="A1" s="111" t="s">
        <v>0</v>
      </c>
      <c r="B1" s="111" t="s">
        <v>1</v>
      </c>
      <c r="C1" s="111" t="s">
        <v>2</v>
      </c>
      <c r="D1" s="157" t="s">
        <v>3</v>
      </c>
      <c r="E1" s="158"/>
      <c r="F1" s="159"/>
      <c r="G1" s="129" t="s">
        <v>4</v>
      </c>
      <c r="H1" s="131"/>
      <c r="I1" s="129" t="s">
        <v>5</v>
      </c>
      <c r="J1" s="130"/>
      <c r="K1" s="130"/>
      <c r="L1" s="130"/>
      <c r="M1" s="130"/>
      <c r="N1" s="131"/>
      <c r="O1" s="122" t="s">
        <v>6</v>
      </c>
      <c r="P1" s="123"/>
      <c r="Q1" s="124"/>
      <c r="R1" s="111" t="s">
        <v>7</v>
      </c>
      <c r="S1" s="111" t="s">
        <v>8</v>
      </c>
      <c r="T1" s="129" t="s">
        <v>35</v>
      </c>
      <c r="U1" s="130"/>
      <c r="V1" s="130"/>
      <c r="W1" s="130"/>
      <c r="X1" s="130"/>
      <c r="Y1" s="130"/>
      <c r="Z1" s="131"/>
      <c r="AA1" s="132" t="s">
        <v>36</v>
      </c>
      <c r="AB1" s="133"/>
      <c r="AC1" s="119" t="s">
        <v>37</v>
      </c>
      <c r="AD1" s="119" t="s">
        <v>10</v>
      </c>
      <c r="AE1" s="119" t="s">
        <v>11</v>
      </c>
      <c r="AF1" s="119" t="s">
        <v>38</v>
      </c>
      <c r="AG1" s="119" t="s">
        <v>39</v>
      </c>
      <c r="AH1" s="119" t="s">
        <v>13</v>
      </c>
      <c r="AI1" s="111" t="s">
        <v>14</v>
      </c>
    </row>
    <row r="2" spans="1:35" ht="12.75" customHeight="1">
      <c r="A2" s="128"/>
      <c r="B2" s="128"/>
      <c r="C2" s="128"/>
      <c r="D2" s="160"/>
      <c r="E2" s="161"/>
      <c r="F2" s="162"/>
      <c r="G2" s="129"/>
      <c r="H2" s="131"/>
      <c r="I2" s="151" t="s">
        <v>15</v>
      </c>
      <c r="J2" s="152"/>
      <c r="K2" s="153"/>
      <c r="L2" s="154" t="s">
        <v>16</v>
      </c>
      <c r="M2" s="155"/>
      <c r="N2" s="156"/>
      <c r="O2" s="125"/>
      <c r="P2" s="126"/>
      <c r="Q2" s="127"/>
      <c r="R2" s="128"/>
      <c r="S2" s="128"/>
      <c r="T2" s="134" t="s">
        <v>17</v>
      </c>
      <c r="U2" s="135"/>
      <c r="V2" s="138" t="s">
        <v>18</v>
      </c>
      <c r="W2" s="139"/>
      <c r="X2" s="142" t="s">
        <v>19</v>
      </c>
      <c r="Y2" s="143"/>
      <c r="Z2" s="146" t="s">
        <v>20</v>
      </c>
      <c r="AA2" s="149" t="s">
        <v>40</v>
      </c>
      <c r="AB2" s="150"/>
      <c r="AC2" s="121"/>
      <c r="AD2" s="121"/>
      <c r="AE2" s="121"/>
      <c r="AF2" s="128"/>
      <c r="AG2" s="128"/>
      <c r="AH2" s="121"/>
      <c r="AI2" s="128"/>
    </row>
    <row r="3" spans="1:35" ht="12.75" customHeight="1">
      <c r="A3" s="128"/>
      <c r="B3" s="128"/>
      <c r="C3" s="128"/>
      <c r="D3" s="171" t="s">
        <v>1</v>
      </c>
      <c r="E3" s="111" t="s">
        <v>2</v>
      </c>
      <c r="F3" s="111" t="s">
        <v>21</v>
      </c>
      <c r="G3" s="173" t="s">
        <v>22</v>
      </c>
      <c r="H3" s="111" t="s">
        <v>23</v>
      </c>
      <c r="I3" s="163" t="s">
        <v>24</v>
      </c>
      <c r="J3" s="165" t="s">
        <v>25</v>
      </c>
      <c r="K3" s="166"/>
      <c r="L3" s="167" t="s">
        <v>41</v>
      </c>
      <c r="M3" s="169" t="s">
        <v>25</v>
      </c>
      <c r="N3" s="170"/>
      <c r="O3" s="113" t="s">
        <v>15</v>
      </c>
      <c r="P3" s="115" t="s">
        <v>16</v>
      </c>
      <c r="Q3" s="117" t="s">
        <v>26</v>
      </c>
      <c r="R3" s="128"/>
      <c r="S3" s="128"/>
      <c r="T3" s="136"/>
      <c r="U3" s="137"/>
      <c r="V3" s="140"/>
      <c r="W3" s="141"/>
      <c r="X3" s="144"/>
      <c r="Y3" s="145"/>
      <c r="Z3" s="147"/>
      <c r="AA3" s="119" t="s">
        <v>42</v>
      </c>
      <c r="AB3" s="14" t="s">
        <v>21</v>
      </c>
      <c r="AC3" s="121"/>
      <c r="AD3" s="121"/>
      <c r="AE3" s="121"/>
      <c r="AF3" s="128"/>
      <c r="AG3" s="128"/>
      <c r="AH3" s="121"/>
      <c r="AI3" s="128"/>
    </row>
    <row r="4" spans="1:35">
      <c r="A4" s="112"/>
      <c r="B4" s="112"/>
      <c r="C4" s="112"/>
      <c r="D4" s="172"/>
      <c r="E4" s="112"/>
      <c r="F4" s="112"/>
      <c r="G4" s="174"/>
      <c r="H4" s="112"/>
      <c r="I4" s="164"/>
      <c r="J4" s="15" t="s">
        <v>27</v>
      </c>
      <c r="K4" s="16" t="s">
        <v>21</v>
      </c>
      <c r="L4" s="168"/>
      <c r="M4" s="17" t="s">
        <v>27</v>
      </c>
      <c r="N4" s="17" t="s">
        <v>21</v>
      </c>
      <c r="O4" s="114"/>
      <c r="P4" s="116"/>
      <c r="Q4" s="118"/>
      <c r="R4" s="112"/>
      <c r="S4" s="112"/>
      <c r="T4" s="18" t="s">
        <v>1</v>
      </c>
      <c r="U4" s="19" t="s">
        <v>2</v>
      </c>
      <c r="V4" s="20" t="s">
        <v>1</v>
      </c>
      <c r="W4" s="21" t="s">
        <v>2</v>
      </c>
      <c r="X4" s="22" t="s">
        <v>1</v>
      </c>
      <c r="Y4" s="23" t="s">
        <v>2</v>
      </c>
      <c r="Z4" s="148"/>
      <c r="AA4" s="120"/>
      <c r="AB4" s="24">
        <f>AA5*Z5</f>
        <v>168.2208</v>
      </c>
      <c r="AC4" s="120"/>
      <c r="AD4" s="120"/>
      <c r="AE4" s="120"/>
      <c r="AF4" s="112"/>
      <c r="AG4" s="112"/>
      <c r="AH4" s="120"/>
      <c r="AI4" s="112"/>
    </row>
    <row r="5" spans="1:35">
      <c r="A5" s="25"/>
      <c r="B5" s="26"/>
      <c r="C5" s="26"/>
      <c r="D5" s="27"/>
      <c r="E5" s="27"/>
      <c r="F5" s="28"/>
      <c r="G5" s="29"/>
      <c r="H5" s="30"/>
      <c r="I5" s="31"/>
      <c r="J5" s="32"/>
      <c r="K5" s="33"/>
      <c r="L5" s="31"/>
      <c r="M5" s="34"/>
      <c r="N5" s="35"/>
      <c r="O5" s="36"/>
      <c r="P5" s="37"/>
      <c r="Q5" s="38"/>
      <c r="R5" s="39"/>
      <c r="S5" s="39"/>
      <c r="T5" s="40">
        <v>3.3984000000000001</v>
      </c>
      <c r="U5" s="40">
        <v>0.84960000000000002</v>
      </c>
      <c r="V5" s="40">
        <v>5.0975999999999999</v>
      </c>
      <c r="W5" s="40">
        <v>1.2744</v>
      </c>
      <c r="X5" s="40">
        <v>11.0448</v>
      </c>
      <c r="Y5" s="40">
        <v>2.7612000000000001</v>
      </c>
      <c r="Z5" s="26">
        <v>77.88</v>
      </c>
      <c r="AA5" s="26">
        <v>2.16</v>
      </c>
      <c r="AB5" s="41" t="s">
        <v>43</v>
      </c>
      <c r="AC5" s="42"/>
      <c r="AD5" s="42"/>
      <c r="AE5" s="42"/>
      <c r="AF5" s="43"/>
      <c r="AG5" s="44"/>
      <c r="AH5" s="45"/>
      <c r="AI5" s="46"/>
    </row>
    <row r="6" spans="1:35">
      <c r="A6" s="25"/>
      <c r="B6" s="26"/>
      <c r="C6" s="26"/>
      <c r="D6" s="47">
        <f>IF(-B5+B6&gt;0,SUM(-B5,B6),0)</f>
        <v>0</v>
      </c>
      <c r="E6" s="47">
        <f>IF(-C5+C6&gt;0,SUM(-C5,C6),0)</f>
        <v>0</v>
      </c>
      <c r="F6" s="48">
        <f>SUM(D6:E6)</f>
        <v>0</v>
      </c>
      <c r="G6" s="49"/>
      <c r="H6" s="50">
        <f>IF(DAYS360(A5,A6)&gt;0,DAYS360(A5,A6),0)+G6</f>
        <v>0</v>
      </c>
      <c r="I6" s="26">
        <v>360</v>
      </c>
      <c r="J6" s="32">
        <f>ROUND(I6/30,2)</f>
        <v>12</v>
      </c>
      <c r="K6" s="51">
        <f>ROUND(PRODUCT(H6,J6),0)</f>
        <v>0</v>
      </c>
      <c r="L6" s="26">
        <v>1250</v>
      </c>
      <c r="M6" s="34">
        <f>ROUND(L6/30,2)</f>
        <v>41.67</v>
      </c>
      <c r="N6" s="52">
        <f>ROUND(PRODUCT(H6,M6),0)</f>
        <v>0</v>
      </c>
      <c r="O6" s="53">
        <f t="shared" ref="O6:O30" si="0">IF(F6-K6&lt;0,F6,K6)</f>
        <v>0</v>
      </c>
      <c r="P6" s="54">
        <f t="shared" ref="P6:P30" si="1">IF((F6-K6)&gt;0,(IF((F6-K6)&lt;N6,F6-K6,N6)),0)</f>
        <v>0</v>
      </c>
      <c r="Q6" s="55">
        <f t="shared" ref="Q6:Q30" si="2">IF((F6-SUM(K6,N6))&gt;=0,F6-SUM(K6,N6),0)</f>
        <v>0</v>
      </c>
      <c r="R6" s="47">
        <f>IF(ISERR(ROUND((D6/F6),3)),0,ROUND((D6/F6),3))</f>
        <v>0</v>
      </c>
      <c r="S6" s="47">
        <f>IF(ISERR(ROUND((E6/F6),3)),0,ROUND((E6/F6),3))</f>
        <v>0</v>
      </c>
      <c r="T6" s="56">
        <f>T5</f>
        <v>3.3984000000000001</v>
      </c>
      <c r="U6" s="57">
        <f t="shared" ref="T6:AB21" si="3">U5</f>
        <v>0.84960000000000002</v>
      </c>
      <c r="V6" s="58">
        <f t="shared" si="3"/>
        <v>5.0975999999999999</v>
      </c>
      <c r="W6" s="59">
        <f t="shared" si="3"/>
        <v>1.2744</v>
      </c>
      <c r="X6" s="60">
        <f t="shared" si="3"/>
        <v>11.0448</v>
      </c>
      <c r="Y6" s="61">
        <f t="shared" si="3"/>
        <v>2.7612000000000001</v>
      </c>
      <c r="Z6" s="62">
        <f>Z5</f>
        <v>77.88</v>
      </c>
      <c r="AA6" s="48">
        <f>AA5</f>
        <v>2.16</v>
      </c>
      <c r="AB6" s="48">
        <f>IF(OR(AB5="1",AB5="2"),IF(AB5="2",AA6*Z6/2,Z6*AA6),"AB5=1 ili 2?")</f>
        <v>84.110399999999998</v>
      </c>
      <c r="AC6" s="26"/>
      <c r="AD6" s="26"/>
      <c r="AE6" s="26"/>
      <c r="AF6" s="63">
        <f>IF(F6=0,0,(ROUND(O6*R6,0)*T6)+(ROUND(O6*S6,0)*U6)+(ROUND(P6*R6,0)*V6)+(ROUND(P6*S6,0)*W6)+(ROUND(Q6*R6,0)*X6)+(ROUND(Q6*S6,0)*Y6)+AB6+AD6-AE6)</f>
        <v>0</v>
      </c>
      <c r="AG6" s="64">
        <f>IF(ISERROR(AF6+AC6),"GRESKA",AF6+AC6)</f>
        <v>0</v>
      </c>
      <c r="AH6" s="65"/>
      <c r="AI6" s="41"/>
    </row>
    <row r="7" spans="1:35">
      <c r="A7" s="25"/>
      <c r="B7" s="26"/>
      <c r="C7" s="26"/>
      <c r="D7" s="47">
        <f t="shared" ref="D7:E30" si="4">IF(-B6+B7&gt;0,SUM(-B6,B7),0)</f>
        <v>0</v>
      </c>
      <c r="E7" s="47">
        <f t="shared" si="4"/>
        <v>0</v>
      </c>
      <c r="F7" s="48">
        <f t="shared" ref="F7:F30" si="5">SUM(D7:E7)</f>
        <v>0</v>
      </c>
      <c r="G7" s="49"/>
      <c r="H7" s="50">
        <f t="shared" ref="H7:H30" si="6">IF(DAYS360(A6,A7)&gt;0,DAYS360(A6,A7),0)+G7</f>
        <v>0</v>
      </c>
      <c r="I7" s="26">
        <v>350</v>
      </c>
      <c r="J7" s="32">
        <f t="shared" ref="J7:J30" si="7">ROUND(I7/30,2)</f>
        <v>11.67</v>
      </c>
      <c r="K7" s="51">
        <f t="shared" ref="K7:K30" si="8">ROUND(PRODUCT(H7,J7),0)</f>
        <v>0</v>
      </c>
      <c r="L7" s="26">
        <v>1250</v>
      </c>
      <c r="M7" s="34">
        <f t="shared" ref="M7:M30" si="9">ROUND(L7/30,2)</f>
        <v>41.67</v>
      </c>
      <c r="N7" s="52">
        <f t="shared" ref="N7:N30" si="10">ROUND(PRODUCT(H7,M7),0)</f>
        <v>0</v>
      </c>
      <c r="O7" s="53">
        <f t="shared" si="0"/>
        <v>0</v>
      </c>
      <c r="P7" s="54">
        <f t="shared" si="1"/>
        <v>0</v>
      </c>
      <c r="Q7" s="55">
        <f t="shared" si="2"/>
        <v>0</v>
      </c>
      <c r="R7" s="47">
        <f t="shared" ref="R7:R30" si="11">IF(ISERR(ROUND((D7/F7),3)),0,ROUND((D7/F7),3))</f>
        <v>0</v>
      </c>
      <c r="S7" s="47">
        <f t="shared" ref="S7:S30" si="12">IF(ISERR(ROUND((E7/F7),3)),0,ROUND((E7/F7),3))</f>
        <v>0</v>
      </c>
      <c r="T7" s="56">
        <f t="shared" si="3"/>
        <v>3.3984000000000001</v>
      </c>
      <c r="U7" s="57">
        <f t="shared" si="3"/>
        <v>0.84960000000000002</v>
      </c>
      <c r="V7" s="58">
        <f t="shared" si="3"/>
        <v>5.0975999999999999</v>
      </c>
      <c r="W7" s="59">
        <f t="shared" si="3"/>
        <v>1.2744</v>
      </c>
      <c r="X7" s="60">
        <f t="shared" si="3"/>
        <v>11.0448</v>
      </c>
      <c r="Y7" s="61">
        <f t="shared" si="3"/>
        <v>2.7612000000000001</v>
      </c>
      <c r="Z7" s="62">
        <f t="shared" si="3"/>
        <v>77.88</v>
      </c>
      <c r="AA7" s="48">
        <f t="shared" si="3"/>
        <v>2.16</v>
      </c>
      <c r="AB7" s="48">
        <f>AB6</f>
        <v>84.110399999999998</v>
      </c>
      <c r="AC7" s="26"/>
      <c r="AD7" s="26"/>
      <c r="AE7" s="26"/>
      <c r="AF7" s="63">
        <f t="shared" ref="AF7:AF30" si="13">IF(F7=0,0,(ROUND(O7*R7,0)*T7)+(ROUND(O7*S7,0)*U7)+(ROUND(P7*R7,0)*V7)+(ROUND(P7*S7,0)*W7)+(ROUND(Q7*R7,0)*X7)+(ROUND(Q7*S7,0)*Y7)+AB7+AD7-AE7)</f>
        <v>0</v>
      </c>
      <c r="AG7" s="64">
        <f t="shared" ref="AG7:AG30" si="14">IF(ISERROR(AF7+AC7),"GRESKA",AF7+AC7)</f>
        <v>0</v>
      </c>
      <c r="AH7" s="65"/>
      <c r="AI7" s="41"/>
    </row>
    <row r="8" spans="1:35">
      <c r="A8" s="25"/>
      <c r="B8" s="26"/>
      <c r="C8" s="26"/>
      <c r="D8" s="47">
        <f t="shared" si="4"/>
        <v>0</v>
      </c>
      <c r="E8" s="47">
        <f t="shared" si="4"/>
        <v>0</v>
      </c>
      <c r="F8" s="48">
        <f t="shared" si="5"/>
        <v>0</v>
      </c>
      <c r="G8" s="49"/>
      <c r="H8" s="50">
        <f t="shared" si="6"/>
        <v>0</v>
      </c>
      <c r="I8" s="26">
        <v>350</v>
      </c>
      <c r="J8" s="32">
        <f t="shared" si="7"/>
        <v>11.67</v>
      </c>
      <c r="K8" s="51">
        <f t="shared" si="8"/>
        <v>0</v>
      </c>
      <c r="L8" s="26">
        <v>1250</v>
      </c>
      <c r="M8" s="34">
        <f t="shared" si="9"/>
        <v>41.67</v>
      </c>
      <c r="N8" s="52">
        <f t="shared" si="10"/>
        <v>0</v>
      </c>
      <c r="O8" s="53">
        <f t="shared" si="0"/>
        <v>0</v>
      </c>
      <c r="P8" s="54">
        <f t="shared" si="1"/>
        <v>0</v>
      </c>
      <c r="Q8" s="55">
        <f t="shared" si="2"/>
        <v>0</v>
      </c>
      <c r="R8" s="47">
        <f t="shared" si="11"/>
        <v>0</v>
      </c>
      <c r="S8" s="47">
        <f t="shared" si="12"/>
        <v>0</v>
      </c>
      <c r="T8" s="56">
        <f t="shared" si="3"/>
        <v>3.3984000000000001</v>
      </c>
      <c r="U8" s="57">
        <f t="shared" si="3"/>
        <v>0.84960000000000002</v>
      </c>
      <c r="V8" s="58">
        <f t="shared" si="3"/>
        <v>5.0975999999999999</v>
      </c>
      <c r="W8" s="59">
        <f t="shared" si="3"/>
        <v>1.2744</v>
      </c>
      <c r="X8" s="60">
        <f t="shared" si="3"/>
        <v>11.0448</v>
      </c>
      <c r="Y8" s="61">
        <f t="shared" si="3"/>
        <v>2.7612000000000001</v>
      </c>
      <c r="Z8" s="62">
        <f t="shared" si="3"/>
        <v>77.88</v>
      </c>
      <c r="AA8" s="48">
        <f t="shared" si="3"/>
        <v>2.16</v>
      </c>
      <c r="AB8" s="48">
        <f t="shared" si="3"/>
        <v>84.110399999999998</v>
      </c>
      <c r="AC8" s="26"/>
      <c r="AD8" s="26"/>
      <c r="AE8" s="26"/>
      <c r="AF8" s="63">
        <f t="shared" si="13"/>
        <v>0</v>
      </c>
      <c r="AG8" s="64">
        <f t="shared" si="14"/>
        <v>0</v>
      </c>
      <c r="AH8" s="65"/>
      <c r="AI8" s="41"/>
    </row>
    <row r="9" spans="1:35">
      <c r="A9" s="25"/>
      <c r="B9" s="26"/>
      <c r="C9" s="26"/>
      <c r="D9" s="47">
        <f t="shared" si="4"/>
        <v>0</v>
      </c>
      <c r="E9" s="47">
        <f t="shared" si="4"/>
        <v>0</v>
      </c>
      <c r="F9" s="48">
        <f t="shared" si="5"/>
        <v>0</v>
      </c>
      <c r="G9" s="49"/>
      <c r="H9" s="50">
        <f t="shared" si="6"/>
        <v>0</v>
      </c>
      <c r="I9" s="26">
        <v>350</v>
      </c>
      <c r="J9" s="32">
        <f t="shared" si="7"/>
        <v>11.67</v>
      </c>
      <c r="K9" s="51">
        <f t="shared" si="8"/>
        <v>0</v>
      </c>
      <c r="L9" s="26">
        <v>1250</v>
      </c>
      <c r="M9" s="34">
        <f t="shared" si="9"/>
        <v>41.67</v>
      </c>
      <c r="N9" s="52">
        <f t="shared" si="10"/>
        <v>0</v>
      </c>
      <c r="O9" s="53">
        <f t="shared" si="0"/>
        <v>0</v>
      </c>
      <c r="P9" s="54">
        <f t="shared" si="1"/>
        <v>0</v>
      </c>
      <c r="Q9" s="55">
        <f t="shared" si="2"/>
        <v>0</v>
      </c>
      <c r="R9" s="47">
        <f t="shared" si="11"/>
        <v>0</v>
      </c>
      <c r="S9" s="47">
        <f t="shared" si="12"/>
        <v>0</v>
      </c>
      <c r="T9" s="56">
        <f t="shared" si="3"/>
        <v>3.3984000000000001</v>
      </c>
      <c r="U9" s="57">
        <f t="shared" si="3"/>
        <v>0.84960000000000002</v>
      </c>
      <c r="V9" s="58">
        <f t="shared" si="3"/>
        <v>5.0975999999999999</v>
      </c>
      <c r="W9" s="59">
        <f t="shared" si="3"/>
        <v>1.2744</v>
      </c>
      <c r="X9" s="60">
        <f t="shared" si="3"/>
        <v>11.0448</v>
      </c>
      <c r="Y9" s="61">
        <f t="shared" si="3"/>
        <v>2.7612000000000001</v>
      </c>
      <c r="Z9" s="62">
        <f t="shared" si="3"/>
        <v>77.88</v>
      </c>
      <c r="AA9" s="48">
        <f t="shared" si="3"/>
        <v>2.16</v>
      </c>
      <c r="AB9" s="48">
        <f t="shared" si="3"/>
        <v>84.110399999999998</v>
      </c>
      <c r="AC9" s="26"/>
      <c r="AD9" s="26"/>
      <c r="AE9" s="26"/>
      <c r="AF9" s="63">
        <f t="shared" si="13"/>
        <v>0</v>
      </c>
      <c r="AG9" s="64">
        <f t="shared" si="14"/>
        <v>0</v>
      </c>
      <c r="AH9" s="65"/>
      <c r="AI9" s="41"/>
    </row>
    <row r="10" spans="1:35">
      <c r="A10" s="25"/>
      <c r="B10" s="26"/>
      <c r="C10" s="26"/>
      <c r="D10" s="47">
        <f t="shared" si="4"/>
        <v>0</v>
      </c>
      <c r="E10" s="47">
        <f t="shared" si="4"/>
        <v>0</v>
      </c>
      <c r="F10" s="48">
        <f t="shared" si="5"/>
        <v>0</v>
      </c>
      <c r="G10" s="49"/>
      <c r="H10" s="50">
        <f t="shared" si="6"/>
        <v>0</v>
      </c>
      <c r="I10" s="26">
        <v>350</v>
      </c>
      <c r="J10" s="32">
        <f t="shared" si="7"/>
        <v>11.67</v>
      </c>
      <c r="K10" s="51">
        <f t="shared" si="8"/>
        <v>0</v>
      </c>
      <c r="L10" s="26">
        <v>1250</v>
      </c>
      <c r="M10" s="34">
        <f t="shared" si="9"/>
        <v>41.67</v>
      </c>
      <c r="N10" s="52">
        <f t="shared" si="10"/>
        <v>0</v>
      </c>
      <c r="O10" s="53">
        <f t="shared" si="0"/>
        <v>0</v>
      </c>
      <c r="P10" s="54">
        <f t="shared" si="1"/>
        <v>0</v>
      </c>
      <c r="Q10" s="55">
        <f t="shared" si="2"/>
        <v>0</v>
      </c>
      <c r="R10" s="47">
        <f t="shared" si="11"/>
        <v>0</v>
      </c>
      <c r="S10" s="47">
        <f t="shared" si="12"/>
        <v>0</v>
      </c>
      <c r="T10" s="56">
        <f t="shared" si="3"/>
        <v>3.3984000000000001</v>
      </c>
      <c r="U10" s="57">
        <f t="shared" si="3"/>
        <v>0.84960000000000002</v>
      </c>
      <c r="V10" s="58">
        <f t="shared" si="3"/>
        <v>5.0975999999999999</v>
      </c>
      <c r="W10" s="59">
        <f t="shared" si="3"/>
        <v>1.2744</v>
      </c>
      <c r="X10" s="60">
        <f t="shared" si="3"/>
        <v>11.0448</v>
      </c>
      <c r="Y10" s="61">
        <f t="shared" si="3"/>
        <v>2.7612000000000001</v>
      </c>
      <c r="Z10" s="62">
        <f t="shared" si="3"/>
        <v>77.88</v>
      </c>
      <c r="AA10" s="48">
        <f t="shared" si="3"/>
        <v>2.16</v>
      </c>
      <c r="AB10" s="48">
        <f t="shared" si="3"/>
        <v>84.110399999999998</v>
      </c>
      <c r="AC10" s="26"/>
      <c r="AD10" s="26"/>
      <c r="AE10" s="26"/>
      <c r="AF10" s="63">
        <f t="shared" si="13"/>
        <v>0</v>
      </c>
      <c r="AG10" s="64">
        <f t="shared" si="14"/>
        <v>0</v>
      </c>
      <c r="AH10" s="65"/>
      <c r="AI10" s="41"/>
    </row>
    <row r="11" spans="1:35">
      <c r="A11" s="25"/>
      <c r="B11" s="26"/>
      <c r="C11" s="26"/>
      <c r="D11" s="47">
        <f t="shared" si="4"/>
        <v>0</v>
      </c>
      <c r="E11" s="47">
        <f t="shared" si="4"/>
        <v>0</v>
      </c>
      <c r="F11" s="48">
        <f t="shared" si="5"/>
        <v>0</v>
      </c>
      <c r="G11" s="49"/>
      <c r="H11" s="50">
        <f t="shared" si="6"/>
        <v>0</v>
      </c>
      <c r="I11" s="26">
        <v>350</v>
      </c>
      <c r="J11" s="32">
        <f t="shared" si="7"/>
        <v>11.67</v>
      </c>
      <c r="K11" s="51">
        <f t="shared" si="8"/>
        <v>0</v>
      </c>
      <c r="L11" s="26">
        <v>1250</v>
      </c>
      <c r="M11" s="34">
        <f t="shared" si="9"/>
        <v>41.67</v>
      </c>
      <c r="N11" s="52">
        <f t="shared" si="10"/>
        <v>0</v>
      </c>
      <c r="O11" s="53">
        <f t="shared" si="0"/>
        <v>0</v>
      </c>
      <c r="P11" s="54">
        <f t="shared" si="1"/>
        <v>0</v>
      </c>
      <c r="Q11" s="55">
        <f t="shared" si="2"/>
        <v>0</v>
      </c>
      <c r="R11" s="47">
        <f t="shared" si="11"/>
        <v>0</v>
      </c>
      <c r="S11" s="47">
        <f t="shared" si="12"/>
        <v>0</v>
      </c>
      <c r="T11" s="56">
        <f t="shared" si="3"/>
        <v>3.3984000000000001</v>
      </c>
      <c r="U11" s="57">
        <f t="shared" si="3"/>
        <v>0.84960000000000002</v>
      </c>
      <c r="V11" s="58">
        <f t="shared" si="3"/>
        <v>5.0975999999999999</v>
      </c>
      <c r="W11" s="59">
        <f t="shared" si="3"/>
        <v>1.2744</v>
      </c>
      <c r="X11" s="60">
        <f t="shared" si="3"/>
        <v>11.0448</v>
      </c>
      <c r="Y11" s="61">
        <f t="shared" si="3"/>
        <v>2.7612000000000001</v>
      </c>
      <c r="Z11" s="62">
        <f t="shared" si="3"/>
        <v>77.88</v>
      </c>
      <c r="AA11" s="48">
        <f t="shared" si="3"/>
        <v>2.16</v>
      </c>
      <c r="AB11" s="48">
        <f t="shared" si="3"/>
        <v>84.110399999999998</v>
      </c>
      <c r="AC11" s="26"/>
      <c r="AD11" s="26"/>
      <c r="AE11" s="26"/>
      <c r="AF11" s="63">
        <f t="shared" si="13"/>
        <v>0</v>
      </c>
      <c r="AG11" s="64">
        <f t="shared" si="14"/>
        <v>0</v>
      </c>
      <c r="AH11" s="65"/>
      <c r="AI11" s="41"/>
    </row>
    <row r="12" spans="1:35">
      <c r="A12" s="25"/>
      <c r="B12" s="26"/>
      <c r="C12" s="26"/>
      <c r="D12" s="47">
        <f t="shared" si="4"/>
        <v>0</v>
      </c>
      <c r="E12" s="47">
        <f t="shared" si="4"/>
        <v>0</v>
      </c>
      <c r="F12" s="48">
        <f t="shared" si="5"/>
        <v>0</v>
      </c>
      <c r="G12" s="49"/>
      <c r="H12" s="50">
        <f t="shared" si="6"/>
        <v>0</v>
      </c>
      <c r="I12" s="26">
        <v>350</v>
      </c>
      <c r="J12" s="32">
        <f t="shared" si="7"/>
        <v>11.67</v>
      </c>
      <c r="K12" s="51">
        <f t="shared" si="8"/>
        <v>0</v>
      </c>
      <c r="L12" s="26">
        <v>1250</v>
      </c>
      <c r="M12" s="34">
        <f t="shared" si="9"/>
        <v>41.67</v>
      </c>
      <c r="N12" s="52">
        <f t="shared" si="10"/>
        <v>0</v>
      </c>
      <c r="O12" s="53">
        <f t="shared" si="0"/>
        <v>0</v>
      </c>
      <c r="P12" s="54">
        <f t="shared" si="1"/>
        <v>0</v>
      </c>
      <c r="Q12" s="55">
        <f t="shared" si="2"/>
        <v>0</v>
      </c>
      <c r="R12" s="47">
        <f t="shared" si="11"/>
        <v>0</v>
      </c>
      <c r="S12" s="47">
        <f t="shared" si="12"/>
        <v>0</v>
      </c>
      <c r="T12" s="56">
        <f t="shared" si="3"/>
        <v>3.3984000000000001</v>
      </c>
      <c r="U12" s="57">
        <f t="shared" si="3"/>
        <v>0.84960000000000002</v>
      </c>
      <c r="V12" s="58">
        <f t="shared" si="3"/>
        <v>5.0975999999999999</v>
      </c>
      <c r="W12" s="59">
        <f t="shared" si="3"/>
        <v>1.2744</v>
      </c>
      <c r="X12" s="60">
        <f t="shared" si="3"/>
        <v>11.0448</v>
      </c>
      <c r="Y12" s="61">
        <f t="shared" si="3"/>
        <v>2.7612000000000001</v>
      </c>
      <c r="Z12" s="62">
        <f t="shared" si="3"/>
        <v>77.88</v>
      </c>
      <c r="AA12" s="48">
        <f t="shared" si="3"/>
        <v>2.16</v>
      </c>
      <c r="AB12" s="48">
        <f t="shared" si="3"/>
        <v>84.110399999999998</v>
      </c>
      <c r="AC12" s="26"/>
      <c r="AD12" s="26"/>
      <c r="AE12" s="26"/>
      <c r="AF12" s="63">
        <f t="shared" si="13"/>
        <v>0</v>
      </c>
      <c r="AG12" s="64">
        <f t="shared" si="14"/>
        <v>0</v>
      </c>
      <c r="AH12" s="65"/>
      <c r="AI12" s="41"/>
    </row>
    <row r="13" spans="1:35">
      <c r="A13" s="25"/>
      <c r="B13" s="26"/>
      <c r="C13" s="26"/>
      <c r="D13" s="47">
        <f t="shared" si="4"/>
        <v>0</v>
      </c>
      <c r="E13" s="47">
        <f t="shared" si="4"/>
        <v>0</v>
      </c>
      <c r="F13" s="48">
        <f t="shared" si="5"/>
        <v>0</v>
      </c>
      <c r="G13" s="49"/>
      <c r="H13" s="50">
        <f t="shared" si="6"/>
        <v>0</v>
      </c>
      <c r="I13" s="26">
        <v>350</v>
      </c>
      <c r="J13" s="32">
        <f t="shared" si="7"/>
        <v>11.67</v>
      </c>
      <c r="K13" s="51">
        <f t="shared" si="8"/>
        <v>0</v>
      </c>
      <c r="L13" s="26">
        <v>1250</v>
      </c>
      <c r="M13" s="34">
        <f t="shared" si="9"/>
        <v>41.67</v>
      </c>
      <c r="N13" s="52">
        <f t="shared" si="10"/>
        <v>0</v>
      </c>
      <c r="O13" s="53">
        <f t="shared" si="0"/>
        <v>0</v>
      </c>
      <c r="P13" s="54">
        <f t="shared" si="1"/>
        <v>0</v>
      </c>
      <c r="Q13" s="55">
        <f t="shared" si="2"/>
        <v>0</v>
      </c>
      <c r="R13" s="47">
        <f t="shared" si="11"/>
        <v>0</v>
      </c>
      <c r="S13" s="47">
        <f t="shared" si="12"/>
        <v>0</v>
      </c>
      <c r="T13" s="56">
        <f t="shared" si="3"/>
        <v>3.3984000000000001</v>
      </c>
      <c r="U13" s="57">
        <f t="shared" si="3"/>
        <v>0.84960000000000002</v>
      </c>
      <c r="V13" s="58">
        <f t="shared" si="3"/>
        <v>5.0975999999999999</v>
      </c>
      <c r="W13" s="59">
        <f t="shared" si="3"/>
        <v>1.2744</v>
      </c>
      <c r="X13" s="60">
        <f t="shared" si="3"/>
        <v>11.0448</v>
      </c>
      <c r="Y13" s="61">
        <f t="shared" si="3"/>
        <v>2.7612000000000001</v>
      </c>
      <c r="Z13" s="62">
        <f t="shared" si="3"/>
        <v>77.88</v>
      </c>
      <c r="AA13" s="48">
        <f t="shared" si="3"/>
        <v>2.16</v>
      </c>
      <c r="AB13" s="48">
        <f t="shared" si="3"/>
        <v>84.110399999999998</v>
      </c>
      <c r="AC13" s="26"/>
      <c r="AD13" s="26"/>
      <c r="AE13" s="26"/>
      <c r="AF13" s="63">
        <f t="shared" si="13"/>
        <v>0</v>
      </c>
      <c r="AG13" s="64">
        <f t="shared" si="14"/>
        <v>0</v>
      </c>
      <c r="AH13" s="65"/>
      <c r="AI13" s="41"/>
    </row>
    <row r="14" spans="1:35">
      <c r="A14" s="25"/>
      <c r="B14" s="26"/>
      <c r="C14" s="26"/>
      <c r="D14" s="47">
        <f t="shared" si="4"/>
        <v>0</v>
      </c>
      <c r="E14" s="47">
        <f t="shared" si="4"/>
        <v>0</v>
      </c>
      <c r="F14" s="48">
        <f t="shared" si="5"/>
        <v>0</v>
      </c>
      <c r="G14" s="49"/>
      <c r="H14" s="50">
        <f t="shared" si="6"/>
        <v>0</v>
      </c>
      <c r="I14" s="26">
        <v>350</v>
      </c>
      <c r="J14" s="32">
        <f t="shared" si="7"/>
        <v>11.67</v>
      </c>
      <c r="K14" s="51">
        <f t="shared" si="8"/>
        <v>0</v>
      </c>
      <c r="L14" s="26">
        <v>1250</v>
      </c>
      <c r="M14" s="34">
        <f t="shared" si="9"/>
        <v>41.67</v>
      </c>
      <c r="N14" s="52">
        <f t="shared" si="10"/>
        <v>0</v>
      </c>
      <c r="O14" s="53">
        <f t="shared" si="0"/>
        <v>0</v>
      </c>
      <c r="P14" s="54">
        <f t="shared" si="1"/>
        <v>0</v>
      </c>
      <c r="Q14" s="55">
        <f t="shared" si="2"/>
        <v>0</v>
      </c>
      <c r="R14" s="47">
        <f t="shared" si="11"/>
        <v>0</v>
      </c>
      <c r="S14" s="47">
        <f t="shared" si="12"/>
        <v>0</v>
      </c>
      <c r="T14" s="56">
        <f t="shared" si="3"/>
        <v>3.3984000000000001</v>
      </c>
      <c r="U14" s="57">
        <f t="shared" si="3"/>
        <v>0.84960000000000002</v>
      </c>
      <c r="V14" s="58">
        <f t="shared" si="3"/>
        <v>5.0975999999999999</v>
      </c>
      <c r="W14" s="59">
        <f t="shared" si="3"/>
        <v>1.2744</v>
      </c>
      <c r="X14" s="60">
        <f t="shared" si="3"/>
        <v>11.0448</v>
      </c>
      <c r="Y14" s="61">
        <f t="shared" si="3"/>
        <v>2.7612000000000001</v>
      </c>
      <c r="Z14" s="62">
        <f t="shared" si="3"/>
        <v>77.88</v>
      </c>
      <c r="AA14" s="48">
        <f t="shared" si="3"/>
        <v>2.16</v>
      </c>
      <c r="AB14" s="48">
        <f t="shared" si="3"/>
        <v>84.110399999999998</v>
      </c>
      <c r="AC14" s="26"/>
      <c r="AD14" s="26"/>
      <c r="AE14" s="26"/>
      <c r="AF14" s="63">
        <f t="shared" si="13"/>
        <v>0</v>
      </c>
      <c r="AG14" s="64">
        <f t="shared" si="14"/>
        <v>0</v>
      </c>
      <c r="AH14" s="65"/>
      <c r="AI14" s="41"/>
    </row>
    <row r="15" spans="1:35">
      <c r="A15" s="25"/>
      <c r="B15" s="26"/>
      <c r="C15" s="26"/>
      <c r="D15" s="47">
        <f t="shared" si="4"/>
        <v>0</v>
      </c>
      <c r="E15" s="47">
        <f t="shared" si="4"/>
        <v>0</v>
      </c>
      <c r="F15" s="48">
        <f t="shared" si="5"/>
        <v>0</v>
      </c>
      <c r="G15" s="49"/>
      <c r="H15" s="50">
        <f t="shared" si="6"/>
        <v>0</v>
      </c>
      <c r="I15" s="26">
        <v>350</v>
      </c>
      <c r="J15" s="32">
        <f t="shared" si="7"/>
        <v>11.67</v>
      </c>
      <c r="K15" s="51">
        <f t="shared" si="8"/>
        <v>0</v>
      </c>
      <c r="L15" s="26">
        <v>1250</v>
      </c>
      <c r="M15" s="34">
        <f t="shared" si="9"/>
        <v>41.67</v>
      </c>
      <c r="N15" s="52">
        <f t="shared" si="10"/>
        <v>0</v>
      </c>
      <c r="O15" s="53">
        <f t="shared" si="0"/>
        <v>0</v>
      </c>
      <c r="P15" s="54">
        <f t="shared" si="1"/>
        <v>0</v>
      </c>
      <c r="Q15" s="55">
        <f t="shared" si="2"/>
        <v>0</v>
      </c>
      <c r="R15" s="47">
        <f t="shared" si="11"/>
        <v>0</v>
      </c>
      <c r="S15" s="47">
        <f t="shared" si="12"/>
        <v>0</v>
      </c>
      <c r="T15" s="56">
        <f t="shared" si="3"/>
        <v>3.3984000000000001</v>
      </c>
      <c r="U15" s="57">
        <f t="shared" si="3"/>
        <v>0.84960000000000002</v>
      </c>
      <c r="V15" s="58">
        <f t="shared" si="3"/>
        <v>5.0975999999999999</v>
      </c>
      <c r="W15" s="59">
        <f t="shared" si="3"/>
        <v>1.2744</v>
      </c>
      <c r="X15" s="60">
        <f t="shared" si="3"/>
        <v>11.0448</v>
      </c>
      <c r="Y15" s="61">
        <f t="shared" si="3"/>
        <v>2.7612000000000001</v>
      </c>
      <c r="Z15" s="62">
        <f t="shared" si="3"/>
        <v>77.88</v>
      </c>
      <c r="AA15" s="48">
        <f t="shared" si="3"/>
        <v>2.16</v>
      </c>
      <c r="AB15" s="48">
        <f t="shared" si="3"/>
        <v>84.110399999999998</v>
      </c>
      <c r="AC15" s="26"/>
      <c r="AD15" s="26"/>
      <c r="AE15" s="26"/>
      <c r="AF15" s="63">
        <f t="shared" si="13"/>
        <v>0</v>
      </c>
      <c r="AG15" s="64">
        <f t="shared" si="14"/>
        <v>0</v>
      </c>
      <c r="AH15" s="65"/>
      <c r="AI15" s="41"/>
    </row>
    <row r="16" spans="1:35">
      <c r="A16" s="25"/>
      <c r="B16" s="26"/>
      <c r="C16" s="26"/>
      <c r="D16" s="47">
        <f t="shared" si="4"/>
        <v>0</v>
      </c>
      <c r="E16" s="47">
        <f t="shared" si="4"/>
        <v>0</v>
      </c>
      <c r="F16" s="48">
        <f t="shared" si="5"/>
        <v>0</v>
      </c>
      <c r="G16" s="49"/>
      <c r="H16" s="50">
        <f t="shared" si="6"/>
        <v>0</v>
      </c>
      <c r="I16" s="26">
        <v>350</v>
      </c>
      <c r="J16" s="32">
        <f t="shared" si="7"/>
        <v>11.67</v>
      </c>
      <c r="K16" s="51">
        <f t="shared" si="8"/>
        <v>0</v>
      </c>
      <c r="L16" s="26">
        <v>1250</v>
      </c>
      <c r="M16" s="34">
        <f t="shared" si="9"/>
        <v>41.67</v>
      </c>
      <c r="N16" s="52">
        <f t="shared" si="10"/>
        <v>0</v>
      </c>
      <c r="O16" s="53">
        <f t="shared" si="0"/>
        <v>0</v>
      </c>
      <c r="P16" s="54">
        <f t="shared" si="1"/>
        <v>0</v>
      </c>
      <c r="Q16" s="55">
        <f t="shared" si="2"/>
        <v>0</v>
      </c>
      <c r="R16" s="47">
        <f t="shared" si="11"/>
        <v>0</v>
      </c>
      <c r="S16" s="47">
        <f t="shared" si="12"/>
        <v>0</v>
      </c>
      <c r="T16" s="56">
        <f t="shared" si="3"/>
        <v>3.3984000000000001</v>
      </c>
      <c r="U16" s="57">
        <f t="shared" si="3"/>
        <v>0.84960000000000002</v>
      </c>
      <c r="V16" s="58">
        <f t="shared" si="3"/>
        <v>5.0975999999999999</v>
      </c>
      <c r="W16" s="59">
        <f t="shared" si="3"/>
        <v>1.2744</v>
      </c>
      <c r="X16" s="60">
        <f t="shared" si="3"/>
        <v>11.0448</v>
      </c>
      <c r="Y16" s="61">
        <f t="shared" si="3"/>
        <v>2.7612000000000001</v>
      </c>
      <c r="Z16" s="62">
        <f t="shared" si="3"/>
        <v>77.88</v>
      </c>
      <c r="AA16" s="48">
        <f t="shared" si="3"/>
        <v>2.16</v>
      </c>
      <c r="AB16" s="48">
        <f t="shared" si="3"/>
        <v>84.110399999999998</v>
      </c>
      <c r="AC16" s="26"/>
      <c r="AD16" s="26"/>
      <c r="AE16" s="26"/>
      <c r="AF16" s="63">
        <f t="shared" si="13"/>
        <v>0</v>
      </c>
      <c r="AG16" s="64">
        <f t="shared" si="14"/>
        <v>0</v>
      </c>
      <c r="AH16" s="65"/>
      <c r="AI16" s="41"/>
    </row>
    <row r="17" spans="1:35">
      <c r="A17" s="25"/>
      <c r="B17" s="26"/>
      <c r="C17" s="26"/>
      <c r="D17" s="47">
        <f t="shared" si="4"/>
        <v>0</v>
      </c>
      <c r="E17" s="47">
        <f t="shared" si="4"/>
        <v>0</v>
      </c>
      <c r="F17" s="48">
        <f t="shared" si="5"/>
        <v>0</v>
      </c>
      <c r="G17" s="49"/>
      <c r="H17" s="50">
        <f t="shared" si="6"/>
        <v>0</v>
      </c>
      <c r="I17" s="26">
        <v>350</v>
      </c>
      <c r="J17" s="32">
        <f t="shared" si="7"/>
        <v>11.67</v>
      </c>
      <c r="K17" s="51">
        <f t="shared" si="8"/>
        <v>0</v>
      </c>
      <c r="L17" s="26">
        <v>1250</v>
      </c>
      <c r="M17" s="34">
        <f t="shared" si="9"/>
        <v>41.67</v>
      </c>
      <c r="N17" s="52">
        <f t="shared" si="10"/>
        <v>0</v>
      </c>
      <c r="O17" s="53">
        <f t="shared" si="0"/>
        <v>0</v>
      </c>
      <c r="P17" s="54">
        <f t="shared" si="1"/>
        <v>0</v>
      </c>
      <c r="Q17" s="55">
        <f t="shared" si="2"/>
        <v>0</v>
      </c>
      <c r="R17" s="47">
        <f t="shared" si="11"/>
        <v>0</v>
      </c>
      <c r="S17" s="47">
        <f t="shared" si="12"/>
        <v>0</v>
      </c>
      <c r="T17" s="56">
        <f t="shared" si="3"/>
        <v>3.3984000000000001</v>
      </c>
      <c r="U17" s="57">
        <f t="shared" si="3"/>
        <v>0.84960000000000002</v>
      </c>
      <c r="V17" s="58">
        <f t="shared" si="3"/>
        <v>5.0975999999999999</v>
      </c>
      <c r="W17" s="59">
        <f t="shared" si="3"/>
        <v>1.2744</v>
      </c>
      <c r="X17" s="60">
        <f t="shared" si="3"/>
        <v>11.0448</v>
      </c>
      <c r="Y17" s="61">
        <f t="shared" si="3"/>
        <v>2.7612000000000001</v>
      </c>
      <c r="Z17" s="62">
        <f t="shared" si="3"/>
        <v>77.88</v>
      </c>
      <c r="AA17" s="48">
        <f t="shared" si="3"/>
        <v>2.16</v>
      </c>
      <c r="AB17" s="48">
        <f t="shared" si="3"/>
        <v>84.110399999999998</v>
      </c>
      <c r="AC17" s="26"/>
      <c r="AD17" s="26"/>
      <c r="AE17" s="26"/>
      <c r="AF17" s="63">
        <f t="shared" si="13"/>
        <v>0</v>
      </c>
      <c r="AG17" s="64">
        <f t="shared" si="14"/>
        <v>0</v>
      </c>
      <c r="AH17" s="65"/>
      <c r="AI17" s="41"/>
    </row>
    <row r="18" spans="1:35">
      <c r="A18" s="25"/>
      <c r="B18" s="26"/>
      <c r="C18" s="26"/>
      <c r="D18" s="47">
        <f t="shared" si="4"/>
        <v>0</v>
      </c>
      <c r="E18" s="47">
        <f t="shared" si="4"/>
        <v>0</v>
      </c>
      <c r="F18" s="48">
        <f t="shared" si="5"/>
        <v>0</v>
      </c>
      <c r="G18" s="49"/>
      <c r="H18" s="50">
        <f t="shared" si="6"/>
        <v>0</v>
      </c>
      <c r="I18" s="26">
        <v>350</v>
      </c>
      <c r="J18" s="32">
        <f t="shared" si="7"/>
        <v>11.67</v>
      </c>
      <c r="K18" s="51">
        <f t="shared" si="8"/>
        <v>0</v>
      </c>
      <c r="L18" s="26">
        <v>1250</v>
      </c>
      <c r="M18" s="34">
        <f t="shared" si="9"/>
        <v>41.67</v>
      </c>
      <c r="N18" s="52">
        <f t="shared" si="10"/>
        <v>0</v>
      </c>
      <c r="O18" s="53">
        <f t="shared" si="0"/>
        <v>0</v>
      </c>
      <c r="P18" s="54">
        <f t="shared" si="1"/>
        <v>0</v>
      </c>
      <c r="Q18" s="55">
        <f t="shared" si="2"/>
        <v>0</v>
      </c>
      <c r="R18" s="47">
        <f t="shared" si="11"/>
        <v>0</v>
      </c>
      <c r="S18" s="47">
        <f t="shared" si="12"/>
        <v>0</v>
      </c>
      <c r="T18" s="56">
        <f t="shared" si="3"/>
        <v>3.3984000000000001</v>
      </c>
      <c r="U18" s="57">
        <f t="shared" si="3"/>
        <v>0.84960000000000002</v>
      </c>
      <c r="V18" s="58">
        <f t="shared" si="3"/>
        <v>5.0975999999999999</v>
      </c>
      <c r="W18" s="59">
        <f t="shared" si="3"/>
        <v>1.2744</v>
      </c>
      <c r="X18" s="60">
        <f t="shared" si="3"/>
        <v>11.0448</v>
      </c>
      <c r="Y18" s="61">
        <f t="shared" si="3"/>
        <v>2.7612000000000001</v>
      </c>
      <c r="Z18" s="62">
        <f t="shared" si="3"/>
        <v>77.88</v>
      </c>
      <c r="AA18" s="48">
        <f t="shared" si="3"/>
        <v>2.16</v>
      </c>
      <c r="AB18" s="48">
        <f t="shared" si="3"/>
        <v>84.110399999999998</v>
      </c>
      <c r="AC18" s="26"/>
      <c r="AD18" s="26"/>
      <c r="AE18" s="26"/>
      <c r="AF18" s="63">
        <f t="shared" si="13"/>
        <v>0</v>
      </c>
      <c r="AG18" s="64">
        <f t="shared" si="14"/>
        <v>0</v>
      </c>
      <c r="AH18" s="65"/>
      <c r="AI18" s="41"/>
    </row>
    <row r="19" spans="1:35">
      <c r="A19" s="25"/>
      <c r="B19" s="26"/>
      <c r="C19" s="26"/>
      <c r="D19" s="47">
        <f t="shared" si="4"/>
        <v>0</v>
      </c>
      <c r="E19" s="47">
        <f t="shared" si="4"/>
        <v>0</v>
      </c>
      <c r="F19" s="48">
        <f t="shared" si="5"/>
        <v>0</v>
      </c>
      <c r="G19" s="49"/>
      <c r="H19" s="50">
        <f t="shared" si="6"/>
        <v>0</v>
      </c>
      <c r="I19" s="26">
        <v>350</v>
      </c>
      <c r="J19" s="32">
        <f t="shared" si="7"/>
        <v>11.67</v>
      </c>
      <c r="K19" s="51">
        <f t="shared" si="8"/>
        <v>0</v>
      </c>
      <c r="L19" s="26">
        <v>1250</v>
      </c>
      <c r="M19" s="34">
        <f t="shared" si="9"/>
        <v>41.67</v>
      </c>
      <c r="N19" s="52">
        <f t="shared" si="10"/>
        <v>0</v>
      </c>
      <c r="O19" s="53">
        <f t="shared" si="0"/>
        <v>0</v>
      </c>
      <c r="P19" s="54">
        <f t="shared" si="1"/>
        <v>0</v>
      </c>
      <c r="Q19" s="55">
        <f t="shared" si="2"/>
        <v>0</v>
      </c>
      <c r="R19" s="47">
        <f t="shared" si="11"/>
        <v>0</v>
      </c>
      <c r="S19" s="47">
        <f t="shared" si="12"/>
        <v>0</v>
      </c>
      <c r="T19" s="56">
        <f t="shared" si="3"/>
        <v>3.3984000000000001</v>
      </c>
      <c r="U19" s="57">
        <f t="shared" si="3"/>
        <v>0.84960000000000002</v>
      </c>
      <c r="V19" s="58">
        <f t="shared" si="3"/>
        <v>5.0975999999999999</v>
      </c>
      <c r="W19" s="59">
        <f t="shared" si="3"/>
        <v>1.2744</v>
      </c>
      <c r="X19" s="60">
        <f t="shared" si="3"/>
        <v>11.0448</v>
      </c>
      <c r="Y19" s="61">
        <f t="shared" si="3"/>
        <v>2.7612000000000001</v>
      </c>
      <c r="Z19" s="62">
        <f t="shared" si="3"/>
        <v>77.88</v>
      </c>
      <c r="AA19" s="48">
        <f t="shared" si="3"/>
        <v>2.16</v>
      </c>
      <c r="AB19" s="48">
        <f t="shared" si="3"/>
        <v>84.110399999999998</v>
      </c>
      <c r="AC19" s="26"/>
      <c r="AD19" s="26"/>
      <c r="AE19" s="26"/>
      <c r="AF19" s="63">
        <f t="shared" si="13"/>
        <v>0</v>
      </c>
      <c r="AG19" s="64">
        <f t="shared" si="14"/>
        <v>0</v>
      </c>
      <c r="AH19" s="65"/>
      <c r="AI19" s="41"/>
    </row>
    <row r="20" spans="1:35">
      <c r="A20" s="25"/>
      <c r="B20" s="26"/>
      <c r="C20" s="26"/>
      <c r="D20" s="47">
        <f t="shared" si="4"/>
        <v>0</v>
      </c>
      <c r="E20" s="47">
        <f t="shared" si="4"/>
        <v>0</v>
      </c>
      <c r="F20" s="48">
        <f t="shared" si="5"/>
        <v>0</v>
      </c>
      <c r="G20" s="49"/>
      <c r="H20" s="50">
        <f t="shared" si="6"/>
        <v>0</v>
      </c>
      <c r="I20" s="26">
        <v>350</v>
      </c>
      <c r="J20" s="32">
        <f t="shared" si="7"/>
        <v>11.67</v>
      </c>
      <c r="K20" s="51">
        <f t="shared" si="8"/>
        <v>0</v>
      </c>
      <c r="L20" s="26">
        <v>1250</v>
      </c>
      <c r="M20" s="34">
        <f t="shared" si="9"/>
        <v>41.67</v>
      </c>
      <c r="N20" s="52">
        <f t="shared" si="10"/>
        <v>0</v>
      </c>
      <c r="O20" s="53">
        <f t="shared" si="0"/>
        <v>0</v>
      </c>
      <c r="P20" s="54">
        <f t="shared" si="1"/>
        <v>0</v>
      </c>
      <c r="Q20" s="55">
        <f t="shared" si="2"/>
        <v>0</v>
      </c>
      <c r="R20" s="47">
        <f t="shared" si="11"/>
        <v>0</v>
      </c>
      <c r="S20" s="47">
        <f t="shared" si="12"/>
        <v>0</v>
      </c>
      <c r="T20" s="56">
        <f t="shared" si="3"/>
        <v>3.3984000000000001</v>
      </c>
      <c r="U20" s="57">
        <f t="shared" si="3"/>
        <v>0.84960000000000002</v>
      </c>
      <c r="V20" s="58">
        <f t="shared" si="3"/>
        <v>5.0975999999999999</v>
      </c>
      <c r="W20" s="59">
        <f t="shared" si="3"/>
        <v>1.2744</v>
      </c>
      <c r="X20" s="60">
        <f t="shared" si="3"/>
        <v>11.0448</v>
      </c>
      <c r="Y20" s="61">
        <f t="shared" si="3"/>
        <v>2.7612000000000001</v>
      </c>
      <c r="Z20" s="62">
        <f t="shared" si="3"/>
        <v>77.88</v>
      </c>
      <c r="AA20" s="48">
        <f t="shared" si="3"/>
        <v>2.16</v>
      </c>
      <c r="AB20" s="48">
        <f t="shared" si="3"/>
        <v>84.110399999999998</v>
      </c>
      <c r="AC20" s="26"/>
      <c r="AD20" s="26"/>
      <c r="AE20" s="26"/>
      <c r="AF20" s="63">
        <f t="shared" si="13"/>
        <v>0</v>
      </c>
      <c r="AG20" s="64">
        <f t="shared" si="14"/>
        <v>0</v>
      </c>
      <c r="AH20" s="65"/>
      <c r="AI20" s="41"/>
    </row>
    <row r="21" spans="1:35">
      <c r="A21" s="25"/>
      <c r="B21" s="26"/>
      <c r="C21" s="26"/>
      <c r="D21" s="47">
        <f t="shared" si="4"/>
        <v>0</v>
      </c>
      <c r="E21" s="47">
        <f t="shared" si="4"/>
        <v>0</v>
      </c>
      <c r="F21" s="48">
        <f t="shared" si="5"/>
        <v>0</v>
      </c>
      <c r="G21" s="49"/>
      <c r="H21" s="50">
        <f t="shared" si="6"/>
        <v>0</v>
      </c>
      <c r="I21" s="26">
        <v>350</v>
      </c>
      <c r="J21" s="32">
        <f t="shared" si="7"/>
        <v>11.67</v>
      </c>
      <c r="K21" s="51">
        <f t="shared" si="8"/>
        <v>0</v>
      </c>
      <c r="L21" s="26">
        <v>1250</v>
      </c>
      <c r="M21" s="34">
        <f t="shared" si="9"/>
        <v>41.67</v>
      </c>
      <c r="N21" s="52">
        <f t="shared" si="10"/>
        <v>0</v>
      </c>
      <c r="O21" s="53">
        <f t="shared" si="0"/>
        <v>0</v>
      </c>
      <c r="P21" s="54">
        <f t="shared" si="1"/>
        <v>0</v>
      </c>
      <c r="Q21" s="55">
        <f t="shared" si="2"/>
        <v>0</v>
      </c>
      <c r="R21" s="47">
        <f t="shared" si="11"/>
        <v>0</v>
      </c>
      <c r="S21" s="47">
        <f t="shared" si="12"/>
        <v>0</v>
      </c>
      <c r="T21" s="56">
        <f t="shared" si="3"/>
        <v>3.3984000000000001</v>
      </c>
      <c r="U21" s="57">
        <f t="shared" si="3"/>
        <v>0.84960000000000002</v>
      </c>
      <c r="V21" s="58">
        <f t="shared" si="3"/>
        <v>5.0975999999999999</v>
      </c>
      <c r="W21" s="59">
        <f t="shared" si="3"/>
        <v>1.2744</v>
      </c>
      <c r="X21" s="60">
        <f t="shared" si="3"/>
        <v>11.0448</v>
      </c>
      <c r="Y21" s="61">
        <f t="shared" si="3"/>
        <v>2.7612000000000001</v>
      </c>
      <c r="Z21" s="62">
        <f t="shared" si="3"/>
        <v>77.88</v>
      </c>
      <c r="AA21" s="48">
        <f t="shared" si="3"/>
        <v>2.16</v>
      </c>
      <c r="AB21" s="48">
        <f t="shared" si="3"/>
        <v>84.110399999999998</v>
      </c>
      <c r="AC21" s="26"/>
      <c r="AD21" s="26"/>
      <c r="AE21" s="26"/>
      <c r="AF21" s="63">
        <f t="shared" si="13"/>
        <v>0</v>
      </c>
      <c r="AG21" s="64">
        <f t="shared" si="14"/>
        <v>0</v>
      </c>
      <c r="AH21" s="65"/>
      <c r="AI21" s="41"/>
    </row>
    <row r="22" spans="1:35">
      <c r="A22" s="25"/>
      <c r="B22" s="26"/>
      <c r="C22" s="26"/>
      <c r="D22" s="47">
        <f t="shared" si="4"/>
        <v>0</v>
      </c>
      <c r="E22" s="47">
        <f t="shared" si="4"/>
        <v>0</v>
      </c>
      <c r="F22" s="48">
        <f t="shared" si="5"/>
        <v>0</v>
      </c>
      <c r="G22" s="49"/>
      <c r="H22" s="50">
        <f t="shared" si="6"/>
        <v>0</v>
      </c>
      <c r="I22" s="26">
        <v>350</v>
      </c>
      <c r="J22" s="32">
        <f t="shared" si="7"/>
        <v>11.67</v>
      </c>
      <c r="K22" s="51">
        <f t="shared" si="8"/>
        <v>0</v>
      </c>
      <c r="L22" s="26">
        <v>1250</v>
      </c>
      <c r="M22" s="34">
        <f t="shared" si="9"/>
        <v>41.67</v>
      </c>
      <c r="N22" s="52">
        <f t="shared" si="10"/>
        <v>0</v>
      </c>
      <c r="O22" s="53">
        <f t="shared" si="0"/>
        <v>0</v>
      </c>
      <c r="P22" s="54">
        <f t="shared" si="1"/>
        <v>0</v>
      </c>
      <c r="Q22" s="55">
        <f t="shared" si="2"/>
        <v>0</v>
      </c>
      <c r="R22" s="47">
        <f t="shared" si="11"/>
        <v>0</v>
      </c>
      <c r="S22" s="47">
        <f t="shared" si="12"/>
        <v>0</v>
      </c>
      <c r="T22" s="56">
        <f t="shared" ref="T22:AB30" si="15">T21</f>
        <v>3.3984000000000001</v>
      </c>
      <c r="U22" s="57">
        <f t="shared" si="15"/>
        <v>0.84960000000000002</v>
      </c>
      <c r="V22" s="58">
        <f t="shared" si="15"/>
        <v>5.0975999999999999</v>
      </c>
      <c r="W22" s="59">
        <f t="shared" si="15"/>
        <v>1.2744</v>
      </c>
      <c r="X22" s="60">
        <f t="shared" si="15"/>
        <v>11.0448</v>
      </c>
      <c r="Y22" s="61">
        <f t="shared" si="15"/>
        <v>2.7612000000000001</v>
      </c>
      <c r="Z22" s="62">
        <f t="shared" si="15"/>
        <v>77.88</v>
      </c>
      <c r="AA22" s="48">
        <f t="shared" si="15"/>
        <v>2.16</v>
      </c>
      <c r="AB22" s="48">
        <f t="shared" si="15"/>
        <v>84.110399999999998</v>
      </c>
      <c r="AC22" s="26"/>
      <c r="AD22" s="26"/>
      <c r="AE22" s="26"/>
      <c r="AF22" s="63">
        <f t="shared" si="13"/>
        <v>0</v>
      </c>
      <c r="AG22" s="64">
        <f t="shared" si="14"/>
        <v>0</v>
      </c>
      <c r="AH22" s="65"/>
      <c r="AI22" s="41"/>
    </row>
    <row r="23" spans="1:35">
      <c r="A23" s="25"/>
      <c r="B23" s="26"/>
      <c r="C23" s="26"/>
      <c r="D23" s="47">
        <f t="shared" si="4"/>
        <v>0</v>
      </c>
      <c r="E23" s="47">
        <f t="shared" si="4"/>
        <v>0</v>
      </c>
      <c r="F23" s="48">
        <f t="shared" si="5"/>
        <v>0</v>
      </c>
      <c r="G23" s="49"/>
      <c r="H23" s="50">
        <f t="shared" si="6"/>
        <v>0</v>
      </c>
      <c r="I23" s="26">
        <v>350</v>
      </c>
      <c r="J23" s="32">
        <f t="shared" si="7"/>
        <v>11.67</v>
      </c>
      <c r="K23" s="51">
        <f t="shared" si="8"/>
        <v>0</v>
      </c>
      <c r="L23" s="26">
        <v>1250</v>
      </c>
      <c r="M23" s="34">
        <f t="shared" si="9"/>
        <v>41.67</v>
      </c>
      <c r="N23" s="52">
        <f t="shared" si="10"/>
        <v>0</v>
      </c>
      <c r="O23" s="53">
        <f t="shared" si="0"/>
        <v>0</v>
      </c>
      <c r="P23" s="54">
        <f t="shared" si="1"/>
        <v>0</v>
      </c>
      <c r="Q23" s="55">
        <f t="shared" si="2"/>
        <v>0</v>
      </c>
      <c r="R23" s="47">
        <f t="shared" si="11"/>
        <v>0</v>
      </c>
      <c r="S23" s="47">
        <f t="shared" si="12"/>
        <v>0</v>
      </c>
      <c r="T23" s="56">
        <f t="shared" si="15"/>
        <v>3.3984000000000001</v>
      </c>
      <c r="U23" s="57">
        <f t="shared" si="15"/>
        <v>0.84960000000000002</v>
      </c>
      <c r="V23" s="58">
        <f t="shared" si="15"/>
        <v>5.0975999999999999</v>
      </c>
      <c r="W23" s="59">
        <f t="shared" si="15"/>
        <v>1.2744</v>
      </c>
      <c r="X23" s="60">
        <f t="shared" si="15"/>
        <v>11.0448</v>
      </c>
      <c r="Y23" s="61">
        <f t="shared" si="15"/>
        <v>2.7612000000000001</v>
      </c>
      <c r="Z23" s="62">
        <f t="shared" si="15"/>
        <v>77.88</v>
      </c>
      <c r="AA23" s="48">
        <f t="shared" si="15"/>
        <v>2.16</v>
      </c>
      <c r="AB23" s="48">
        <f t="shared" si="15"/>
        <v>84.110399999999998</v>
      </c>
      <c r="AC23" s="26"/>
      <c r="AD23" s="26"/>
      <c r="AE23" s="26"/>
      <c r="AF23" s="63">
        <f t="shared" si="13"/>
        <v>0</v>
      </c>
      <c r="AG23" s="64">
        <f t="shared" si="14"/>
        <v>0</v>
      </c>
      <c r="AH23" s="65"/>
      <c r="AI23" s="41"/>
    </row>
    <row r="24" spans="1:35">
      <c r="A24" s="25"/>
      <c r="B24" s="26"/>
      <c r="C24" s="26"/>
      <c r="D24" s="47">
        <f t="shared" si="4"/>
        <v>0</v>
      </c>
      <c r="E24" s="47">
        <f t="shared" si="4"/>
        <v>0</v>
      </c>
      <c r="F24" s="48">
        <f t="shared" si="5"/>
        <v>0</v>
      </c>
      <c r="G24" s="49"/>
      <c r="H24" s="50">
        <f t="shared" si="6"/>
        <v>0</v>
      </c>
      <c r="I24" s="26">
        <v>350</v>
      </c>
      <c r="J24" s="32">
        <f t="shared" si="7"/>
        <v>11.67</v>
      </c>
      <c r="K24" s="51">
        <f t="shared" si="8"/>
        <v>0</v>
      </c>
      <c r="L24" s="26">
        <v>1250</v>
      </c>
      <c r="M24" s="34">
        <f t="shared" si="9"/>
        <v>41.67</v>
      </c>
      <c r="N24" s="52">
        <f t="shared" si="10"/>
        <v>0</v>
      </c>
      <c r="O24" s="53">
        <f t="shared" si="0"/>
        <v>0</v>
      </c>
      <c r="P24" s="54">
        <f t="shared" si="1"/>
        <v>0</v>
      </c>
      <c r="Q24" s="55">
        <f t="shared" si="2"/>
        <v>0</v>
      </c>
      <c r="R24" s="47">
        <f t="shared" si="11"/>
        <v>0</v>
      </c>
      <c r="S24" s="47">
        <f t="shared" si="12"/>
        <v>0</v>
      </c>
      <c r="T24" s="56">
        <f t="shared" si="15"/>
        <v>3.3984000000000001</v>
      </c>
      <c r="U24" s="57">
        <f t="shared" si="15"/>
        <v>0.84960000000000002</v>
      </c>
      <c r="V24" s="58">
        <f t="shared" si="15"/>
        <v>5.0975999999999999</v>
      </c>
      <c r="W24" s="59">
        <f t="shared" si="15"/>
        <v>1.2744</v>
      </c>
      <c r="X24" s="60">
        <f t="shared" si="15"/>
        <v>11.0448</v>
      </c>
      <c r="Y24" s="61">
        <f t="shared" si="15"/>
        <v>2.7612000000000001</v>
      </c>
      <c r="Z24" s="62">
        <f t="shared" si="15"/>
        <v>77.88</v>
      </c>
      <c r="AA24" s="48">
        <f t="shared" si="15"/>
        <v>2.16</v>
      </c>
      <c r="AB24" s="48">
        <f t="shared" si="15"/>
        <v>84.110399999999998</v>
      </c>
      <c r="AC24" s="26"/>
      <c r="AD24" s="26"/>
      <c r="AE24" s="26"/>
      <c r="AF24" s="63">
        <f t="shared" si="13"/>
        <v>0</v>
      </c>
      <c r="AG24" s="64">
        <f t="shared" si="14"/>
        <v>0</v>
      </c>
      <c r="AH24" s="65"/>
      <c r="AI24" s="41"/>
    </row>
    <row r="25" spans="1:35">
      <c r="A25" s="25"/>
      <c r="B25" s="26"/>
      <c r="C25" s="26"/>
      <c r="D25" s="47">
        <f t="shared" si="4"/>
        <v>0</v>
      </c>
      <c r="E25" s="47">
        <f t="shared" si="4"/>
        <v>0</v>
      </c>
      <c r="F25" s="48">
        <f t="shared" si="5"/>
        <v>0</v>
      </c>
      <c r="G25" s="49"/>
      <c r="H25" s="50">
        <f t="shared" si="6"/>
        <v>0</v>
      </c>
      <c r="I25" s="26">
        <v>350</v>
      </c>
      <c r="J25" s="32">
        <f t="shared" si="7"/>
        <v>11.67</v>
      </c>
      <c r="K25" s="51">
        <f t="shared" si="8"/>
        <v>0</v>
      </c>
      <c r="L25" s="26">
        <v>1250</v>
      </c>
      <c r="M25" s="34">
        <f t="shared" si="9"/>
        <v>41.67</v>
      </c>
      <c r="N25" s="52">
        <f t="shared" si="10"/>
        <v>0</v>
      </c>
      <c r="O25" s="53">
        <f t="shared" si="0"/>
        <v>0</v>
      </c>
      <c r="P25" s="54">
        <f t="shared" si="1"/>
        <v>0</v>
      </c>
      <c r="Q25" s="55">
        <f t="shared" si="2"/>
        <v>0</v>
      </c>
      <c r="R25" s="47">
        <f t="shared" si="11"/>
        <v>0</v>
      </c>
      <c r="S25" s="47">
        <f t="shared" si="12"/>
        <v>0</v>
      </c>
      <c r="T25" s="56">
        <f t="shared" si="15"/>
        <v>3.3984000000000001</v>
      </c>
      <c r="U25" s="57">
        <f t="shared" si="15"/>
        <v>0.84960000000000002</v>
      </c>
      <c r="V25" s="58">
        <f t="shared" si="15"/>
        <v>5.0975999999999999</v>
      </c>
      <c r="W25" s="59">
        <f t="shared" si="15"/>
        <v>1.2744</v>
      </c>
      <c r="X25" s="60">
        <f t="shared" si="15"/>
        <v>11.0448</v>
      </c>
      <c r="Y25" s="61">
        <f t="shared" si="15"/>
        <v>2.7612000000000001</v>
      </c>
      <c r="Z25" s="62">
        <f t="shared" si="15"/>
        <v>77.88</v>
      </c>
      <c r="AA25" s="48">
        <f t="shared" si="15"/>
        <v>2.16</v>
      </c>
      <c r="AB25" s="48">
        <f t="shared" si="15"/>
        <v>84.110399999999998</v>
      </c>
      <c r="AC25" s="26"/>
      <c r="AD25" s="26"/>
      <c r="AE25" s="26"/>
      <c r="AF25" s="63">
        <f t="shared" si="13"/>
        <v>0</v>
      </c>
      <c r="AG25" s="64">
        <f t="shared" si="14"/>
        <v>0</v>
      </c>
      <c r="AH25" s="65"/>
      <c r="AI25" s="41"/>
    </row>
    <row r="26" spans="1:35">
      <c r="A26" s="25"/>
      <c r="B26" s="26"/>
      <c r="C26" s="26"/>
      <c r="D26" s="47">
        <f t="shared" si="4"/>
        <v>0</v>
      </c>
      <c r="E26" s="47">
        <f t="shared" si="4"/>
        <v>0</v>
      </c>
      <c r="F26" s="48">
        <f t="shared" si="5"/>
        <v>0</v>
      </c>
      <c r="G26" s="49"/>
      <c r="H26" s="50">
        <f t="shared" si="6"/>
        <v>0</v>
      </c>
      <c r="I26" s="26">
        <v>350</v>
      </c>
      <c r="J26" s="32">
        <f t="shared" si="7"/>
        <v>11.67</v>
      </c>
      <c r="K26" s="51">
        <f t="shared" si="8"/>
        <v>0</v>
      </c>
      <c r="L26" s="26">
        <v>1250</v>
      </c>
      <c r="M26" s="34">
        <f t="shared" si="9"/>
        <v>41.67</v>
      </c>
      <c r="N26" s="52">
        <f t="shared" si="10"/>
        <v>0</v>
      </c>
      <c r="O26" s="53">
        <f t="shared" si="0"/>
        <v>0</v>
      </c>
      <c r="P26" s="54">
        <f t="shared" si="1"/>
        <v>0</v>
      </c>
      <c r="Q26" s="55">
        <f t="shared" si="2"/>
        <v>0</v>
      </c>
      <c r="R26" s="47">
        <f t="shared" si="11"/>
        <v>0</v>
      </c>
      <c r="S26" s="47">
        <f t="shared" si="12"/>
        <v>0</v>
      </c>
      <c r="T26" s="56">
        <f t="shared" si="15"/>
        <v>3.3984000000000001</v>
      </c>
      <c r="U26" s="57">
        <f t="shared" si="15"/>
        <v>0.84960000000000002</v>
      </c>
      <c r="V26" s="58">
        <f t="shared" si="15"/>
        <v>5.0975999999999999</v>
      </c>
      <c r="W26" s="59">
        <f t="shared" si="15"/>
        <v>1.2744</v>
      </c>
      <c r="X26" s="60">
        <f t="shared" si="15"/>
        <v>11.0448</v>
      </c>
      <c r="Y26" s="61">
        <f t="shared" si="15"/>
        <v>2.7612000000000001</v>
      </c>
      <c r="Z26" s="62">
        <f t="shared" si="15"/>
        <v>77.88</v>
      </c>
      <c r="AA26" s="48">
        <f t="shared" si="15"/>
        <v>2.16</v>
      </c>
      <c r="AB26" s="48">
        <f t="shared" si="15"/>
        <v>84.110399999999998</v>
      </c>
      <c r="AC26" s="26"/>
      <c r="AD26" s="26"/>
      <c r="AE26" s="26"/>
      <c r="AF26" s="63">
        <f t="shared" si="13"/>
        <v>0</v>
      </c>
      <c r="AG26" s="64">
        <f t="shared" si="14"/>
        <v>0</v>
      </c>
      <c r="AH26" s="65"/>
      <c r="AI26" s="41"/>
    </row>
    <row r="27" spans="1:35">
      <c r="A27" s="25"/>
      <c r="B27" s="26"/>
      <c r="C27" s="26"/>
      <c r="D27" s="47">
        <f t="shared" si="4"/>
        <v>0</v>
      </c>
      <c r="E27" s="47">
        <f t="shared" si="4"/>
        <v>0</v>
      </c>
      <c r="F27" s="48">
        <f t="shared" si="5"/>
        <v>0</v>
      </c>
      <c r="G27" s="49"/>
      <c r="H27" s="50">
        <f t="shared" si="6"/>
        <v>0</v>
      </c>
      <c r="I27" s="26">
        <v>350</v>
      </c>
      <c r="J27" s="32">
        <f t="shared" si="7"/>
        <v>11.67</v>
      </c>
      <c r="K27" s="51">
        <f t="shared" si="8"/>
        <v>0</v>
      </c>
      <c r="L27" s="26">
        <v>1250</v>
      </c>
      <c r="M27" s="34">
        <f t="shared" si="9"/>
        <v>41.67</v>
      </c>
      <c r="N27" s="52">
        <f t="shared" si="10"/>
        <v>0</v>
      </c>
      <c r="O27" s="53">
        <f t="shared" si="0"/>
        <v>0</v>
      </c>
      <c r="P27" s="54">
        <f t="shared" si="1"/>
        <v>0</v>
      </c>
      <c r="Q27" s="55">
        <f t="shared" si="2"/>
        <v>0</v>
      </c>
      <c r="R27" s="47">
        <f t="shared" si="11"/>
        <v>0</v>
      </c>
      <c r="S27" s="47">
        <f t="shared" si="12"/>
        <v>0</v>
      </c>
      <c r="T27" s="56">
        <f t="shared" si="15"/>
        <v>3.3984000000000001</v>
      </c>
      <c r="U27" s="57">
        <f t="shared" si="15"/>
        <v>0.84960000000000002</v>
      </c>
      <c r="V27" s="58">
        <f t="shared" si="15"/>
        <v>5.0975999999999999</v>
      </c>
      <c r="W27" s="59">
        <f t="shared" si="15"/>
        <v>1.2744</v>
      </c>
      <c r="X27" s="60">
        <f t="shared" si="15"/>
        <v>11.0448</v>
      </c>
      <c r="Y27" s="61">
        <f t="shared" si="15"/>
        <v>2.7612000000000001</v>
      </c>
      <c r="Z27" s="62">
        <f t="shared" si="15"/>
        <v>77.88</v>
      </c>
      <c r="AA27" s="48">
        <f t="shared" si="15"/>
        <v>2.16</v>
      </c>
      <c r="AB27" s="48">
        <f t="shared" si="15"/>
        <v>84.110399999999998</v>
      </c>
      <c r="AC27" s="26"/>
      <c r="AD27" s="26"/>
      <c r="AE27" s="26"/>
      <c r="AF27" s="63">
        <f t="shared" si="13"/>
        <v>0</v>
      </c>
      <c r="AG27" s="64">
        <f t="shared" si="14"/>
        <v>0</v>
      </c>
      <c r="AH27" s="65"/>
      <c r="AI27" s="41"/>
    </row>
    <row r="28" spans="1:35">
      <c r="A28" s="25"/>
      <c r="B28" s="26"/>
      <c r="C28" s="26"/>
      <c r="D28" s="47">
        <f t="shared" si="4"/>
        <v>0</v>
      </c>
      <c r="E28" s="47">
        <f t="shared" si="4"/>
        <v>0</v>
      </c>
      <c r="F28" s="48">
        <f t="shared" si="5"/>
        <v>0</v>
      </c>
      <c r="G28" s="49"/>
      <c r="H28" s="50">
        <f t="shared" si="6"/>
        <v>0</v>
      </c>
      <c r="I28" s="26">
        <v>350</v>
      </c>
      <c r="J28" s="32">
        <f t="shared" si="7"/>
        <v>11.67</v>
      </c>
      <c r="K28" s="51">
        <f t="shared" si="8"/>
        <v>0</v>
      </c>
      <c r="L28" s="26">
        <v>1250</v>
      </c>
      <c r="M28" s="34">
        <f t="shared" si="9"/>
        <v>41.67</v>
      </c>
      <c r="N28" s="52">
        <f t="shared" si="10"/>
        <v>0</v>
      </c>
      <c r="O28" s="53">
        <f t="shared" si="0"/>
        <v>0</v>
      </c>
      <c r="P28" s="54">
        <f t="shared" si="1"/>
        <v>0</v>
      </c>
      <c r="Q28" s="55">
        <f t="shared" si="2"/>
        <v>0</v>
      </c>
      <c r="R28" s="47">
        <f t="shared" si="11"/>
        <v>0</v>
      </c>
      <c r="S28" s="47">
        <f t="shared" si="12"/>
        <v>0</v>
      </c>
      <c r="T28" s="56">
        <f t="shared" si="15"/>
        <v>3.3984000000000001</v>
      </c>
      <c r="U28" s="57">
        <f t="shared" si="15"/>
        <v>0.84960000000000002</v>
      </c>
      <c r="V28" s="58">
        <f t="shared" si="15"/>
        <v>5.0975999999999999</v>
      </c>
      <c r="W28" s="59">
        <f t="shared" si="15"/>
        <v>1.2744</v>
      </c>
      <c r="X28" s="60">
        <f t="shared" si="15"/>
        <v>11.0448</v>
      </c>
      <c r="Y28" s="61">
        <f t="shared" si="15"/>
        <v>2.7612000000000001</v>
      </c>
      <c r="Z28" s="62">
        <f t="shared" si="15"/>
        <v>77.88</v>
      </c>
      <c r="AA28" s="48">
        <f t="shared" si="15"/>
        <v>2.16</v>
      </c>
      <c r="AB28" s="48">
        <f t="shared" si="15"/>
        <v>84.110399999999998</v>
      </c>
      <c r="AC28" s="26"/>
      <c r="AD28" s="26"/>
      <c r="AE28" s="26"/>
      <c r="AF28" s="63">
        <f t="shared" si="13"/>
        <v>0</v>
      </c>
      <c r="AG28" s="64">
        <f t="shared" si="14"/>
        <v>0</v>
      </c>
      <c r="AH28" s="65"/>
      <c r="AI28" s="41"/>
    </row>
    <row r="29" spans="1:35">
      <c r="A29" s="25"/>
      <c r="B29" s="26"/>
      <c r="C29" s="26"/>
      <c r="D29" s="47">
        <f t="shared" si="4"/>
        <v>0</v>
      </c>
      <c r="E29" s="47">
        <f t="shared" si="4"/>
        <v>0</v>
      </c>
      <c r="F29" s="48">
        <f t="shared" si="5"/>
        <v>0</v>
      </c>
      <c r="G29" s="49"/>
      <c r="H29" s="50">
        <f t="shared" si="6"/>
        <v>0</v>
      </c>
      <c r="I29" s="26">
        <v>350</v>
      </c>
      <c r="J29" s="32">
        <f t="shared" si="7"/>
        <v>11.67</v>
      </c>
      <c r="K29" s="51">
        <f t="shared" si="8"/>
        <v>0</v>
      </c>
      <c r="L29" s="26">
        <v>1250</v>
      </c>
      <c r="M29" s="34">
        <f t="shared" si="9"/>
        <v>41.67</v>
      </c>
      <c r="N29" s="52">
        <f t="shared" si="10"/>
        <v>0</v>
      </c>
      <c r="O29" s="53">
        <f t="shared" si="0"/>
        <v>0</v>
      </c>
      <c r="P29" s="54">
        <f t="shared" si="1"/>
        <v>0</v>
      </c>
      <c r="Q29" s="55">
        <f t="shared" si="2"/>
        <v>0</v>
      </c>
      <c r="R29" s="47">
        <f t="shared" si="11"/>
        <v>0</v>
      </c>
      <c r="S29" s="47">
        <f t="shared" si="12"/>
        <v>0</v>
      </c>
      <c r="T29" s="56">
        <f t="shared" si="15"/>
        <v>3.3984000000000001</v>
      </c>
      <c r="U29" s="57">
        <f t="shared" si="15"/>
        <v>0.84960000000000002</v>
      </c>
      <c r="V29" s="58">
        <f t="shared" si="15"/>
        <v>5.0975999999999999</v>
      </c>
      <c r="W29" s="59">
        <f t="shared" si="15"/>
        <v>1.2744</v>
      </c>
      <c r="X29" s="60">
        <f t="shared" si="15"/>
        <v>11.0448</v>
      </c>
      <c r="Y29" s="61">
        <f t="shared" si="15"/>
        <v>2.7612000000000001</v>
      </c>
      <c r="Z29" s="62">
        <f t="shared" si="15"/>
        <v>77.88</v>
      </c>
      <c r="AA29" s="48">
        <f t="shared" si="15"/>
        <v>2.16</v>
      </c>
      <c r="AB29" s="48">
        <f t="shared" si="15"/>
        <v>84.110399999999998</v>
      </c>
      <c r="AC29" s="26"/>
      <c r="AD29" s="26"/>
      <c r="AE29" s="26"/>
      <c r="AF29" s="63">
        <f t="shared" si="13"/>
        <v>0</v>
      </c>
      <c r="AG29" s="64">
        <f t="shared" si="14"/>
        <v>0</v>
      </c>
      <c r="AH29" s="65"/>
      <c r="AI29" s="41"/>
    </row>
    <row r="30" spans="1:35">
      <c r="A30" s="25"/>
      <c r="B30" s="26"/>
      <c r="C30" s="26"/>
      <c r="D30" s="47">
        <f t="shared" si="4"/>
        <v>0</v>
      </c>
      <c r="E30" s="47">
        <f t="shared" si="4"/>
        <v>0</v>
      </c>
      <c r="F30" s="48">
        <f t="shared" si="5"/>
        <v>0</v>
      </c>
      <c r="G30" s="49"/>
      <c r="H30" s="50">
        <f t="shared" si="6"/>
        <v>0</v>
      </c>
      <c r="I30" s="26">
        <v>350</v>
      </c>
      <c r="J30" s="32">
        <f t="shared" si="7"/>
        <v>11.67</v>
      </c>
      <c r="K30" s="51">
        <f t="shared" si="8"/>
        <v>0</v>
      </c>
      <c r="L30" s="26">
        <v>1250</v>
      </c>
      <c r="M30" s="34">
        <f t="shared" si="9"/>
        <v>41.67</v>
      </c>
      <c r="N30" s="52">
        <f t="shared" si="10"/>
        <v>0</v>
      </c>
      <c r="O30" s="53">
        <f t="shared" si="0"/>
        <v>0</v>
      </c>
      <c r="P30" s="54">
        <f t="shared" si="1"/>
        <v>0</v>
      </c>
      <c r="Q30" s="55">
        <f t="shared" si="2"/>
        <v>0</v>
      </c>
      <c r="R30" s="47">
        <f t="shared" si="11"/>
        <v>0</v>
      </c>
      <c r="S30" s="47">
        <f t="shared" si="12"/>
        <v>0</v>
      </c>
      <c r="T30" s="56">
        <f t="shared" si="15"/>
        <v>3.3984000000000001</v>
      </c>
      <c r="U30" s="57">
        <f t="shared" si="15"/>
        <v>0.84960000000000002</v>
      </c>
      <c r="V30" s="58">
        <f t="shared" si="15"/>
        <v>5.0975999999999999</v>
      </c>
      <c r="W30" s="59">
        <f t="shared" si="15"/>
        <v>1.2744</v>
      </c>
      <c r="X30" s="60">
        <f t="shared" si="15"/>
        <v>11.0448</v>
      </c>
      <c r="Y30" s="61">
        <f t="shared" si="15"/>
        <v>2.7612000000000001</v>
      </c>
      <c r="Z30" s="62">
        <f t="shared" si="15"/>
        <v>77.88</v>
      </c>
      <c r="AA30" s="48">
        <f t="shared" si="15"/>
        <v>2.16</v>
      </c>
      <c r="AB30" s="48">
        <f t="shared" si="15"/>
        <v>84.110399999999998</v>
      </c>
      <c r="AC30" s="26"/>
      <c r="AD30" s="26"/>
      <c r="AE30" s="26"/>
      <c r="AF30" s="63">
        <f t="shared" si="13"/>
        <v>0</v>
      </c>
      <c r="AG30" s="64">
        <f t="shared" si="14"/>
        <v>0</v>
      </c>
      <c r="AH30" s="65"/>
      <c r="AI30" s="41"/>
    </row>
    <row r="32" spans="1:35">
      <c r="W32" s="66"/>
    </row>
    <row r="33" spans="23:23">
      <c r="W33" s="67"/>
    </row>
  </sheetData>
  <protectedRanges>
    <protectedRange sqref="AC6:AC30" name="Range8"/>
    <protectedRange sqref="AH6:AI30" name="Range4"/>
    <protectedRange sqref="G6:G30" name="Range2"/>
    <protectedRange sqref="A5:C30" name="Range1"/>
    <protectedRange sqref="AC6:AE30" name="Range3"/>
    <protectedRange sqref="T5:AA5" name="Range5"/>
    <protectedRange sqref="I6:I30" name="Range6"/>
    <protectedRange sqref="L6:L30" name="Range7"/>
  </protectedRanges>
  <mergeCells count="38">
    <mergeCell ref="I2:K2"/>
    <mergeCell ref="L2:N2"/>
    <mergeCell ref="A1:A4"/>
    <mergeCell ref="B1:B4"/>
    <mergeCell ref="C1:C4"/>
    <mergeCell ref="D1:F2"/>
    <mergeCell ref="G1:H2"/>
    <mergeCell ref="I3:I4"/>
    <mergeCell ref="J3:K3"/>
    <mergeCell ref="L3:L4"/>
    <mergeCell ref="M3:N3"/>
    <mergeCell ref="I1:N1"/>
    <mergeCell ref="D3:D4"/>
    <mergeCell ref="E3:E4"/>
    <mergeCell ref="F3:F4"/>
    <mergeCell ref="G3:G4"/>
    <mergeCell ref="AE1:AE4"/>
    <mergeCell ref="AF1:AF4"/>
    <mergeCell ref="AG1:AG4"/>
    <mergeCell ref="AH1:AH4"/>
    <mergeCell ref="AI1:AI4"/>
    <mergeCell ref="AD1:AD4"/>
    <mergeCell ref="O1:Q2"/>
    <mergeCell ref="R1:R4"/>
    <mergeCell ref="S1:S4"/>
    <mergeCell ref="T1:Z1"/>
    <mergeCell ref="AA1:AB1"/>
    <mergeCell ref="AC1:AC4"/>
    <mergeCell ref="T2:U3"/>
    <mergeCell ref="V2:W3"/>
    <mergeCell ref="X2:Y3"/>
    <mergeCell ref="Z2:Z4"/>
    <mergeCell ref="AA2:AB2"/>
    <mergeCell ref="H3:H4"/>
    <mergeCell ref="O3:O4"/>
    <mergeCell ref="P3:P4"/>
    <mergeCell ref="Q3:Q4"/>
    <mergeCell ref="AA3:AA4"/>
  </mergeCells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2014-01-23T12:03:26Z</dcterms:modified>
</cp:coreProperties>
</file>