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tabRatio="686" activeTab="0"/>
  </bookViews>
  <sheets>
    <sheet name="EI i M profil proracun" sheetId="1" r:id="rId1"/>
    <sheet name="UI i LL profil proracun " sheetId="2" r:id="rId2"/>
    <sheet name="EI i M Profil -tabele grafikoni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<sst xmlns="http://schemas.openxmlformats.org/spreadsheetml/2006/main" count="198" uniqueCount="79">
  <si>
    <t>Ulazni napon</t>
  </si>
  <si>
    <t>Izlazni napon</t>
  </si>
  <si>
    <t>Izlazna struja</t>
  </si>
  <si>
    <t xml:space="preserve">  220/380V</t>
  </si>
  <si>
    <t>Frekvencija</t>
  </si>
  <si>
    <r>
      <t xml:space="preserve">              </t>
    </r>
    <r>
      <rPr>
        <b/>
        <sz val="10"/>
        <color indexed="12"/>
        <rFont val="Arial"/>
        <family val="2"/>
      </rPr>
      <t xml:space="preserve"> Dimenzije preseka jezgra</t>
    </r>
  </si>
  <si>
    <t>cm</t>
  </si>
  <si>
    <t>Hz</t>
  </si>
  <si>
    <r>
      <t xml:space="preserve">Maksimalna magnetna indukcija </t>
    </r>
    <r>
      <rPr>
        <sz val="12"/>
        <color indexed="12"/>
        <rFont val="Arial"/>
        <family val="2"/>
      </rPr>
      <t>B</t>
    </r>
    <r>
      <rPr>
        <sz val="10"/>
        <color indexed="12"/>
        <rFont val="Arial"/>
        <family val="2"/>
      </rPr>
      <t>max</t>
    </r>
  </si>
  <si>
    <t>T</t>
  </si>
  <si>
    <t>A/mm^2</t>
  </si>
  <si>
    <t xml:space="preserve">   Primara</t>
  </si>
  <si>
    <t xml:space="preserve">   Sekundara</t>
  </si>
  <si>
    <t xml:space="preserve">   Gustina struje kroz navoje</t>
  </si>
  <si>
    <t>Broj navoja po Voltu N</t>
  </si>
  <si>
    <t>Broj navoja na primaru</t>
  </si>
  <si>
    <r>
      <t xml:space="preserve">cm^2 </t>
    </r>
    <r>
      <rPr>
        <sz val="10"/>
        <color indexed="12"/>
        <rFont val="Arial"/>
        <family val="2"/>
      </rPr>
      <t>Maksimalna snaga transformatora</t>
    </r>
  </si>
  <si>
    <t>Broj navija na sekundaru</t>
  </si>
  <si>
    <t xml:space="preserve"> Presek zice primara </t>
  </si>
  <si>
    <t xml:space="preserve"> Presek zice sekundara</t>
  </si>
  <si>
    <t>W</t>
  </si>
  <si>
    <r>
      <t xml:space="preserve">VA  </t>
    </r>
    <r>
      <rPr>
        <sz val="10"/>
        <color indexed="12"/>
        <rFont val="Arial"/>
        <family val="2"/>
      </rPr>
      <t>Koeficijent korisnog dejstva η</t>
    </r>
  </si>
  <si>
    <r>
      <t xml:space="preserve">W   </t>
    </r>
    <r>
      <rPr>
        <sz val="10"/>
        <color indexed="12"/>
        <rFont val="Arial"/>
        <family val="2"/>
      </rPr>
      <t>Ulazna struja primara</t>
    </r>
  </si>
  <si>
    <t>%</t>
  </si>
  <si>
    <t>A</t>
  </si>
  <si>
    <t xml:space="preserve">                                 ν</t>
  </si>
  <si>
    <t xml:space="preserve">   Od 2.5 do 3 A/mm^2</t>
  </si>
  <si>
    <t>V</t>
  </si>
  <si>
    <t xml:space="preserve">                                D=</t>
  </si>
  <si>
    <t>Za stacionarni rad 0.8T,ispravljaci 1T ,aparati za varenje do 1.8 T</t>
  </si>
  <si>
    <r>
      <t xml:space="preserve">m                      </t>
    </r>
    <r>
      <rPr>
        <sz val="10"/>
        <color indexed="12"/>
        <rFont val="Arial"/>
        <family val="2"/>
      </rPr>
      <t>Tezina primara</t>
    </r>
  </si>
  <si>
    <r>
      <t xml:space="preserve">m                      </t>
    </r>
    <r>
      <rPr>
        <sz val="10"/>
        <color indexed="12"/>
        <rFont val="Arial"/>
        <family val="2"/>
      </rPr>
      <t>Tezina sekundara</t>
    </r>
  </si>
  <si>
    <r>
      <t>*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Obavezno uneti</t>
    </r>
    <r>
      <rPr>
        <sz val="10"/>
        <color indexed="10"/>
        <rFont val="Arial"/>
        <family val="2"/>
      </rPr>
      <t xml:space="preserve">  </t>
    </r>
  </si>
  <si>
    <r>
      <t xml:space="preserve">                              *</t>
    </r>
    <r>
      <rPr>
        <b/>
        <sz val="10"/>
        <color indexed="12"/>
        <rFont val="Arial"/>
        <family val="2"/>
      </rPr>
      <t>C=</t>
    </r>
  </si>
  <si>
    <t>Maksimalana povrsina preseka namotaja</t>
  </si>
  <si>
    <t>cm^2</t>
  </si>
  <si>
    <r>
      <t xml:space="preserve">cm^2  </t>
    </r>
    <r>
      <rPr>
        <sz val="10"/>
        <color indexed="12"/>
        <rFont val="Arial"/>
        <family val="2"/>
      </rPr>
      <t>Povrsina preseka namotaja &lt;</t>
    </r>
  </si>
  <si>
    <t xml:space="preserve">     primara</t>
  </si>
  <si>
    <t xml:space="preserve"> sekundara</t>
  </si>
  <si>
    <t xml:space="preserve">             A=</t>
  </si>
  <si>
    <r>
      <t xml:space="preserve">            </t>
    </r>
    <r>
      <rPr>
        <b/>
        <sz val="10"/>
        <color indexed="10"/>
        <rFont val="Arial"/>
        <family val="2"/>
      </rPr>
      <t>*</t>
    </r>
    <r>
      <rPr>
        <b/>
        <sz val="10"/>
        <color indexed="12"/>
        <rFont val="Arial"/>
        <family val="2"/>
      </rPr>
      <t>B=</t>
    </r>
  </si>
  <si>
    <r>
      <t>mm</t>
    </r>
    <r>
      <rPr>
        <sz val="10"/>
        <color indexed="12"/>
        <rFont val="Arial"/>
        <family val="2"/>
      </rPr>
      <t xml:space="preserve">     Duzina primara</t>
    </r>
  </si>
  <si>
    <r>
      <t>mm</t>
    </r>
    <r>
      <rPr>
        <sz val="10"/>
        <color indexed="12"/>
        <rFont val="Arial"/>
        <family val="2"/>
      </rPr>
      <t xml:space="preserve">     Duzina sekundara</t>
    </r>
  </si>
  <si>
    <t xml:space="preserve">                Izlazna snaga</t>
  </si>
  <si>
    <t xml:space="preserve">                Ulazna snaga</t>
  </si>
  <si>
    <t>Ukupna povrsina preseka namotaja</t>
  </si>
  <si>
    <t>g</t>
  </si>
  <si>
    <t xml:space="preserve">       Otpornost sekundara</t>
  </si>
  <si>
    <t xml:space="preserve">       Otpornost primara</t>
  </si>
  <si>
    <t xml:space="preserve"> Ukupna tezina namotaja</t>
  </si>
  <si>
    <t>Ω</t>
  </si>
  <si>
    <t>Vrednosti parametara η , v i  karakteristike lak zice ocitati iz prilozenih grafikona i tabela&gt;&gt;</t>
  </si>
  <si>
    <t xml:space="preserve">            Povrsina preseka jezgra Sef</t>
  </si>
  <si>
    <t>Zica za primar koju imate</t>
  </si>
  <si>
    <t>Zica za sekundar koju imate</t>
  </si>
  <si>
    <t xml:space="preserve"> Ukupna povrsina namotaja nije ista ako se nekoristi orginlna zica!!</t>
  </si>
  <si>
    <r>
      <t xml:space="preserve">mm &gt;      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Broj potrebnih struka</t>
    </r>
  </si>
  <si>
    <t>Precnik zice</t>
  </si>
  <si>
    <t xml:space="preserve">mm^2  </t>
  </si>
  <si>
    <t>Duzina zice</t>
  </si>
  <si>
    <r>
      <t xml:space="preserve">mm      </t>
    </r>
    <r>
      <rPr>
        <sz val="10"/>
        <color indexed="12"/>
        <rFont val="Arial"/>
        <family val="2"/>
      </rPr>
      <t>Povrsina preseka</t>
    </r>
  </si>
  <si>
    <t xml:space="preserve">            Otpornost zice</t>
  </si>
  <si>
    <r>
      <t xml:space="preserve">m         </t>
    </r>
    <r>
      <rPr>
        <sz val="10"/>
        <color indexed="12"/>
        <rFont val="Arial"/>
        <family val="2"/>
      </rPr>
      <t>Tezina zice</t>
    </r>
  </si>
  <si>
    <t>Gustina stuje</t>
  </si>
  <si>
    <t xml:space="preserve">            Maksimalna struja</t>
  </si>
  <si>
    <t xml:space="preserve">              Gubici u bakru</t>
  </si>
  <si>
    <t xml:space="preserve">            Gubici u bakru</t>
  </si>
  <si>
    <t>mm</t>
  </si>
  <si>
    <t>Tezina zice</t>
  </si>
  <si>
    <t>m</t>
  </si>
  <si>
    <t>mm^2</t>
  </si>
  <si>
    <t xml:space="preserve">            Gustina stuje</t>
  </si>
  <si>
    <t xml:space="preserve">           Povrsina preseka</t>
  </si>
  <si>
    <t xml:space="preserve">                   Duzina zice</t>
  </si>
  <si>
    <t xml:space="preserve">         Maksimalna struja</t>
  </si>
  <si>
    <t xml:space="preserve">              Otpornost zice</t>
  </si>
  <si>
    <r>
      <t xml:space="preserve">            </t>
    </r>
    <r>
      <rPr>
        <b/>
        <sz val="10"/>
        <color indexed="10"/>
        <rFont val="Arial"/>
        <family val="2"/>
      </rPr>
      <t>*</t>
    </r>
    <r>
      <rPr>
        <b/>
        <sz val="10"/>
        <color indexed="12"/>
        <rFont val="Arial"/>
        <family val="2"/>
      </rPr>
      <t>A=</t>
    </r>
  </si>
  <si>
    <r>
      <t xml:space="preserve">                               </t>
    </r>
    <r>
      <rPr>
        <b/>
        <sz val="10"/>
        <color indexed="10"/>
        <rFont val="Arial"/>
        <family val="2"/>
      </rPr>
      <t>*</t>
    </r>
    <r>
      <rPr>
        <b/>
        <sz val="10"/>
        <color indexed="12"/>
        <rFont val="Arial"/>
        <family val="2"/>
      </rPr>
      <t>D=</t>
    </r>
  </si>
  <si>
    <t>Maksimalna izlazna struja za zadati izlazni napon</t>
  </si>
</sst>
</file>

<file path=xl/styles.xml><?xml version="1.0" encoding="utf-8"?>
<styleSheet xmlns="http://schemas.openxmlformats.org/spreadsheetml/2006/main">
  <numFmts count="2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2">
    <font>
      <sz val="10"/>
      <name val="Arial"/>
      <family val="0"/>
    </font>
    <font>
      <sz val="10"/>
      <color indexed="12"/>
      <name val="Arial"/>
      <family val="2"/>
    </font>
    <font>
      <sz val="14"/>
      <color indexed="12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u val="single"/>
      <sz val="10"/>
      <color indexed="12"/>
      <name val="Arial"/>
      <family val="2"/>
    </font>
    <font>
      <sz val="10"/>
      <color indexed="53"/>
      <name val="Arial"/>
      <family val="0"/>
    </font>
    <font>
      <b/>
      <sz val="10"/>
      <color indexed="45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9" xfId="0" applyFill="1" applyBorder="1" applyAlignment="1">
      <alignment/>
    </xf>
    <xf numFmtId="0" fontId="7" fillId="3" borderId="9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7" fillId="3" borderId="11" xfId="0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7" fillId="3" borderId="5" xfId="0" applyFont="1" applyFill="1" applyBorder="1" applyAlignment="1">
      <alignment/>
    </xf>
    <xf numFmtId="0" fontId="6" fillId="4" borderId="15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6" fillId="4" borderId="17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0" fillId="3" borderId="18" xfId="0" applyFill="1" applyBorder="1" applyAlignment="1">
      <alignment/>
    </xf>
    <xf numFmtId="0" fontId="6" fillId="3" borderId="18" xfId="0" applyFont="1" applyFill="1" applyBorder="1" applyAlignment="1">
      <alignment/>
    </xf>
    <xf numFmtId="0" fontId="0" fillId="3" borderId="0" xfId="0" applyFill="1" applyBorder="1" applyAlignment="1" applyProtection="1">
      <alignment/>
      <protection locked="0"/>
    </xf>
    <xf numFmtId="0" fontId="10" fillId="5" borderId="19" xfId="0" applyFont="1" applyFill="1" applyBorder="1" applyAlignment="1">
      <alignment/>
    </xf>
    <xf numFmtId="0" fontId="11" fillId="5" borderId="17" xfId="0" applyFont="1" applyFill="1" applyBorder="1" applyAlignment="1">
      <alignment/>
    </xf>
    <xf numFmtId="0" fontId="10" fillId="5" borderId="16" xfId="0" applyFont="1" applyFill="1" applyBorder="1" applyAlignment="1">
      <alignment/>
    </xf>
    <xf numFmtId="0" fontId="10" fillId="5" borderId="15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0" fillId="3" borderId="18" xfId="0" applyFont="1" applyFill="1" applyBorder="1" applyAlignment="1">
      <alignment/>
    </xf>
    <xf numFmtId="0" fontId="10" fillId="3" borderId="13" xfId="0" applyFont="1" applyFill="1" applyBorder="1" applyAlignment="1">
      <alignment/>
    </xf>
    <xf numFmtId="0" fontId="11" fillId="5" borderId="19" xfId="0" applyFont="1" applyFill="1" applyBorder="1" applyAlignment="1">
      <alignment/>
    </xf>
    <xf numFmtId="0" fontId="10" fillId="5" borderId="20" xfId="0" applyFont="1" applyFill="1" applyBorder="1" applyAlignment="1">
      <alignment/>
    </xf>
    <xf numFmtId="0" fontId="11" fillId="5" borderId="15" xfId="0" applyFont="1" applyFill="1" applyBorder="1" applyAlignment="1">
      <alignment/>
    </xf>
    <xf numFmtId="0" fontId="17" fillId="3" borderId="4" xfId="0" applyFont="1" applyFill="1" applyBorder="1" applyAlignment="1">
      <alignment/>
    </xf>
    <xf numFmtId="0" fontId="18" fillId="3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6" fillId="3" borderId="7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6" fillId="6" borderId="15" xfId="0" applyFont="1" applyFill="1" applyBorder="1" applyAlignment="1" applyProtection="1">
      <alignment/>
      <protection locked="0"/>
    </xf>
    <xf numFmtId="0" fontId="7" fillId="4" borderId="15" xfId="0" applyFont="1" applyFill="1" applyBorder="1" applyAlignment="1">
      <alignment/>
    </xf>
    <xf numFmtId="0" fontId="7" fillId="6" borderId="15" xfId="0" applyFont="1" applyFill="1" applyBorder="1" applyAlignment="1" applyProtection="1">
      <alignment/>
      <protection locked="0"/>
    </xf>
    <xf numFmtId="0" fontId="0" fillId="7" borderId="0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6" xfId="0" applyFill="1" applyBorder="1" applyAlignment="1">
      <alignment/>
    </xf>
    <xf numFmtId="0" fontId="6" fillId="4" borderId="15" xfId="0" applyFont="1" applyFill="1" applyBorder="1" applyAlignment="1">
      <alignment/>
    </xf>
    <xf numFmtId="0" fontId="12" fillId="6" borderId="15" xfId="0" applyFont="1" applyFill="1" applyBorder="1" applyAlignment="1" applyProtection="1">
      <alignment/>
      <protection locked="0"/>
    </xf>
    <xf numFmtId="0" fontId="1" fillId="7" borderId="0" xfId="0" applyFont="1" applyFill="1" applyBorder="1" applyAlignment="1">
      <alignment/>
    </xf>
    <xf numFmtId="0" fontId="1" fillId="7" borderId="4" xfId="0" applyFont="1" applyFill="1" applyBorder="1" applyAlignment="1">
      <alignment/>
    </xf>
    <xf numFmtId="0" fontId="0" fillId="7" borderId="1" xfId="0" applyFill="1" applyBorder="1" applyAlignment="1">
      <alignment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0" fontId="0" fillId="7" borderId="5" xfId="0" applyFill="1" applyBorder="1" applyAlignment="1">
      <alignment/>
    </xf>
    <xf numFmtId="0" fontId="6" fillId="7" borderId="0" xfId="0" applyFont="1" applyFill="1" applyBorder="1" applyAlignment="1">
      <alignment/>
    </xf>
    <xf numFmtId="0" fontId="6" fillId="7" borderId="5" xfId="0" applyFont="1" applyFill="1" applyBorder="1" applyAlignment="1">
      <alignment/>
    </xf>
    <xf numFmtId="0" fontId="6" fillId="7" borderId="0" xfId="0" applyFont="1" applyFill="1" applyBorder="1" applyAlignment="1">
      <alignment/>
    </xf>
    <xf numFmtId="0" fontId="1" fillId="7" borderId="4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7" xfId="0" applyFill="1" applyBorder="1" applyAlignment="1">
      <alignment/>
    </xf>
    <xf numFmtId="0" fontId="0" fillId="7" borderId="8" xfId="0" applyFill="1" applyBorder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6" fillId="3" borderId="11" xfId="0" applyFont="1" applyFill="1" applyBorder="1" applyAlignment="1">
      <alignment/>
    </xf>
    <xf numFmtId="0" fontId="20" fillId="3" borderId="4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0" fontId="21" fillId="5" borderId="15" xfId="0" applyFont="1" applyFill="1" applyBorder="1" applyAlignment="1">
      <alignment/>
    </xf>
    <xf numFmtId="0" fontId="21" fillId="3" borderId="0" xfId="0" applyFont="1" applyFill="1" applyBorder="1" applyAlignment="1">
      <alignment/>
    </xf>
    <xf numFmtId="0" fontId="13" fillId="9" borderId="1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13" fillId="9" borderId="6" xfId="0" applyFont="1" applyFill="1" applyBorder="1" applyAlignment="1">
      <alignment horizontal="center"/>
    </xf>
    <xf numFmtId="0" fontId="13" fillId="9" borderId="7" xfId="0" applyFont="1" applyFill="1" applyBorder="1" applyAlignment="1">
      <alignment horizontal="center"/>
    </xf>
    <xf numFmtId="0" fontId="13" fillId="9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28575</xdr:rowOff>
    </xdr:from>
    <xdr:to>
      <xdr:col>12</xdr:col>
      <xdr:colOff>561975</xdr:colOff>
      <xdr:row>2</xdr:row>
      <xdr:rowOff>95250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905000" y="95250"/>
          <a:ext cx="5486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            </a:t>
          </a:r>
          <a:r>
            <a:rPr lang="en-US" cap="none" sz="14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Proracun TRANSFORMATORA  E/I I M profila</a:t>
          </a:r>
        </a:p>
      </xdr:txBody>
    </xdr:sp>
    <xdr:clientData/>
  </xdr:twoCellAnchor>
  <xdr:twoCellAnchor>
    <xdr:from>
      <xdr:col>6</xdr:col>
      <xdr:colOff>476250</xdr:colOff>
      <xdr:row>3</xdr:row>
      <xdr:rowOff>28575</xdr:rowOff>
    </xdr:from>
    <xdr:to>
      <xdr:col>9</xdr:col>
      <xdr:colOff>657225</xdr:colOff>
      <xdr:row>4</xdr:row>
      <xdr:rowOff>19050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3590925" y="428625"/>
          <a:ext cx="22098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     ULAZNI PODACI</a:t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6</xdr:col>
      <xdr:colOff>0</xdr:colOff>
      <xdr:row>15</xdr:row>
      <xdr:rowOff>0</xdr:rowOff>
    </xdr:to>
    <xdr:sp>
      <xdr:nvSpPr>
        <xdr:cNvPr id="3" name="Rectangle 8"/>
        <xdr:cNvSpPr>
          <a:spLocks/>
        </xdr:cNvSpPr>
      </xdr:nvSpPr>
      <xdr:spPr>
        <a:xfrm>
          <a:off x="2371725" y="2095500"/>
          <a:ext cx="7429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18</xdr:row>
      <xdr:rowOff>76200</xdr:rowOff>
    </xdr:from>
    <xdr:to>
      <xdr:col>9</xdr:col>
      <xdr:colOff>657225</xdr:colOff>
      <xdr:row>18</xdr:row>
      <xdr:rowOff>238125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3562350" y="2867025"/>
          <a:ext cx="2238375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</a:t>
          </a:r>
          <a:r>
            <a:rPr lang="en-US" cap="none" sz="10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        IZLAZNI PODACI</a:t>
          </a:r>
        </a:p>
      </xdr:txBody>
    </xdr:sp>
    <xdr:clientData/>
  </xdr:twoCellAnchor>
  <xdr:twoCellAnchor editAs="oneCell">
    <xdr:from>
      <xdr:col>12</xdr:col>
      <xdr:colOff>38100</xdr:colOff>
      <xdr:row>3</xdr:row>
      <xdr:rowOff>76200</xdr:rowOff>
    </xdr:from>
    <xdr:to>
      <xdr:col>14</xdr:col>
      <xdr:colOff>419100</xdr:colOff>
      <xdr:row>13</xdr:row>
      <xdr:rowOff>66675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476250"/>
          <a:ext cx="23431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9</xdr:row>
      <xdr:rowOff>0</xdr:rowOff>
    </xdr:from>
    <xdr:to>
      <xdr:col>7</xdr:col>
      <xdr:colOff>314325</xdr:colOff>
      <xdr:row>11</xdr:row>
      <xdr:rowOff>133350</xdr:rowOff>
    </xdr:to>
    <xdr:sp>
      <xdr:nvSpPr>
        <xdr:cNvPr id="6" name="AutoShape 18"/>
        <xdr:cNvSpPr>
          <a:spLocks/>
        </xdr:cNvSpPr>
      </xdr:nvSpPr>
      <xdr:spPr>
        <a:xfrm>
          <a:off x="1809750" y="1200150"/>
          <a:ext cx="2409825" cy="48577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3200" b="1" kern="10" spc="0">
              <a:ln w="9525" cmpd="sng">
                <a:solidFill>
                  <a:srgbClr val="00FFFF"/>
                </a:solidFill>
                <a:headEnd type="none"/>
                <a:tailEnd type="none"/>
              </a:ln>
              <a:solidFill>
                <a:srgbClr val="0000FF">
                  <a:alpha val="79000"/>
                </a:srgbClr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Edwardian Script ITC"/>
              <a:cs typeface="Edwardian Script ITC"/>
            </a:rPr>
            <a:t>TeslaTrafo2006</a:t>
          </a:r>
        </a:p>
      </xdr:txBody>
    </xdr:sp>
    <xdr:clientData/>
  </xdr:twoCellAnchor>
  <xdr:oneCellAnchor>
    <xdr:from>
      <xdr:col>6</xdr:col>
      <xdr:colOff>66675</xdr:colOff>
      <xdr:row>38</xdr:row>
      <xdr:rowOff>47625</xdr:rowOff>
    </xdr:from>
    <xdr:ext cx="2581275" cy="171450"/>
    <xdr:sp>
      <xdr:nvSpPr>
        <xdr:cNvPr id="7" name="TextBox 19"/>
        <xdr:cNvSpPr txBox="1">
          <a:spLocks noChangeArrowheads="1"/>
        </xdr:cNvSpPr>
      </xdr:nvSpPr>
      <xdr:spPr>
        <a:xfrm>
          <a:off x="3181350" y="5943600"/>
          <a:ext cx="2581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     </a:t>
          </a: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PRORACUNI ZA LAK ZICU</a:t>
          </a:r>
        </a:p>
      </xdr:txBody>
    </xdr:sp>
    <xdr:clientData/>
  </xdr:oneCellAnchor>
  <xdr:twoCellAnchor>
    <xdr:from>
      <xdr:col>1</xdr:col>
      <xdr:colOff>57150</xdr:colOff>
      <xdr:row>47</xdr:row>
      <xdr:rowOff>104775</xdr:rowOff>
    </xdr:from>
    <xdr:to>
      <xdr:col>7</xdr:col>
      <xdr:colOff>352425</xdr:colOff>
      <xdr:row>47</xdr:row>
      <xdr:rowOff>104775</xdr:rowOff>
    </xdr:to>
    <xdr:sp>
      <xdr:nvSpPr>
        <xdr:cNvPr id="8" name="Line 21"/>
        <xdr:cNvSpPr>
          <a:spLocks/>
        </xdr:cNvSpPr>
      </xdr:nvSpPr>
      <xdr:spPr>
        <a:xfrm>
          <a:off x="123825" y="7534275"/>
          <a:ext cx="413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104775</xdr:rowOff>
    </xdr:from>
    <xdr:to>
      <xdr:col>8</xdr:col>
      <xdr:colOff>0</xdr:colOff>
      <xdr:row>13</xdr:row>
      <xdr:rowOff>104775</xdr:rowOff>
    </xdr:to>
    <xdr:sp>
      <xdr:nvSpPr>
        <xdr:cNvPr id="9" name="Line 24"/>
        <xdr:cNvSpPr>
          <a:spLocks/>
        </xdr:cNvSpPr>
      </xdr:nvSpPr>
      <xdr:spPr>
        <a:xfrm>
          <a:off x="76200" y="2028825"/>
          <a:ext cx="432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76200</xdr:rowOff>
    </xdr:from>
    <xdr:to>
      <xdr:col>8</xdr:col>
      <xdr:colOff>0</xdr:colOff>
      <xdr:row>13</xdr:row>
      <xdr:rowOff>76200</xdr:rowOff>
    </xdr:to>
    <xdr:sp>
      <xdr:nvSpPr>
        <xdr:cNvPr id="10" name="Line 25"/>
        <xdr:cNvSpPr>
          <a:spLocks/>
        </xdr:cNvSpPr>
      </xdr:nvSpPr>
      <xdr:spPr>
        <a:xfrm>
          <a:off x="85725" y="2000250"/>
          <a:ext cx="431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13</xdr:row>
      <xdr:rowOff>85725</xdr:rowOff>
    </xdr:from>
    <xdr:to>
      <xdr:col>7</xdr:col>
      <xdr:colOff>457200</xdr:colOff>
      <xdr:row>13</xdr:row>
      <xdr:rowOff>85725</xdr:rowOff>
    </xdr:to>
    <xdr:sp>
      <xdr:nvSpPr>
        <xdr:cNvPr id="11" name="Line 27"/>
        <xdr:cNvSpPr>
          <a:spLocks/>
        </xdr:cNvSpPr>
      </xdr:nvSpPr>
      <xdr:spPr>
        <a:xfrm>
          <a:off x="57150" y="2009775"/>
          <a:ext cx="430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28575</xdr:rowOff>
    </xdr:from>
    <xdr:to>
      <xdr:col>12</xdr:col>
      <xdr:colOff>561975</xdr:colOff>
      <xdr:row>2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0" y="95250"/>
          <a:ext cx="5486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            </a:t>
          </a:r>
          <a:r>
            <a:rPr lang="en-US" cap="none" sz="14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Proracun TRANSFORMATORA  U/I i L/L profila</a:t>
          </a:r>
        </a:p>
      </xdr:txBody>
    </xdr:sp>
    <xdr:clientData/>
  </xdr:twoCellAnchor>
  <xdr:twoCellAnchor>
    <xdr:from>
      <xdr:col>6</xdr:col>
      <xdr:colOff>476250</xdr:colOff>
      <xdr:row>3</xdr:row>
      <xdr:rowOff>28575</xdr:rowOff>
    </xdr:from>
    <xdr:to>
      <xdr:col>9</xdr:col>
      <xdr:colOff>657225</xdr:colOff>
      <xdr:row>4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90925" y="428625"/>
          <a:ext cx="22098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     ULAZNI PODACI</a:t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6</xdr:col>
      <xdr:colOff>0</xdr:colOff>
      <xdr:row>15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371725" y="2076450"/>
          <a:ext cx="7429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18</xdr:row>
      <xdr:rowOff>76200</xdr:rowOff>
    </xdr:from>
    <xdr:to>
      <xdr:col>9</xdr:col>
      <xdr:colOff>657225</xdr:colOff>
      <xdr:row>18</xdr:row>
      <xdr:rowOff>238125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562350" y="2847975"/>
          <a:ext cx="2238375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</a:t>
          </a:r>
          <a:r>
            <a:rPr lang="en-US" cap="none" sz="10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        IZLAZNI PODACI</a:t>
          </a:r>
        </a:p>
      </xdr:txBody>
    </xdr:sp>
    <xdr:clientData/>
  </xdr:twoCellAnchor>
  <xdr:twoCellAnchor>
    <xdr:from>
      <xdr:col>4</xdr:col>
      <xdr:colOff>190500</xdr:colOff>
      <xdr:row>9</xdr:row>
      <xdr:rowOff>57150</xdr:rowOff>
    </xdr:from>
    <xdr:to>
      <xdr:col>7</xdr:col>
      <xdr:colOff>304800</xdr:colOff>
      <xdr:row>12</xdr:row>
      <xdr:rowOff>9525</xdr:rowOff>
    </xdr:to>
    <xdr:sp>
      <xdr:nvSpPr>
        <xdr:cNvPr id="5" name="AutoShape 6"/>
        <xdr:cNvSpPr>
          <a:spLocks/>
        </xdr:cNvSpPr>
      </xdr:nvSpPr>
      <xdr:spPr>
        <a:xfrm>
          <a:off x="1800225" y="1257300"/>
          <a:ext cx="2409825" cy="48577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3200" b="1" kern="10" spc="0">
              <a:ln w="9525" cmpd="sng">
                <a:solidFill>
                  <a:srgbClr val="00FFFF"/>
                </a:solidFill>
                <a:headEnd type="none"/>
                <a:tailEnd type="none"/>
              </a:ln>
              <a:solidFill>
                <a:srgbClr val="0000FF">
                  <a:alpha val="79000"/>
                </a:srgbClr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Edwardian Script ITC"/>
              <a:cs typeface="Edwardian Script ITC"/>
            </a:rPr>
            <a:t>TeslaTrafo2006</a:t>
          </a:r>
        </a:p>
      </xdr:txBody>
    </xdr:sp>
    <xdr:clientData/>
  </xdr:twoCellAnchor>
  <xdr:oneCellAnchor>
    <xdr:from>
      <xdr:col>6</xdr:col>
      <xdr:colOff>66675</xdr:colOff>
      <xdr:row>38</xdr:row>
      <xdr:rowOff>47625</xdr:rowOff>
    </xdr:from>
    <xdr:ext cx="2581275" cy="171450"/>
    <xdr:sp>
      <xdr:nvSpPr>
        <xdr:cNvPr id="6" name="TextBox 7"/>
        <xdr:cNvSpPr txBox="1">
          <a:spLocks noChangeArrowheads="1"/>
        </xdr:cNvSpPr>
      </xdr:nvSpPr>
      <xdr:spPr>
        <a:xfrm>
          <a:off x="3181350" y="5924550"/>
          <a:ext cx="2581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     </a:t>
          </a: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PRORACUNI ZA LAK ZICU</a:t>
          </a:r>
        </a:p>
      </xdr:txBody>
    </xdr:sp>
    <xdr:clientData/>
  </xdr:oneCellAnchor>
  <xdr:twoCellAnchor>
    <xdr:from>
      <xdr:col>1</xdr:col>
      <xdr:colOff>57150</xdr:colOff>
      <xdr:row>47</xdr:row>
      <xdr:rowOff>104775</xdr:rowOff>
    </xdr:from>
    <xdr:to>
      <xdr:col>7</xdr:col>
      <xdr:colOff>352425</xdr:colOff>
      <xdr:row>47</xdr:row>
      <xdr:rowOff>104775</xdr:rowOff>
    </xdr:to>
    <xdr:sp>
      <xdr:nvSpPr>
        <xdr:cNvPr id="7" name="Line 8"/>
        <xdr:cNvSpPr>
          <a:spLocks/>
        </xdr:cNvSpPr>
      </xdr:nvSpPr>
      <xdr:spPr>
        <a:xfrm>
          <a:off x="123825" y="7515225"/>
          <a:ext cx="413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609600</xdr:colOff>
      <xdr:row>1</xdr:row>
      <xdr:rowOff>114300</xdr:rowOff>
    </xdr:from>
    <xdr:to>
      <xdr:col>14</xdr:col>
      <xdr:colOff>285750</xdr:colOff>
      <xdr:row>13</xdr:row>
      <xdr:rowOff>152400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80975"/>
          <a:ext cx="16383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304800</xdr:colOff>
      <xdr:row>4</xdr:row>
      <xdr:rowOff>57150</xdr:rowOff>
    </xdr:from>
    <xdr:to>
      <xdr:col>20</xdr:col>
      <xdr:colOff>95250</xdr:colOff>
      <xdr:row>32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704850"/>
          <a:ext cx="7105650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19050</xdr:rowOff>
    </xdr:from>
    <xdr:to>
      <xdr:col>8</xdr:col>
      <xdr:colOff>304800</xdr:colOff>
      <xdr:row>40</xdr:row>
      <xdr:rowOff>95250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66750"/>
          <a:ext cx="5124450" cy="590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N20" sqref="N20"/>
    </sheetView>
  </sheetViews>
  <sheetFormatPr defaultColWidth="9.140625" defaultRowHeight="12.75"/>
  <cols>
    <col min="1" max="1" width="0.9921875" style="0" customWidth="1"/>
    <col min="2" max="2" width="2.00390625" style="0" customWidth="1"/>
    <col min="3" max="3" width="9.57421875" style="0" customWidth="1"/>
    <col min="4" max="4" width="11.57421875" style="0" customWidth="1"/>
    <col min="5" max="5" width="11.421875" style="0" customWidth="1"/>
    <col min="6" max="6" width="11.140625" style="0" customWidth="1"/>
    <col min="7" max="7" width="11.8515625" style="0" customWidth="1"/>
    <col min="8" max="8" width="7.421875" style="0" customWidth="1"/>
    <col min="9" max="9" width="11.140625" style="0" customWidth="1"/>
    <col min="10" max="10" width="9.8515625" style="0" customWidth="1"/>
    <col min="11" max="11" width="7.28125" style="0" customWidth="1"/>
    <col min="12" max="12" width="8.140625" style="0" customWidth="1"/>
    <col min="13" max="13" width="22.140625" style="0" customWidth="1"/>
    <col min="14" max="14" width="7.28125" style="0" customWidth="1"/>
    <col min="15" max="15" width="6.57421875" style="0" customWidth="1"/>
    <col min="16" max="16" width="1.1484375" style="0" customWidth="1"/>
  </cols>
  <sheetData>
    <row r="1" spans="1:16" ht="5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1"/>
    </row>
    <row r="3" spans="1:16" ht="13.5" thickBot="1">
      <c r="A3" s="1"/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7"/>
      <c r="P3" s="1"/>
    </row>
    <row r="4" spans="1:16" ht="12.75">
      <c r="A4" s="1"/>
      <c r="B4" s="6"/>
      <c r="C4" s="77" t="str">
        <f>IF(K21&gt;K20,"PREOPTERECENJE -nedovoljna snaga trafoa",IF(F28&gt;F27,"Nedovoljno prostora za namotaje",IF(OR(N20&lt;70,N20&gt;99.5),"Koeficijent korisnog dejstva netacan!",IF(OR(N22&lt;1,N22&gt;1.5),"Koeficijent v netacan!","Bez upozorenja"))))</f>
        <v>PREOPTERECENJE -nedovoljna snaga trafoa</v>
      </c>
      <c r="D4" s="78"/>
      <c r="E4" s="78"/>
      <c r="F4" s="79"/>
      <c r="G4" s="2"/>
      <c r="H4" s="2"/>
      <c r="I4" s="2"/>
      <c r="J4" s="2"/>
      <c r="K4" s="2"/>
      <c r="L4" s="2"/>
      <c r="M4" s="2"/>
      <c r="N4" s="2"/>
      <c r="O4" s="7"/>
      <c r="P4" s="1"/>
    </row>
    <row r="5" spans="1:16" ht="6" customHeight="1" thickBot="1">
      <c r="A5" s="1"/>
      <c r="B5" s="6"/>
      <c r="C5" s="80"/>
      <c r="D5" s="81"/>
      <c r="E5" s="81"/>
      <c r="F5" s="82"/>
      <c r="G5" s="2"/>
      <c r="H5" s="2"/>
      <c r="I5" s="2"/>
      <c r="J5" s="2"/>
      <c r="K5" s="2"/>
      <c r="L5" s="2"/>
      <c r="M5" s="2"/>
      <c r="N5" s="2"/>
      <c r="O5" s="7"/>
      <c r="P5" s="1"/>
    </row>
    <row r="6" spans="1:16" ht="3.75" customHeight="1">
      <c r="A6" s="1"/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7"/>
      <c r="P6" s="1"/>
    </row>
    <row r="7" spans="1:16" ht="13.5" thickBot="1">
      <c r="A7" s="1"/>
      <c r="B7" s="6"/>
      <c r="C7" s="2"/>
      <c r="D7" s="2"/>
      <c r="E7" s="2"/>
      <c r="F7" s="2"/>
      <c r="G7" s="2"/>
      <c r="H7" s="18" t="s">
        <v>5</v>
      </c>
      <c r="I7" s="2"/>
      <c r="J7" s="2"/>
      <c r="K7" s="2"/>
      <c r="L7" s="2"/>
      <c r="M7" s="2"/>
      <c r="N7" s="2"/>
      <c r="O7" s="7"/>
      <c r="P7" s="1"/>
    </row>
    <row r="8" spans="1:16" ht="13.5" thickBot="1">
      <c r="A8" s="1"/>
      <c r="B8" s="11" t="s">
        <v>0</v>
      </c>
      <c r="C8" s="2"/>
      <c r="D8" s="49">
        <v>220</v>
      </c>
      <c r="E8" s="16" t="s">
        <v>3</v>
      </c>
      <c r="F8" s="14" t="s">
        <v>4</v>
      </c>
      <c r="G8" s="49">
        <v>50</v>
      </c>
      <c r="H8" s="19" t="s">
        <v>7</v>
      </c>
      <c r="I8" s="2"/>
      <c r="J8" s="2"/>
      <c r="K8" s="2"/>
      <c r="L8" s="2"/>
      <c r="M8" s="2"/>
      <c r="N8" s="2"/>
      <c r="O8" s="7"/>
      <c r="P8" s="1"/>
    </row>
    <row r="9" spans="1:16" ht="13.5" thickBot="1">
      <c r="A9" s="1"/>
      <c r="B9" s="6"/>
      <c r="C9" s="2"/>
      <c r="D9" s="2"/>
      <c r="E9" s="2"/>
      <c r="F9" s="2"/>
      <c r="G9" s="2"/>
      <c r="H9" s="18"/>
      <c r="I9" s="15" t="s">
        <v>39</v>
      </c>
      <c r="J9" s="27">
        <f>2*N15</f>
        <v>3.2</v>
      </c>
      <c r="K9" s="16" t="s">
        <v>6</v>
      </c>
      <c r="L9" s="2"/>
      <c r="M9" s="13"/>
      <c r="N9" s="2"/>
      <c r="O9" s="7"/>
      <c r="P9" s="1"/>
    </row>
    <row r="10" spans="1:16" ht="14.25" customHeight="1" thickBot="1">
      <c r="A10" s="1"/>
      <c r="B10" s="11" t="s">
        <v>1</v>
      </c>
      <c r="C10" s="2"/>
      <c r="D10" s="49">
        <v>12</v>
      </c>
      <c r="E10" s="16" t="s">
        <v>27</v>
      </c>
      <c r="F10" s="2"/>
      <c r="G10" s="2"/>
      <c r="H10" s="18"/>
      <c r="I10" s="2"/>
      <c r="J10" s="2"/>
      <c r="K10" s="2"/>
      <c r="L10" s="2"/>
      <c r="M10" s="2"/>
      <c r="N10" s="2"/>
      <c r="O10" s="7"/>
      <c r="P10" s="1"/>
    </row>
    <row r="11" spans="1:16" ht="13.5" customHeight="1" thickBot="1">
      <c r="A11" s="1"/>
      <c r="B11" s="6"/>
      <c r="C11" s="2"/>
      <c r="D11" s="2"/>
      <c r="E11" s="2"/>
      <c r="F11" s="2"/>
      <c r="G11" s="2"/>
      <c r="H11" s="18"/>
      <c r="I11" s="72" t="s">
        <v>40</v>
      </c>
      <c r="J11" s="49">
        <v>4</v>
      </c>
      <c r="K11" s="21" t="s">
        <v>6</v>
      </c>
      <c r="L11" s="22"/>
      <c r="M11" s="2"/>
      <c r="N11" s="2"/>
      <c r="O11" s="7"/>
      <c r="P11" s="1"/>
    </row>
    <row r="12" spans="1:16" ht="14.25" customHeight="1" thickBot="1">
      <c r="A12" s="1"/>
      <c r="B12" s="12" t="s">
        <v>2</v>
      </c>
      <c r="C12" s="13"/>
      <c r="D12" s="49">
        <v>21.5</v>
      </c>
      <c r="E12" s="16" t="s">
        <v>24</v>
      </c>
      <c r="F12" s="2"/>
      <c r="G12" s="33"/>
      <c r="H12" s="18"/>
      <c r="I12" s="15" t="s">
        <v>13</v>
      </c>
      <c r="J12" s="15"/>
      <c r="K12" s="15"/>
      <c r="L12" s="2"/>
      <c r="M12" s="31"/>
      <c r="N12" s="2"/>
      <c r="O12" s="7"/>
      <c r="P12" s="1"/>
    </row>
    <row r="13" spans="1:16" ht="15" customHeight="1" thickBot="1">
      <c r="A13" s="1"/>
      <c r="B13" s="73" t="s">
        <v>78</v>
      </c>
      <c r="C13" s="74"/>
      <c r="D13" s="74"/>
      <c r="E13" s="74"/>
      <c r="F13" s="74"/>
      <c r="G13" s="75">
        <f>7*F20/G8*D10</f>
        <v>21.504000000000005</v>
      </c>
      <c r="H13" s="19" t="s">
        <v>24</v>
      </c>
      <c r="I13" s="13" t="s">
        <v>11</v>
      </c>
      <c r="J13" s="13"/>
      <c r="K13" s="49">
        <v>2.5</v>
      </c>
      <c r="L13" s="16" t="s">
        <v>10</v>
      </c>
      <c r="M13" s="31"/>
      <c r="N13" s="2"/>
      <c r="O13" s="7"/>
      <c r="P13" s="1"/>
    </row>
    <row r="14" spans="1:16" ht="13.5" thickBot="1">
      <c r="A14" s="1"/>
      <c r="B14" s="6"/>
      <c r="C14" s="2"/>
      <c r="D14" s="2"/>
      <c r="E14" s="2"/>
      <c r="F14" s="2"/>
      <c r="G14" s="2"/>
      <c r="H14" s="18"/>
      <c r="I14" s="2"/>
      <c r="J14" s="2"/>
      <c r="K14" s="2"/>
      <c r="L14" s="2"/>
      <c r="M14" s="31"/>
      <c r="N14" s="2"/>
      <c r="O14" s="7"/>
      <c r="P14" s="1"/>
    </row>
    <row r="15" spans="1:16" ht="14.25" customHeight="1" thickBot="1">
      <c r="A15" s="1"/>
      <c r="B15" s="11" t="s">
        <v>8</v>
      </c>
      <c r="C15" s="17"/>
      <c r="D15" s="17"/>
      <c r="E15" s="17"/>
      <c r="F15" s="49">
        <v>1</v>
      </c>
      <c r="G15" s="16" t="s">
        <v>9</v>
      </c>
      <c r="H15" s="18"/>
      <c r="I15" s="13" t="s">
        <v>12</v>
      </c>
      <c r="J15" s="13"/>
      <c r="K15" s="49">
        <v>2.5</v>
      </c>
      <c r="L15" s="16" t="s">
        <v>10</v>
      </c>
      <c r="M15" s="39" t="s">
        <v>33</v>
      </c>
      <c r="N15" s="49">
        <v>1.6</v>
      </c>
      <c r="O15" s="26" t="s">
        <v>6</v>
      </c>
      <c r="P15" s="1"/>
    </row>
    <row r="16" spans="1:16" ht="13.5" thickBot="1">
      <c r="A16" s="1"/>
      <c r="B16" s="6"/>
      <c r="C16" s="2"/>
      <c r="D16" s="2"/>
      <c r="E16" s="2"/>
      <c r="F16" s="2"/>
      <c r="G16" s="2"/>
      <c r="H16" s="18"/>
      <c r="I16" s="2"/>
      <c r="J16" s="2"/>
      <c r="K16" s="2"/>
      <c r="L16" s="2"/>
      <c r="M16" s="31"/>
      <c r="N16" s="2"/>
      <c r="O16" s="7"/>
      <c r="P16" s="1"/>
    </row>
    <row r="17" spans="1:16" ht="13.5" thickBot="1">
      <c r="A17" s="1"/>
      <c r="B17" s="6"/>
      <c r="C17" s="30" t="s">
        <v>29</v>
      </c>
      <c r="D17" s="30"/>
      <c r="E17" s="30"/>
      <c r="F17" s="30"/>
      <c r="G17" s="30"/>
      <c r="H17" s="18"/>
      <c r="I17" s="30" t="s">
        <v>26</v>
      </c>
      <c r="J17" s="30"/>
      <c r="K17" s="2"/>
      <c r="L17" s="2"/>
      <c r="M17" s="32" t="s">
        <v>28</v>
      </c>
      <c r="N17" s="27">
        <f>3*N15</f>
        <v>4.800000000000001</v>
      </c>
      <c r="O17" s="26" t="s">
        <v>6</v>
      </c>
      <c r="P17" s="1"/>
    </row>
    <row r="18" spans="1:16" ht="13.5" thickBot="1">
      <c r="A18" s="1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40" t="s">
        <v>32</v>
      </c>
      <c r="N18" s="24"/>
      <c r="O18" s="25"/>
      <c r="P18" s="1"/>
    </row>
    <row r="19" spans="1:16" ht="21.75" customHeight="1" thickBot="1" thickTop="1">
      <c r="A19" s="1"/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7"/>
      <c r="P19" s="1"/>
    </row>
    <row r="20" spans="1:16" ht="14.25" customHeight="1" thickBot="1">
      <c r="A20" s="1"/>
      <c r="B20" s="6"/>
      <c r="C20" s="13" t="s">
        <v>52</v>
      </c>
      <c r="D20" s="13"/>
      <c r="E20" s="13"/>
      <c r="F20" s="27">
        <f>J9*J11</f>
        <v>12.8</v>
      </c>
      <c r="G20" s="16" t="s">
        <v>16</v>
      </c>
      <c r="H20" s="2"/>
      <c r="I20" s="2"/>
      <c r="J20" s="2"/>
      <c r="K20" s="28">
        <f>F20*F20</f>
        <v>163.84000000000003</v>
      </c>
      <c r="L20" s="16" t="s">
        <v>21</v>
      </c>
      <c r="M20" s="14"/>
      <c r="N20" s="49">
        <v>75</v>
      </c>
      <c r="O20" s="26" t="s">
        <v>23</v>
      </c>
      <c r="P20" s="1"/>
    </row>
    <row r="21" spans="1:16" ht="14.25" thickBot="1" thickTop="1">
      <c r="A21" s="1"/>
      <c r="B21" s="6"/>
      <c r="C21" s="2"/>
      <c r="D21" s="2"/>
      <c r="E21" s="2"/>
      <c r="F21" s="2"/>
      <c r="G21" s="2"/>
      <c r="H21" s="2"/>
      <c r="I21" s="13" t="s">
        <v>44</v>
      </c>
      <c r="J21" s="13"/>
      <c r="K21" s="34">
        <f>(1+(100-N20)/100)*K22</f>
        <v>322.5</v>
      </c>
      <c r="L21" s="16" t="s">
        <v>22</v>
      </c>
      <c r="M21" s="2"/>
      <c r="N21" s="42">
        <f>K21/D8</f>
        <v>1.4659090909090908</v>
      </c>
      <c r="O21" s="26" t="s">
        <v>24</v>
      </c>
      <c r="P21" s="1"/>
    </row>
    <row r="22" spans="1:16" ht="14.25" thickBot="1" thickTop="1">
      <c r="A22" s="1"/>
      <c r="B22" s="6"/>
      <c r="C22" s="13" t="s">
        <v>14</v>
      </c>
      <c r="D22" s="13"/>
      <c r="E22" s="28">
        <f>10000/(4.44*G8*F20*F15)</f>
        <v>3.5191441441441436</v>
      </c>
      <c r="F22" s="2"/>
      <c r="G22" s="2"/>
      <c r="H22" s="2"/>
      <c r="I22" s="13" t="s">
        <v>43</v>
      </c>
      <c r="J22" s="13"/>
      <c r="K22" s="35">
        <f>D10*D12</f>
        <v>258</v>
      </c>
      <c r="L22" s="16" t="s">
        <v>20</v>
      </c>
      <c r="M22" s="14" t="s">
        <v>25</v>
      </c>
      <c r="N22" s="49">
        <v>1.1</v>
      </c>
      <c r="O22" s="7"/>
      <c r="P22" s="1"/>
    </row>
    <row r="23" spans="1:16" ht="14.25" thickBot="1" thickTop="1">
      <c r="A23" s="1"/>
      <c r="B23" s="6"/>
      <c r="C23" s="13" t="s">
        <v>15</v>
      </c>
      <c r="D23" s="2"/>
      <c r="E23" s="34">
        <f>E22*D8</f>
        <v>774.2117117117116</v>
      </c>
      <c r="F23" s="13" t="s">
        <v>18</v>
      </c>
      <c r="G23" s="13"/>
      <c r="H23" s="36">
        <f>1.13*SQRT(N21/K13)</f>
        <v>0.8652905450036578</v>
      </c>
      <c r="I23" s="38" t="s">
        <v>41</v>
      </c>
      <c r="J23" s="2"/>
      <c r="K23" s="36">
        <f>((2*(J9+J11+N15)-0.4)*E23)/100</f>
        <v>133.1644144144144</v>
      </c>
      <c r="L23" s="16" t="s">
        <v>30</v>
      </c>
      <c r="M23" s="2"/>
      <c r="N23" s="36">
        <f>(H23*0.1/2)*(H23*0.1/2)*3.141592*K23*100*8.9</f>
        <v>696.9343941173066</v>
      </c>
      <c r="O23" s="26" t="s">
        <v>46</v>
      </c>
      <c r="P23" s="1"/>
    </row>
    <row r="24" spans="1:16" ht="14.25" thickBot="1" thickTop="1">
      <c r="A24" s="1"/>
      <c r="B24" s="6"/>
      <c r="C24" s="14" t="s">
        <v>17</v>
      </c>
      <c r="D24" s="2"/>
      <c r="E24" s="35">
        <f>N22*E22*D10</f>
        <v>46.452702702702695</v>
      </c>
      <c r="F24" s="13" t="s">
        <v>19</v>
      </c>
      <c r="G24" s="13"/>
      <c r="H24" s="35">
        <f>1.13*SQRT(D12/K15)</f>
        <v>3.3138104954870307</v>
      </c>
      <c r="I24" s="16" t="s">
        <v>42</v>
      </c>
      <c r="J24" s="2"/>
      <c r="K24" s="35">
        <f>(2*J9+2*J11+3*N15-0.6)*E24/100</f>
        <v>8.640202702702702</v>
      </c>
      <c r="L24" s="16" t="s">
        <v>31</v>
      </c>
      <c r="M24" s="2"/>
      <c r="N24" s="41">
        <f>(H24*0.1/2)*(H24*0.1/2)*3.141592*K24*100*8.9</f>
        <v>663.2222187739578</v>
      </c>
      <c r="O24" s="26" t="s">
        <v>46</v>
      </c>
      <c r="P24" s="1"/>
    </row>
    <row r="25" spans="1:16" ht="13.5" thickBot="1">
      <c r="A25" s="1"/>
      <c r="B25" s="6"/>
      <c r="C25" s="2"/>
      <c r="D25" s="2"/>
      <c r="E25" s="2"/>
      <c r="F25" s="2"/>
      <c r="G25" s="2"/>
      <c r="H25" s="2"/>
      <c r="I25" s="2"/>
      <c r="J25" s="2"/>
      <c r="K25" s="2"/>
      <c r="L25" s="2"/>
      <c r="M25" s="13" t="s">
        <v>49</v>
      </c>
      <c r="N25" s="29">
        <f>N23+N24</f>
        <v>1360.1566128912646</v>
      </c>
      <c r="O25" s="26" t="s">
        <v>46</v>
      </c>
      <c r="P25" s="1"/>
    </row>
    <row r="26" spans="1:16" ht="13.5" thickBot="1">
      <c r="A26" s="1"/>
      <c r="B26" s="6"/>
      <c r="C26" s="2"/>
      <c r="D26" s="2"/>
      <c r="E26" s="2"/>
      <c r="F26" s="2"/>
      <c r="G26" s="2"/>
      <c r="H26" s="2"/>
      <c r="I26" s="2"/>
      <c r="J26" s="13" t="s">
        <v>37</v>
      </c>
      <c r="K26" s="37">
        <f>(1.2*H23*0.1)*(1.2*H23*0.1)*E23</f>
        <v>8.347302364864863</v>
      </c>
      <c r="L26" s="16" t="s">
        <v>35</v>
      </c>
      <c r="M26" s="2"/>
      <c r="N26" s="2"/>
      <c r="O26" s="7"/>
      <c r="P26" s="1"/>
    </row>
    <row r="27" spans="1:16" ht="13.5" thickBot="1">
      <c r="A27" s="1"/>
      <c r="B27" s="11" t="s">
        <v>34</v>
      </c>
      <c r="C27" s="2"/>
      <c r="D27" s="2"/>
      <c r="E27" s="2"/>
      <c r="F27" s="28">
        <f>(N17-0.3)*(N15-0.15)</f>
        <v>6.525000000000002</v>
      </c>
      <c r="G27" s="16" t="s">
        <v>36</v>
      </c>
      <c r="H27" s="2"/>
      <c r="I27" s="2"/>
      <c r="J27" s="2"/>
      <c r="K27" s="2"/>
      <c r="L27" s="2"/>
      <c r="M27" s="13" t="s">
        <v>48</v>
      </c>
      <c r="N27" s="36">
        <f>0.00000001*K23/((H23*0.001/2)*(H23*0.001/2)*3.141592)*1.7</f>
        <v>3.849669068197442</v>
      </c>
      <c r="O27" s="26" t="s">
        <v>50</v>
      </c>
      <c r="P27" s="1"/>
    </row>
    <row r="28" spans="1:16" ht="14.25" thickBot="1" thickTop="1">
      <c r="A28" s="1"/>
      <c r="B28" s="12" t="s">
        <v>45</v>
      </c>
      <c r="C28" s="2"/>
      <c r="D28" s="2"/>
      <c r="E28" s="2"/>
      <c r="F28" s="29">
        <f>K26+K28</f>
        <v>15.692928445945945</v>
      </c>
      <c r="G28" s="16" t="s">
        <v>35</v>
      </c>
      <c r="H28" s="2"/>
      <c r="I28" s="2"/>
      <c r="J28" s="13" t="s">
        <v>38</v>
      </c>
      <c r="K28" s="43">
        <f>(H24*1.2*0.1)*(H24*1.2*0.1)*E24</f>
        <v>7.345626081081082</v>
      </c>
      <c r="L28" s="16" t="s">
        <v>35</v>
      </c>
      <c r="M28" s="13" t="s">
        <v>47</v>
      </c>
      <c r="N28" s="35">
        <f>0.00000001*K24/((H24*0.001/2)*(H24*0.001/2)*3.141592)*1.7</f>
        <v>0.01703051273827303</v>
      </c>
      <c r="O28" s="26" t="s">
        <v>50</v>
      </c>
      <c r="P28" s="1"/>
    </row>
    <row r="29" spans="1:16" ht="12.75">
      <c r="A29" s="1"/>
      <c r="B29" s="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7"/>
      <c r="P29" s="1"/>
    </row>
    <row r="30" spans="1:16" ht="11.25" customHeight="1" thickBot="1">
      <c r="A30" s="1"/>
      <c r="B30" s="8"/>
      <c r="C30" s="47"/>
      <c r="D30" s="9"/>
      <c r="E30" s="9"/>
      <c r="F30" s="9"/>
      <c r="G30" s="48" t="s">
        <v>51</v>
      </c>
      <c r="H30" s="9"/>
      <c r="I30" s="48"/>
      <c r="J30" s="9"/>
      <c r="K30" s="9"/>
      <c r="L30" s="9"/>
      <c r="M30" s="9"/>
      <c r="N30" s="9"/>
      <c r="O30" s="10"/>
      <c r="P30" s="1"/>
    </row>
    <row r="31" spans="1:16" ht="11.25" customHeight="1" thickBot="1">
      <c r="A31" s="1"/>
      <c r="B31" s="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7"/>
      <c r="P31" s="1"/>
    </row>
    <row r="32" spans="1:16" ht="12.75" customHeight="1" thickBot="1">
      <c r="A32" s="1"/>
      <c r="B32" s="44" t="s">
        <v>53</v>
      </c>
      <c r="C32" s="45"/>
      <c r="D32" s="45"/>
      <c r="E32" s="49">
        <v>0.3</v>
      </c>
      <c r="F32" s="16" t="s">
        <v>56</v>
      </c>
      <c r="G32" s="2"/>
      <c r="H32" s="2"/>
      <c r="I32" s="37">
        <f>((H23/2)*(H23/2)*3.141592)/((E32/2)*(E32/2)*3.141592)</f>
        <v>8.319196969696968</v>
      </c>
      <c r="J32" s="46" t="s">
        <v>55</v>
      </c>
      <c r="K32" s="2"/>
      <c r="L32" s="2"/>
      <c r="M32" s="2"/>
      <c r="N32" s="2"/>
      <c r="O32" s="7"/>
      <c r="P32" s="1"/>
    </row>
    <row r="33" spans="1:16" ht="12" customHeight="1" thickBot="1">
      <c r="A33" s="1"/>
      <c r="B33" s="44" t="s">
        <v>54</v>
      </c>
      <c r="C33" s="2"/>
      <c r="D33" s="2"/>
      <c r="E33" s="49">
        <v>0.7</v>
      </c>
      <c r="F33" s="16" t="s">
        <v>56</v>
      </c>
      <c r="G33" s="2"/>
      <c r="H33" s="2"/>
      <c r="I33" s="43">
        <f>((H24/2)*(H24/2)*3.141592)/((E33/2)*(E33/2)*3.141592)</f>
        <v>22.410897959183675</v>
      </c>
      <c r="J33" s="2"/>
      <c r="K33" s="2"/>
      <c r="L33" s="2"/>
      <c r="M33" s="2"/>
      <c r="N33" s="2"/>
      <c r="O33" s="7"/>
      <c r="P33" s="1"/>
    </row>
    <row r="34" spans="1:16" ht="6" customHeight="1">
      <c r="A34" s="1"/>
      <c r="B34" s="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7"/>
      <c r="P34" s="1"/>
    </row>
    <row r="35" spans="1:16" ht="6.75" customHeight="1" thickBot="1">
      <c r="A35" s="1"/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0"/>
      <c r="P35" s="1"/>
    </row>
    <row r="36" spans="1:16" ht="5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</row>
    <row r="38" spans="1:16" ht="6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/>
      <c r="P39" s="1"/>
    </row>
    <row r="40" spans="1:16" ht="13.5" thickBot="1">
      <c r="A40" s="1"/>
      <c r="B40" s="5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62"/>
      <c r="P40" s="1"/>
    </row>
    <row r="41" spans="1:16" ht="13.5" thickBot="1">
      <c r="A41" s="1"/>
      <c r="B41" s="58" t="s">
        <v>57</v>
      </c>
      <c r="C41" s="52"/>
      <c r="D41" s="51">
        <v>0.2</v>
      </c>
      <c r="E41" s="63" t="s">
        <v>60</v>
      </c>
      <c r="F41" s="52"/>
      <c r="G41" s="27">
        <f>(D41/2)*(D41/2)*3.141592</f>
        <v>0.03141592000000001</v>
      </c>
      <c r="H41" s="63" t="s">
        <v>58</v>
      </c>
      <c r="I41" s="58" t="s">
        <v>57</v>
      </c>
      <c r="J41" s="51">
        <v>0.3504</v>
      </c>
      <c r="K41" s="63" t="s">
        <v>67</v>
      </c>
      <c r="L41" s="52"/>
      <c r="M41" s="57" t="s">
        <v>73</v>
      </c>
      <c r="N41" s="50">
        <f>((J43/8.9)/((J41*0.1/2)*(J41*0.1/2)*3.141592))/100</f>
        <v>136.5820806662333</v>
      </c>
      <c r="O41" s="64" t="s">
        <v>69</v>
      </c>
      <c r="P41" s="1"/>
    </row>
    <row r="42" spans="1:16" ht="13.5" thickBot="1">
      <c r="A42" s="1"/>
      <c r="B42" s="53"/>
      <c r="C42" s="52"/>
      <c r="D42" s="52"/>
      <c r="E42" s="52"/>
      <c r="F42" s="52"/>
      <c r="G42" s="52"/>
      <c r="H42" s="52"/>
      <c r="I42" s="53"/>
      <c r="J42" s="52"/>
      <c r="K42" s="52"/>
      <c r="L42" s="52"/>
      <c r="M42" s="52"/>
      <c r="N42" s="52"/>
      <c r="O42" s="62"/>
      <c r="P42" s="1"/>
    </row>
    <row r="43" spans="1:16" ht="13.5" thickBot="1">
      <c r="A43" s="1"/>
      <c r="B43" s="58" t="s">
        <v>59</v>
      </c>
      <c r="C43" s="52"/>
      <c r="D43" s="51">
        <v>136.58</v>
      </c>
      <c r="E43" s="63" t="s">
        <v>62</v>
      </c>
      <c r="F43" s="57"/>
      <c r="G43" s="55">
        <f>(D41/20)*(D41/20)*3.141592*D43*8.9*100</f>
        <v>38.18799854704001</v>
      </c>
      <c r="H43" s="65" t="s">
        <v>46</v>
      </c>
      <c r="I43" s="58" t="s">
        <v>68</v>
      </c>
      <c r="J43" s="51">
        <v>117.22</v>
      </c>
      <c r="K43" s="63" t="s">
        <v>46</v>
      </c>
      <c r="L43" s="52"/>
      <c r="M43" s="57" t="s">
        <v>72</v>
      </c>
      <c r="N43" s="27">
        <f>(J41/2)*(J41/2)*3.141592</f>
        <v>0.09643129210368001</v>
      </c>
      <c r="O43" s="64" t="s">
        <v>70</v>
      </c>
      <c r="P43" s="1"/>
    </row>
    <row r="44" spans="1:16" ht="13.5" thickBot="1">
      <c r="A44" s="1"/>
      <c r="B44" s="53"/>
      <c r="C44" s="52"/>
      <c r="D44" s="52"/>
      <c r="E44" s="52"/>
      <c r="F44" s="57"/>
      <c r="G44" s="57"/>
      <c r="H44" s="57"/>
      <c r="I44" s="53"/>
      <c r="J44" s="52"/>
      <c r="K44" s="52"/>
      <c r="L44" s="52"/>
      <c r="M44" s="52"/>
      <c r="N44" s="52"/>
      <c r="O44" s="62"/>
      <c r="P44" s="1"/>
    </row>
    <row r="45" spans="1:16" ht="13.5" thickBot="1">
      <c r="A45" s="1"/>
      <c r="B45" s="53"/>
      <c r="C45" s="52"/>
      <c r="D45" s="52"/>
      <c r="E45" s="57" t="s">
        <v>61</v>
      </c>
      <c r="F45" s="57"/>
      <c r="G45" s="55">
        <f>(D43/(((D41/2000)*(D41/2000))*3.141592))*0.000000017</f>
        <v>73.90711460940823</v>
      </c>
      <c r="H45" s="65" t="s">
        <v>50</v>
      </c>
      <c r="I45" s="66" t="s">
        <v>71</v>
      </c>
      <c r="J45" s="52"/>
      <c r="K45" s="56">
        <v>2.6</v>
      </c>
      <c r="L45" s="63" t="s">
        <v>10</v>
      </c>
      <c r="M45" s="67" t="s">
        <v>74</v>
      </c>
      <c r="N45" s="27">
        <f>N43*K45</f>
        <v>0.25072135946956803</v>
      </c>
      <c r="O45" s="64" t="s">
        <v>24</v>
      </c>
      <c r="P45" s="1"/>
    </row>
    <row r="46" spans="1:16" ht="13.5" thickBot="1">
      <c r="A46" s="1"/>
      <c r="B46" s="66" t="s">
        <v>63</v>
      </c>
      <c r="C46" s="52"/>
      <c r="D46" s="56">
        <v>2.6</v>
      </c>
      <c r="E46" s="63" t="s">
        <v>10</v>
      </c>
      <c r="F46" s="52"/>
      <c r="G46" s="52"/>
      <c r="H46" s="52"/>
      <c r="I46" s="53"/>
      <c r="J46" s="52"/>
      <c r="K46" s="52"/>
      <c r="L46" s="52"/>
      <c r="M46" s="52"/>
      <c r="N46" s="52"/>
      <c r="O46" s="62"/>
      <c r="P46" s="1"/>
    </row>
    <row r="47" spans="1:16" ht="13.5" thickBot="1">
      <c r="A47" s="1"/>
      <c r="B47" s="53"/>
      <c r="C47" s="52"/>
      <c r="D47" s="52"/>
      <c r="E47" s="67" t="s">
        <v>64</v>
      </c>
      <c r="F47" s="52"/>
      <c r="G47" s="27">
        <f>G41*D46</f>
        <v>0.08168139200000002</v>
      </c>
      <c r="H47" s="63" t="s">
        <v>24</v>
      </c>
      <c r="I47" s="53"/>
      <c r="J47" s="52"/>
      <c r="K47" s="52"/>
      <c r="L47" s="52"/>
      <c r="M47" s="57" t="s">
        <v>75</v>
      </c>
      <c r="N47" s="27">
        <f>(N41/(((J41/2000)*(J41/2000))*3.141592))*0.000000017</f>
        <v>24.07823560872268</v>
      </c>
      <c r="O47" s="64" t="s">
        <v>50</v>
      </c>
      <c r="P47" s="1"/>
    </row>
    <row r="48" spans="1:16" ht="13.5" thickBot="1">
      <c r="A48" s="1"/>
      <c r="B48" s="53"/>
      <c r="C48" s="52"/>
      <c r="D48" s="52"/>
      <c r="E48" s="52"/>
      <c r="F48" s="52"/>
      <c r="G48" s="52"/>
      <c r="H48" s="52"/>
      <c r="I48" s="53"/>
      <c r="J48" s="52"/>
      <c r="K48" s="52"/>
      <c r="L48" s="52"/>
      <c r="M48" s="52"/>
      <c r="N48" s="52"/>
      <c r="O48" s="62"/>
      <c r="P48" s="1"/>
    </row>
    <row r="49" spans="1:16" ht="13.5" thickBot="1">
      <c r="A49" s="1"/>
      <c r="B49" s="58"/>
      <c r="C49" s="52"/>
      <c r="D49" s="57"/>
      <c r="E49" s="57" t="s">
        <v>66</v>
      </c>
      <c r="F49" s="57"/>
      <c r="G49" s="27">
        <f>G45*G47*G47</f>
        <v>0.4930971677557123</v>
      </c>
      <c r="H49" s="63" t="s">
        <v>20</v>
      </c>
      <c r="I49" s="53"/>
      <c r="J49" s="52"/>
      <c r="K49" s="52"/>
      <c r="L49" s="52"/>
      <c r="M49" s="57" t="s">
        <v>65</v>
      </c>
      <c r="N49" s="27">
        <f>N47*N45*N45</f>
        <v>1.5135867865168535</v>
      </c>
      <c r="O49" s="64" t="s">
        <v>20</v>
      </c>
      <c r="P49" s="1"/>
    </row>
    <row r="50" spans="1:16" ht="12.75">
      <c r="A50" s="1"/>
      <c r="B50" s="53"/>
      <c r="C50" s="52"/>
      <c r="D50" s="52"/>
      <c r="E50" s="52"/>
      <c r="F50" s="52"/>
      <c r="G50" s="52"/>
      <c r="H50" s="52"/>
      <c r="I50" s="53"/>
      <c r="J50" s="52"/>
      <c r="K50" s="52"/>
      <c r="L50" s="52"/>
      <c r="M50" s="52"/>
      <c r="N50" s="52"/>
      <c r="O50" s="62"/>
      <c r="P50" s="1"/>
    </row>
    <row r="51" spans="1:16" ht="12.75">
      <c r="A51" s="1"/>
      <c r="B51" s="53"/>
      <c r="C51" s="52"/>
      <c r="D51" s="52"/>
      <c r="E51" s="52"/>
      <c r="F51" s="52"/>
      <c r="G51" s="52"/>
      <c r="H51" s="52"/>
      <c r="I51" s="53"/>
      <c r="J51" s="52"/>
      <c r="K51" s="52"/>
      <c r="L51" s="52"/>
      <c r="M51" s="52"/>
      <c r="N51" s="52"/>
      <c r="O51" s="62"/>
      <c r="P51" s="1"/>
    </row>
    <row r="52" spans="1:16" ht="12.75">
      <c r="A52" s="1"/>
      <c r="B52" s="53"/>
      <c r="C52" s="52"/>
      <c r="D52" s="52"/>
      <c r="E52" s="52"/>
      <c r="F52" s="52"/>
      <c r="G52" s="52"/>
      <c r="H52" s="52"/>
      <c r="I52" s="53"/>
      <c r="J52" s="52"/>
      <c r="K52" s="52"/>
      <c r="L52" s="52"/>
      <c r="M52" s="52"/>
      <c r="N52" s="52"/>
      <c r="O52" s="62"/>
      <c r="P52" s="1"/>
    </row>
    <row r="53" spans="1:16" ht="13.5" thickBot="1">
      <c r="A53" s="1"/>
      <c r="B53" s="54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  <c r="P53" s="1"/>
    </row>
    <row r="54" spans="1:16" ht="5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</sheetData>
  <sheetProtection password="8547" sheet="1" formatCells="0" formatColumns="0" formatRows="0" insertColumns="0" insertHyperlinks="0" deleteColumns="0" deleteRows="0" selectLockedCells="1" sort="0"/>
  <mergeCells count="1">
    <mergeCell ref="C4:F5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4">
      <selection activeCell="F34" sqref="F34"/>
    </sheetView>
  </sheetViews>
  <sheetFormatPr defaultColWidth="9.140625" defaultRowHeight="12.75"/>
  <cols>
    <col min="1" max="1" width="0.9921875" style="0" customWidth="1"/>
    <col min="2" max="2" width="2.00390625" style="0" customWidth="1"/>
    <col min="3" max="3" width="9.57421875" style="0" customWidth="1"/>
    <col min="4" max="4" width="11.57421875" style="0" customWidth="1"/>
    <col min="5" max="5" width="11.421875" style="0" customWidth="1"/>
    <col min="6" max="6" width="11.140625" style="0" customWidth="1"/>
    <col min="7" max="7" width="11.8515625" style="0" customWidth="1"/>
    <col min="8" max="8" width="7.421875" style="0" customWidth="1"/>
    <col min="9" max="9" width="11.140625" style="0" customWidth="1"/>
    <col min="10" max="10" width="9.8515625" style="0" customWidth="1"/>
    <col min="11" max="11" width="7.28125" style="0" customWidth="1"/>
    <col min="12" max="12" width="8.140625" style="0" customWidth="1"/>
    <col min="13" max="13" width="22.140625" style="0" customWidth="1"/>
    <col min="14" max="14" width="7.28125" style="0" customWidth="1"/>
    <col min="15" max="15" width="6.57421875" style="0" customWidth="1"/>
    <col min="16" max="16" width="1.1484375" style="0" customWidth="1"/>
  </cols>
  <sheetData>
    <row r="1" spans="1:16" ht="5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1"/>
    </row>
    <row r="3" spans="1:16" ht="13.5" thickBot="1">
      <c r="A3" s="1"/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7"/>
      <c r="P3" s="1"/>
    </row>
    <row r="4" spans="1:16" ht="12.75">
      <c r="A4" s="1"/>
      <c r="B4" s="6"/>
      <c r="C4" s="77" t="str">
        <f>IF(K21&gt;K20,"PREOPTERECENJE -nedovoljna snaga trafoa",IF(F28&gt;F27,"Nedovoljno prostora za namotaje",IF(OR(N20&lt;70,N20&gt;99.5),"Koeficijent korisnog dejstva netacan!",IF(OR(N22&lt;1,N22&gt;1.5),"Koeficijent v netacan!","Bez upozorenja"))))</f>
        <v>Bez upozorenja</v>
      </c>
      <c r="D4" s="78"/>
      <c r="E4" s="78"/>
      <c r="F4" s="79"/>
      <c r="G4" s="2"/>
      <c r="H4" s="2"/>
      <c r="I4" s="2"/>
      <c r="J4" s="2"/>
      <c r="K4" s="2"/>
      <c r="L4" s="2"/>
      <c r="M4" s="2"/>
      <c r="N4" s="2"/>
      <c r="O4" s="7"/>
      <c r="P4" s="1"/>
    </row>
    <row r="5" spans="1:16" ht="6" customHeight="1" thickBot="1">
      <c r="A5" s="1"/>
      <c r="B5" s="6"/>
      <c r="C5" s="80"/>
      <c r="D5" s="81"/>
      <c r="E5" s="81"/>
      <c r="F5" s="82"/>
      <c r="G5" s="2"/>
      <c r="H5" s="2"/>
      <c r="I5" s="2"/>
      <c r="J5" s="2"/>
      <c r="K5" s="2"/>
      <c r="L5" s="2"/>
      <c r="M5" s="2"/>
      <c r="N5" s="2"/>
      <c r="O5" s="7"/>
      <c r="P5" s="1"/>
    </row>
    <row r="6" spans="1:16" ht="3.75" customHeight="1">
      <c r="A6" s="1"/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7"/>
      <c r="P6" s="1"/>
    </row>
    <row r="7" spans="1:16" ht="13.5" thickBot="1">
      <c r="A7" s="1"/>
      <c r="B7" s="6"/>
      <c r="C7" s="2"/>
      <c r="D7" s="2"/>
      <c r="E7" s="2"/>
      <c r="F7" s="2"/>
      <c r="G7" s="2"/>
      <c r="H7" s="18" t="s">
        <v>5</v>
      </c>
      <c r="I7" s="2"/>
      <c r="J7" s="2"/>
      <c r="K7" s="2"/>
      <c r="L7" s="2"/>
      <c r="M7" s="2"/>
      <c r="N7" s="2"/>
      <c r="O7" s="7"/>
      <c r="P7" s="1"/>
    </row>
    <row r="8" spans="1:16" ht="13.5" thickBot="1">
      <c r="A8" s="1"/>
      <c r="B8" s="11" t="s">
        <v>0</v>
      </c>
      <c r="C8" s="2"/>
      <c r="D8" s="49">
        <v>220</v>
      </c>
      <c r="E8" s="16" t="s">
        <v>3</v>
      </c>
      <c r="F8" s="14" t="s">
        <v>4</v>
      </c>
      <c r="G8" s="49">
        <v>50</v>
      </c>
      <c r="H8" s="19" t="s">
        <v>7</v>
      </c>
      <c r="I8" s="2"/>
      <c r="J8" s="2"/>
      <c r="K8" s="2"/>
      <c r="L8" s="2"/>
      <c r="M8" s="2"/>
      <c r="N8" s="2"/>
      <c r="O8" s="7"/>
      <c r="P8" s="1"/>
    </row>
    <row r="9" spans="1:16" ht="13.5" thickBot="1">
      <c r="A9" s="1"/>
      <c r="B9" s="6"/>
      <c r="C9" s="2"/>
      <c r="D9" s="2"/>
      <c r="E9" s="2"/>
      <c r="F9" s="2"/>
      <c r="G9" s="2"/>
      <c r="H9" s="18"/>
      <c r="I9" s="15" t="s">
        <v>76</v>
      </c>
      <c r="J9" s="49">
        <v>2.4</v>
      </c>
      <c r="K9" s="16" t="s">
        <v>6</v>
      </c>
      <c r="L9" s="2"/>
      <c r="M9" s="13"/>
      <c r="N9" s="2"/>
      <c r="O9" s="7"/>
      <c r="P9" s="1"/>
    </row>
    <row r="10" spans="1:16" ht="14.25" customHeight="1" thickBot="1">
      <c r="A10" s="1"/>
      <c r="B10" s="11" t="s">
        <v>1</v>
      </c>
      <c r="C10" s="2"/>
      <c r="D10" s="49">
        <v>12.5</v>
      </c>
      <c r="E10" s="16" t="s">
        <v>27</v>
      </c>
      <c r="F10" s="2"/>
      <c r="G10" s="2"/>
      <c r="H10" s="18"/>
      <c r="I10" s="2"/>
      <c r="J10" s="2"/>
      <c r="K10" s="2"/>
      <c r="L10" s="2"/>
      <c r="M10" s="2"/>
      <c r="N10" s="2"/>
      <c r="O10" s="7"/>
      <c r="P10" s="1"/>
    </row>
    <row r="11" spans="1:16" ht="13.5" customHeight="1" thickBot="1">
      <c r="A11" s="1"/>
      <c r="B11" s="6"/>
      <c r="C11" s="2"/>
      <c r="D11" s="2"/>
      <c r="E11" s="2"/>
      <c r="F11" s="2"/>
      <c r="G11" s="2"/>
      <c r="H11" s="18"/>
      <c r="I11" s="20" t="s">
        <v>40</v>
      </c>
      <c r="J11" s="49">
        <v>4.15</v>
      </c>
      <c r="K11" s="21" t="s">
        <v>6</v>
      </c>
      <c r="L11" s="22"/>
      <c r="M11" s="2"/>
      <c r="N11" s="2"/>
      <c r="O11" s="7"/>
      <c r="P11" s="1"/>
    </row>
    <row r="12" spans="1:16" ht="14.25" customHeight="1" thickBot="1">
      <c r="A12" s="1"/>
      <c r="B12" s="12" t="s">
        <v>2</v>
      </c>
      <c r="C12" s="13"/>
      <c r="D12" s="49">
        <v>6.25</v>
      </c>
      <c r="E12" s="16" t="s">
        <v>24</v>
      </c>
      <c r="F12" s="2"/>
      <c r="G12" s="33"/>
      <c r="H12" s="18"/>
      <c r="I12" s="15" t="s">
        <v>13</v>
      </c>
      <c r="J12" s="15"/>
      <c r="K12" s="15"/>
      <c r="L12" s="2"/>
      <c r="M12" s="31"/>
      <c r="N12" s="2"/>
      <c r="O12" s="7"/>
      <c r="P12" s="1"/>
    </row>
    <row r="13" spans="1:16" ht="13.5" thickBot="1">
      <c r="A13" s="1"/>
      <c r="B13" s="73"/>
      <c r="C13" s="74"/>
      <c r="D13" s="74"/>
      <c r="E13" s="74"/>
      <c r="F13" s="74"/>
      <c r="G13" s="76"/>
      <c r="H13" s="19"/>
      <c r="I13" s="13" t="s">
        <v>11</v>
      </c>
      <c r="J13" s="13"/>
      <c r="K13" s="49">
        <v>2.6</v>
      </c>
      <c r="L13" s="16" t="s">
        <v>10</v>
      </c>
      <c r="M13" s="31"/>
      <c r="N13" s="2"/>
      <c r="O13" s="7"/>
      <c r="P13" s="1"/>
    </row>
    <row r="14" spans="1:16" ht="13.5" thickBot="1">
      <c r="A14" s="1"/>
      <c r="B14" s="6"/>
      <c r="C14" s="2"/>
      <c r="D14" s="2"/>
      <c r="E14" s="2"/>
      <c r="F14" s="2"/>
      <c r="G14" s="2"/>
      <c r="H14" s="18"/>
      <c r="I14" s="2"/>
      <c r="J14" s="2"/>
      <c r="K14" s="2"/>
      <c r="L14" s="2"/>
      <c r="M14" s="31"/>
      <c r="N14" s="2"/>
      <c r="O14" s="7"/>
      <c r="P14" s="1"/>
    </row>
    <row r="15" spans="1:16" ht="14.25" customHeight="1" thickBot="1">
      <c r="A15" s="1"/>
      <c r="B15" s="11" t="s">
        <v>8</v>
      </c>
      <c r="C15" s="17"/>
      <c r="D15" s="17"/>
      <c r="E15" s="17"/>
      <c r="F15" s="49">
        <v>1.1</v>
      </c>
      <c r="G15" s="16" t="s">
        <v>9</v>
      </c>
      <c r="H15" s="18"/>
      <c r="I15" s="13" t="s">
        <v>12</v>
      </c>
      <c r="J15" s="13"/>
      <c r="K15" s="49">
        <v>2.7</v>
      </c>
      <c r="L15" s="16" t="s">
        <v>10</v>
      </c>
      <c r="M15" s="39" t="s">
        <v>33</v>
      </c>
      <c r="N15" s="49">
        <v>2.7</v>
      </c>
      <c r="O15" s="26" t="s">
        <v>6</v>
      </c>
      <c r="P15" s="1"/>
    </row>
    <row r="16" spans="1:16" ht="13.5" thickBot="1">
      <c r="A16" s="1"/>
      <c r="B16" s="6"/>
      <c r="C16" s="2"/>
      <c r="D16" s="2"/>
      <c r="E16" s="2"/>
      <c r="F16" s="2"/>
      <c r="G16" s="2"/>
      <c r="H16" s="18"/>
      <c r="I16" s="2"/>
      <c r="J16" s="2"/>
      <c r="K16" s="2"/>
      <c r="L16" s="2"/>
      <c r="M16" s="31"/>
      <c r="N16" s="2"/>
      <c r="O16" s="7"/>
      <c r="P16" s="1"/>
    </row>
    <row r="17" spans="1:16" ht="13.5" thickBot="1">
      <c r="A17" s="1"/>
      <c r="B17" s="6"/>
      <c r="C17" s="30" t="s">
        <v>29</v>
      </c>
      <c r="D17" s="30"/>
      <c r="E17" s="30"/>
      <c r="F17" s="30"/>
      <c r="G17" s="30"/>
      <c r="H17" s="18"/>
      <c r="I17" s="30" t="s">
        <v>26</v>
      </c>
      <c r="J17" s="30"/>
      <c r="K17" s="2"/>
      <c r="L17" s="2"/>
      <c r="M17" s="32" t="s">
        <v>77</v>
      </c>
      <c r="N17" s="49">
        <v>5</v>
      </c>
      <c r="O17" s="26" t="s">
        <v>6</v>
      </c>
      <c r="P17" s="1"/>
    </row>
    <row r="18" spans="1:16" ht="13.5" thickBot="1">
      <c r="A18" s="1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40" t="s">
        <v>32</v>
      </c>
      <c r="N18" s="24"/>
      <c r="O18" s="25"/>
      <c r="P18" s="1"/>
    </row>
    <row r="19" spans="1:16" ht="21.75" customHeight="1" thickBot="1" thickTop="1">
      <c r="A19" s="1"/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7"/>
      <c r="P19" s="1"/>
    </row>
    <row r="20" spans="1:16" ht="14.25" customHeight="1" thickBot="1">
      <c r="A20" s="1"/>
      <c r="B20" s="6"/>
      <c r="C20" s="13" t="s">
        <v>52</v>
      </c>
      <c r="D20" s="13"/>
      <c r="E20" s="13"/>
      <c r="F20" s="27">
        <f>J9*J11</f>
        <v>9.96</v>
      </c>
      <c r="G20" s="16" t="s">
        <v>16</v>
      </c>
      <c r="H20" s="2"/>
      <c r="I20" s="2"/>
      <c r="J20" s="2"/>
      <c r="K20" s="28">
        <f>F20*F20</f>
        <v>99.20160000000001</v>
      </c>
      <c r="L20" s="16" t="s">
        <v>21</v>
      </c>
      <c r="M20" s="14"/>
      <c r="N20" s="49">
        <v>90</v>
      </c>
      <c r="O20" s="26" t="s">
        <v>23</v>
      </c>
      <c r="P20" s="1"/>
    </row>
    <row r="21" spans="1:16" ht="14.25" thickBot="1" thickTop="1">
      <c r="A21" s="1"/>
      <c r="B21" s="6"/>
      <c r="C21" s="2"/>
      <c r="D21" s="2"/>
      <c r="E21" s="2"/>
      <c r="F21" s="2"/>
      <c r="G21" s="2"/>
      <c r="H21" s="2"/>
      <c r="I21" s="13" t="s">
        <v>44</v>
      </c>
      <c r="J21" s="13"/>
      <c r="K21" s="34">
        <f>(1+(100-N20)/100)*K22</f>
        <v>85.9375</v>
      </c>
      <c r="L21" s="16" t="s">
        <v>22</v>
      </c>
      <c r="M21" s="2"/>
      <c r="N21" s="42">
        <f>K21/D8</f>
        <v>0.390625</v>
      </c>
      <c r="O21" s="26" t="s">
        <v>24</v>
      </c>
      <c r="P21" s="1"/>
    </row>
    <row r="22" spans="1:16" ht="14.25" thickBot="1" thickTop="1">
      <c r="A22" s="1"/>
      <c r="B22" s="6"/>
      <c r="C22" s="13" t="s">
        <v>14</v>
      </c>
      <c r="D22" s="13"/>
      <c r="E22" s="28">
        <f>10000/(4.44*G8*F20*F15)</f>
        <v>4.111449894582424</v>
      </c>
      <c r="F22" s="2"/>
      <c r="G22" s="2"/>
      <c r="H22" s="2"/>
      <c r="I22" s="13" t="s">
        <v>43</v>
      </c>
      <c r="J22" s="13"/>
      <c r="K22" s="35">
        <f>D10*D12</f>
        <v>78.125</v>
      </c>
      <c r="L22" s="16" t="s">
        <v>20</v>
      </c>
      <c r="M22" s="14" t="s">
        <v>25</v>
      </c>
      <c r="N22" s="49">
        <v>1.075</v>
      </c>
      <c r="O22" s="7"/>
      <c r="P22" s="1"/>
    </row>
    <row r="23" spans="1:16" ht="14.25" thickBot="1" thickTop="1">
      <c r="A23" s="1"/>
      <c r="B23" s="6"/>
      <c r="C23" s="13" t="s">
        <v>15</v>
      </c>
      <c r="D23" s="2"/>
      <c r="E23" s="34">
        <f>E22*D8</f>
        <v>904.5189768081332</v>
      </c>
      <c r="F23" s="13" t="s">
        <v>18</v>
      </c>
      <c r="G23" s="13"/>
      <c r="H23" s="36">
        <f>1.13*SQRT(N21/K13)</f>
        <v>0.4379976565181423</v>
      </c>
      <c r="I23" s="38" t="s">
        <v>41</v>
      </c>
      <c r="J23" s="2"/>
      <c r="K23" s="36">
        <f>((2*(J9+J11+N15)-0.4)*E23)/100</f>
        <v>163.7179348022721</v>
      </c>
      <c r="L23" s="16" t="s">
        <v>30</v>
      </c>
      <c r="M23" s="2"/>
      <c r="N23" s="36">
        <f>(H23*0.1/2)*(H23*0.1/2)*3.141592*K23*100*8.9</f>
        <v>219.54301747356436</v>
      </c>
      <c r="O23" s="26" t="s">
        <v>46</v>
      </c>
      <c r="P23" s="1"/>
    </row>
    <row r="24" spans="1:16" ht="14.25" thickBot="1" thickTop="1">
      <c r="A24" s="1"/>
      <c r="B24" s="6"/>
      <c r="C24" s="14" t="s">
        <v>17</v>
      </c>
      <c r="D24" s="2"/>
      <c r="E24" s="35">
        <f>N22*E22*D10</f>
        <v>55.24760795845132</v>
      </c>
      <c r="F24" s="13" t="s">
        <v>19</v>
      </c>
      <c r="G24" s="13"/>
      <c r="H24" s="35">
        <f>1.13*SQRT(D12/K15)</f>
        <v>1.7192402499467712</v>
      </c>
      <c r="I24" s="16" t="s">
        <v>42</v>
      </c>
      <c r="J24" s="2"/>
      <c r="K24" s="35">
        <f>(2*J9+2*J11+3*N15-0.6)*E24/100</f>
        <v>11.381007239440974</v>
      </c>
      <c r="L24" s="16" t="s">
        <v>31</v>
      </c>
      <c r="M24" s="2"/>
      <c r="N24" s="41">
        <f>(H24*0.1/2)*(H24*0.1/2)*3.141592*K24*100*8.9</f>
        <v>235.14385693166318</v>
      </c>
      <c r="O24" s="26" t="s">
        <v>46</v>
      </c>
      <c r="P24" s="1"/>
    </row>
    <row r="25" spans="1:16" ht="13.5" thickBot="1">
      <c r="A25" s="1"/>
      <c r="B25" s="6"/>
      <c r="C25" s="2"/>
      <c r="D25" s="2"/>
      <c r="E25" s="2"/>
      <c r="F25" s="2"/>
      <c r="G25" s="2"/>
      <c r="H25" s="2"/>
      <c r="I25" s="2"/>
      <c r="J25" s="2"/>
      <c r="K25" s="2"/>
      <c r="L25" s="2"/>
      <c r="M25" s="13" t="s">
        <v>49</v>
      </c>
      <c r="N25" s="29">
        <f>N23+N24</f>
        <v>454.6868744052275</v>
      </c>
      <c r="O25" s="26" t="s">
        <v>46</v>
      </c>
      <c r="P25" s="1"/>
    </row>
    <row r="26" spans="1:16" ht="13.5" thickBot="1">
      <c r="A26" s="1"/>
      <c r="B26" s="6"/>
      <c r="C26" s="2"/>
      <c r="D26" s="2"/>
      <c r="E26" s="2"/>
      <c r="F26" s="2"/>
      <c r="G26" s="2"/>
      <c r="H26" s="2"/>
      <c r="I26" s="2"/>
      <c r="J26" s="13" t="s">
        <v>37</v>
      </c>
      <c r="K26" s="37">
        <f>(1.2*H23*0.1)*(1.2*H23*0.1)*E23</f>
        <v>2.498755416677102</v>
      </c>
      <c r="L26" s="16" t="s">
        <v>35</v>
      </c>
      <c r="M26" s="2"/>
      <c r="N26" s="2"/>
      <c r="O26" s="7"/>
      <c r="P26" s="1"/>
    </row>
    <row r="27" spans="1:16" ht="13.5" thickBot="1">
      <c r="A27" s="1"/>
      <c r="B27" s="11" t="s">
        <v>34</v>
      </c>
      <c r="C27" s="2"/>
      <c r="D27" s="2"/>
      <c r="E27" s="2"/>
      <c r="F27" s="28">
        <f>(N17-0.3)*(N15-0.3)</f>
        <v>11.280000000000003</v>
      </c>
      <c r="G27" s="16" t="s">
        <v>36</v>
      </c>
      <c r="H27" s="2"/>
      <c r="I27" s="2"/>
      <c r="J27" s="2"/>
      <c r="K27" s="2"/>
      <c r="L27" s="2"/>
      <c r="M27" s="13" t="s">
        <v>48</v>
      </c>
      <c r="N27" s="36">
        <f>0.00000001*K23/((H23*0.001/2)*(H23*0.001/2)*3.141592)*1.7</f>
        <v>18.471910443269582</v>
      </c>
      <c r="O27" s="26" t="s">
        <v>50</v>
      </c>
      <c r="P27" s="1"/>
    </row>
    <row r="28" spans="1:16" ht="14.25" thickBot="1" thickTop="1">
      <c r="A28" s="1"/>
      <c r="B28" s="12" t="s">
        <v>45</v>
      </c>
      <c r="C28" s="2"/>
      <c r="D28" s="2"/>
      <c r="E28" s="2"/>
      <c r="F28" s="29">
        <f>K26+K28</f>
        <v>4.850277770081985</v>
      </c>
      <c r="G28" s="16" t="s">
        <v>35</v>
      </c>
      <c r="H28" s="2"/>
      <c r="I28" s="2"/>
      <c r="J28" s="13" t="s">
        <v>38</v>
      </c>
      <c r="K28" s="43">
        <f>(H24*1.2*0.1)*(H24*1.2*0.1)*E24</f>
        <v>2.351522353404883</v>
      </c>
      <c r="L28" s="16" t="s">
        <v>35</v>
      </c>
      <c r="M28" s="13" t="s">
        <v>47</v>
      </c>
      <c r="N28" s="35">
        <f>0.00000001*K24/((H24*0.001/2)*(H24*0.001/2)*3.141592)*1.7</f>
        <v>0.0833425318733545</v>
      </c>
      <c r="O28" s="26" t="s">
        <v>50</v>
      </c>
      <c r="P28" s="1"/>
    </row>
    <row r="29" spans="1:16" ht="12.75">
      <c r="A29" s="1"/>
      <c r="B29" s="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7"/>
      <c r="P29" s="1"/>
    </row>
    <row r="30" spans="1:16" ht="11.25" customHeight="1" thickBot="1">
      <c r="A30" s="1"/>
      <c r="B30" s="8"/>
      <c r="C30" s="47"/>
      <c r="D30" s="9"/>
      <c r="E30" s="9"/>
      <c r="F30" s="9"/>
      <c r="G30" s="48" t="s">
        <v>51</v>
      </c>
      <c r="H30" s="9"/>
      <c r="I30" s="48"/>
      <c r="J30" s="9"/>
      <c r="K30" s="9"/>
      <c r="L30" s="9"/>
      <c r="M30" s="9"/>
      <c r="N30" s="9"/>
      <c r="O30" s="10"/>
      <c r="P30" s="1"/>
    </row>
    <row r="31" spans="1:16" ht="11.25" customHeight="1" thickBot="1">
      <c r="A31" s="1"/>
      <c r="B31" s="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7"/>
      <c r="P31" s="1"/>
    </row>
    <row r="32" spans="1:16" ht="12.75" customHeight="1" thickBot="1">
      <c r="A32" s="1"/>
      <c r="B32" s="44" t="s">
        <v>53</v>
      </c>
      <c r="C32" s="45"/>
      <c r="D32" s="45"/>
      <c r="E32" s="49">
        <v>0.3</v>
      </c>
      <c r="F32" s="16" t="s">
        <v>56</v>
      </c>
      <c r="G32" s="2"/>
      <c r="H32" s="2"/>
      <c r="I32" s="37">
        <f>((H23/2)*(H23/2)*3.141592)/((E32/2)*(E32/2)*3.141592)</f>
        <v>2.13157719017094</v>
      </c>
      <c r="J32" s="46" t="s">
        <v>55</v>
      </c>
      <c r="K32" s="2"/>
      <c r="L32" s="2"/>
      <c r="M32" s="2"/>
      <c r="N32" s="2"/>
      <c r="O32" s="7"/>
      <c r="P32" s="1"/>
    </row>
    <row r="33" spans="1:16" ht="12" customHeight="1" thickBot="1">
      <c r="A33" s="1"/>
      <c r="B33" s="44" t="s">
        <v>54</v>
      </c>
      <c r="C33" s="2"/>
      <c r="D33" s="2"/>
      <c r="E33" s="49">
        <v>0.7</v>
      </c>
      <c r="F33" s="16" t="s">
        <v>56</v>
      </c>
      <c r="G33" s="2"/>
      <c r="H33" s="2"/>
      <c r="I33" s="43">
        <f>((H24/2)*(H24/2)*3.141592)/((E33/2)*(E33/2)*3.141592)</f>
        <v>6.032218442932727</v>
      </c>
      <c r="J33" s="2"/>
      <c r="K33" s="2"/>
      <c r="L33" s="2"/>
      <c r="M33" s="2"/>
      <c r="N33" s="2"/>
      <c r="O33" s="7"/>
      <c r="P33" s="1"/>
    </row>
    <row r="34" spans="1:16" ht="6" customHeight="1">
      <c r="A34" s="1"/>
      <c r="B34" s="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7"/>
      <c r="P34" s="1"/>
    </row>
    <row r="35" spans="1:16" ht="6.75" customHeight="1" thickBot="1">
      <c r="A35" s="1"/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0"/>
      <c r="P35" s="1"/>
    </row>
    <row r="36" spans="1:16" ht="5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="71" customFormat="1" ht="12.75"/>
    <row r="38" spans="1:16" ht="6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/>
      <c r="P39" s="1"/>
    </row>
    <row r="40" spans="1:16" ht="13.5" thickBot="1">
      <c r="A40" s="1"/>
      <c r="B40" s="5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62"/>
      <c r="P40" s="1"/>
    </row>
    <row r="41" spans="1:16" ht="13.5" thickBot="1">
      <c r="A41" s="1"/>
      <c r="B41" s="58" t="s">
        <v>57</v>
      </c>
      <c r="C41" s="52"/>
      <c r="D41" s="51">
        <v>0.3504</v>
      </c>
      <c r="E41" s="63" t="s">
        <v>60</v>
      </c>
      <c r="F41" s="52"/>
      <c r="G41" s="27">
        <f>(D41/2)*(D41/2)*3.141592</f>
        <v>0.09643129210368001</v>
      </c>
      <c r="H41" s="63" t="s">
        <v>58</v>
      </c>
      <c r="I41" s="58" t="s">
        <v>57</v>
      </c>
      <c r="J41" s="51">
        <v>0.3504</v>
      </c>
      <c r="K41" s="63" t="s">
        <v>67</v>
      </c>
      <c r="L41" s="52"/>
      <c r="M41" s="57" t="s">
        <v>73</v>
      </c>
      <c r="N41" s="50">
        <f>((J43/8.9)/((J41*0.1/2)*(J41*0.1/2)*3.141592))/100</f>
        <v>136.5820806662333</v>
      </c>
      <c r="O41" s="64" t="s">
        <v>69</v>
      </c>
      <c r="P41" s="1"/>
    </row>
    <row r="42" spans="1:16" ht="13.5" thickBot="1">
      <c r="A42" s="1"/>
      <c r="B42" s="53"/>
      <c r="C42" s="52"/>
      <c r="D42" s="52"/>
      <c r="E42" s="52"/>
      <c r="F42" s="52"/>
      <c r="G42" s="52"/>
      <c r="H42" s="52"/>
      <c r="I42" s="53"/>
      <c r="J42" s="52"/>
      <c r="K42" s="52"/>
      <c r="L42" s="52"/>
      <c r="M42" s="52"/>
      <c r="N42" s="52"/>
      <c r="O42" s="62"/>
      <c r="P42" s="1"/>
    </row>
    <row r="43" spans="1:16" ht="13.5" thickBot="1">
      <c r="A43" s="1"/>
      <c r="B43" s="58" t="s">
        <v>59</v>
      </c>
      <c r="C43" s="52"/>
      <c r="D43" s="51">
        <v>136.58</v>
      </c>
      <c r="E43" s="63" t="s">
        <v>62</v>
      </c>
      <c r="F43" s="57"/>
      <c r="G43" s="55">
        <f>(D41/20)*(D41/20)*3.141592*D43*8.9*100</f>
        <v>117.21821429213351</v>
      </c>
      <c r="H43" s="65" t="s">
        <v>46</v>
      </c>
      <c r="I43" s="58" t="s">
        <v>68</v>
      </c>
      <c r="J43" s="51">
        <v>117.22</v>
      </c>
      <c r="K43" s="63" t="s">
        <v>46</v>
      </c>
      <c r="L43" s="52"/>
      <c r="M43" s="57" t="s">
        <v>72</v>
      </c>
      <c r="N43" s="27">
        <f>(J41/2)*(J41/2)*3.141592</f>
        <v>0.09643129210368001</v>
      </c>
      <c r="O43" s="64" t="s">
        <v>70</v>
      </c>
      <c r="P43" s="1"/>
    </row>
    <row r="44" spans="1:16" ht="13.5" thickBot="1">
      <c r="A44" s="1"/>
      <c r="B44" s="53"/>
      <c r="C44" s="52"/>
      <c r="D44" s="52"/>
      <c r="E44" s="52"/>
      <c r="F44" s="57"/>
      <c r="G44" s="57"/>
      <c r="H44" s="57"/>
      <c r="I44" s="53"/>
      <c r="J44" s="52"/>
      <c r="K44" s="52"/>
      <c r="L44" s="52"/>
      <c r="M44" s="52"/>
      <c r="N44" s="52"/>
      <c r="O44" s="62"/>
      <c r="P44" s="1"/>
    </row>
    <row r="45" spans="1:16" ht="13.5" thickBot="1">
      <c r="A45" s="1"/>
      <c r="B45" s="53"/>
      <c r="C45" s="52"/>
      <c r="D45" s="52"/>
      <c r="E45" s="57" t="s">
        <v>61</v>
      </c>
      <c r="F45" s="57"/>
      <c r="G45" s="55">
        <f>(D43/(((D41/2000)*(D41/2000))*3.141592))*0.000000017</f>
        <v>24.07786880532106</v>
      </c>
      <c r="H45" s="65" t="s">
        <v>50</v>
      </c>
      <c r="I45" s="66" t="s">
        <v>71</v>
      </c>
      <c r="J45" s="52"/>
      <c r="K45" s="56">
        <v>2.6</v>
      </c>
      <c r="L45" s="63" t="s">
        <v>10</v>
      </c>
      <c r="M45" s="67" t="s">
        <v>74</v>
      </c>
      <c r="N45" s="27">
        <f>N43*K45</f>
        <v>0.25072135946956803</v>
      </c>
      <c r="O45" s="64" t="s">
        <v>24</v>
      </c>
      <c r="P45" s="1"/>
    </row>
    <row r="46" spans="1:16" ht="13.5" thickBot="1">
      <c r="A46" s="1"/>
      <c r="B46" s="66" t="s">
        <v>63</v>
      </c>
      <c r="C46" s="52"/>
      <c r="D46" s="56">
        <v>2.6</v>
      </c>
      <c r="E46" s="63" t="s">
        <v>10</v>
      </c>
      <c r="F46" s="52"/>
      <c r="G46" s="52"/>
      <c r="H46" s="52"/>
      <c r="I46" s="53"/>
      <c r="J46" s="52"/>
      <c r="K46" s="52"/>
      <c r="L46" s="52"/>
      <c r="M46" s="52"/>
      <c r="N46" s="52"/>
      <c r="O46" s="62"/>
      <c r="P46" s="1"/>
    </row>
    <row r="47" spans="1:16" ht="13.5" thickBot="1">
      <c r="A47" s="1"/>
      <c r="B47" s="53"/>
      <c r="C47" s="52"/>
      <c r="D47" s="52"/>
      <c r="E47" s="67" t="s">
        <v>64</v>
      </c>
      <c r="F47" s="52"/>
      <c r="G47" s="27">
        <f>G41*D46</f>
        <v>0.25072135946956803</v>
      </c>
      <c r="H47" s="63" t="s">
        <v>24</v>
      </c>
      <c r="I47" s="53"/>
      <c r="J47" s="52"/>
      <c r="K47" s="52"/>
      <c r="L47" s="52"/>
      <c r="M47" s="57" t="s">
        <v>75</v>
      </c>
      <c r="N47" s="27">
        <f>(N41/(((J41/2000)*(J41/2000))*3.141592))*0.000000017</f>
        <v>24.07823560872268</v>
      </c>
      <c r="O47" s="64" t="s">
        <v>50</v>
      </c>
      <c r="P47" s="1"/>
    </row>
    <row r="48" spans="1:16" ht="13.5" thickBot="1">
      <c r="A48" s="1"/>
      <c r="B48" s="53"/>
      <c r="C48" s="52"/>
      <c r="D48" s="52"/>
      <c r="E48" s="52"/>
      <c r="F48" s="52"/>
      <c r="G48" s="52"/>
      <c r="H48" s="52"/>
      <c r="I48" s="53"/>
      <c r="J48" s="52"/>
      <c r="K48" s="52"/>
      <c r="L48" s="52"/>
      <c r="M48" s="52"/>
      <c r="N48" s="52"/>
      <c r="O48" s="62"/>
      <c r="P48" s="1"/>
    </row>
    <row r="49" spans="1:16" ht="13.5" thickBot="1">
      <c r="A49" s="1"/>
      <c r="B49" s="58"/>
      <c r="C49" s="52"/>
      <c r="D49" s="57"/>
      <c r="E49" s="57" t="s">
        <v>66</v>
      </c>
      <c r="F49" s="57"/>
      <c r="G49" s="27">
        <f>G45*G47*G47</f>
        <v>1.5135637288148291</v>
      </c>
      <c r="H49" s="63" t="s">
        <v>20</v>
      </c>
      <c r="I49" s="53"/>
      <c r="J49" s="52"/>
      <c r="K49" s="52"/>
      <c r="L49" s="52"/>
      <c r="M49" s="57" t="s">
        <v>65</v>
      </c>
      <c r="N49" s="27">
        <f>N47*N45*N45</f>
        <v>1.5135867865168535</v>
      </c>
      <c r="O49" s="64" t="s">
        <v>20</v>
      </c>
      <c r="P49" s="1"/>
    </row>
    <row r="50" spans="1:16" ht="12.75">
      <c r="A50" s="1"/>
      <c r="B50" s="53"/>
      <c r="C50" s="52"/>
      <c r="D50" s="52"/>
      <c r="E50" s="52"/>
      <c r="F50" s="52"/>
      <c r="G50" s="52"/>
      <c r="H50" s="52"/>
      <c r="I50" s="53"/>
      <c r="J50" s="52"/>
      <c r="K50" s="52"/>
      <c r="L50" s="52"/>
      <c r="M50" s="52"/>
      <c r="N50" s="52"/>
      <c r="O50" s="62"/>
      <c r="P50" s="1"/>
    </row>
    <row r="51" spans="1:16" ht="12.75">
      <c r="A51" s="1"/>
      <c r="B51" s="53"/>
      <c r="C51" s="52"/>
      <c r="D51" s="52"/>
      <c r="E51" s="52"/>
      <c r="F51" s="52"/>
      <c r="G51" s="52"/>
      <c r="H51" s="52"/>
      <c r="I51" s="53"/>
      <c r="J51" s="52"/>
      <c r="K51" s="52"/>
      <c r="L51" s="52"/>
      <c r="M51" s="52"/>
      <c r="N51" s="52"/>
      <c r="O51" s="62"/>
      <c r="P51" s="1"/>
    </row>
    <row r="52" spans="1:16" ht="12.75">
      <c r="A52" s="1"/>
      <c r="B52" s="53"/>
      <c r="C52" s="52"/>
      <c r="D52" s="52"/>
      <c r="E52" s="52"/>
      <c r="F52" s="52"/>
      <c r="G52" s="52"/>
      <c r="H52" s="52"/>
      <c r="I52" s="53"/>
      <c r="J52" s="52"/>
      <c r="K52" s="52"/>
      <c r="L52" s="52"/>
      <c r="M52" s="52"/>
      <c r="N52" s="52"/>
      <c r="O52" s="62"/>
      <c r="P52" s="1"/>
    </row>
    <row r="53" spans="1:16" ht="13.5" thickBot="1">
      <c r="A53" s="1"/>
      <c r="B53" s="54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  <c r="P53" s="1"/>
    </row>
    <row r="54" spans="1:16" ht="5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</sheetData>
  <sheetProtection selectLockedCells="1"/>
  <mergeCells count="1">
    <mergeCell ref="C4:F5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">
      <selection activeCell="K40" sqref="K4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19" sqref="O1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ACSA</dc:creator>
  <cp:keywords/>
  <dc:description/>
  <cp:lastModifiedBy>embeslija</cp:lastModifiedBy>
  <dcterms:created xsi:type="dcterms:W3CDTF">2006-02-16T16:57:56Z</dcterms:created>
  <dcterms:modified xsi:type="dcterms:W3CDTF">2008-02-22T21:27:35Z</dcterms:modified>
  <cp:category/>
  <cp:version/>
  <cp:contentType/>
  <cp:contentStatus/>
</cp:coreProperties>
</file>