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1"/>
  </bookViews>
  <sheets>
    <sheet name="Baza" sheetId="1" r:id="rId1"/>
    <sheet name="Ispis" sheetId="2" r:id="rId2"/>
  </sheets>
  <definedNames>
    <definedName name="_xlnm._FilterDatabase" localSheetId="0" hidden="1">'Baza'!$A$1:$B$64</definedName>
  </definedNames>
  <calcPr fullCalcOnLoad="1"/>
</workbook>
</file>

<file path=xl/sharedStrings.xml><?xml version="1.0" encoding="utf-8"?>
<sst xmlns="http://schemas.openxmlformats.org/spreadsheetml/2006/main" count="56" uniqueCount="26">
  <si>
    <t>Šifra aparata</t>
  </si>
  <si>
    <t>Tip aparata</t>
  </si>
  <si>
    <t>Šifra stiropora</t>
  </si>
  <si>
    <t>Naziv stiropora</t>
  </si>
  <si>
    <t>Komada</t>
  </si>
  <si>
    <t>FRIŽ HTS1356-RB3132W GOR</t>
  </si>
  <si>
    <t>ORMAR ZOS1056-C110B SID</t>
  </si>
  <si>
    <t>UGAONIK PREDNJI 881 D/L</t>
  </si>
  <si>
    <t>UGAONIK ZADNJI 881 D/L</t>
  </si>
  <si>
    <t>UGAONIK PREDNJI 851 D/L</t>
  </si>
  <si>
    <t>UGAONIK ZADNJI 851 D/L</t>
  </si>
  <si>
    <t>Šifra</t>
  </si>
  <si>
    <t>Količina</t>
  </si>
  <si>
    <t>lin, pred</t>
  </si>
  <si>
    <t>FRIŽ HZF3261AF-KNRK60328OC KRT</t>
  </si>
  <si>
    <t>ULOŽAK EPS NOSAČA FLAŠA-NGC-IZREZ</t>
  </si>
  <si>
    <t>UGAONIK PREDNJI 1467 OT D/L</t>
  </si>
  <si>
    <t>ULOŽAK POKLOPCA H6 OT-V</t>
  </si>
  <si>
    <t>DNO NOSEĆE NGC600 IZB-OT</t>
  </si>
  <si>
    <t>ŠTITNIK GORNJI HZS3567-OT L/D</t>
  </si>
  <si>
    <t>ULOŽAK EPS POLICA 6N-CLASIC</t>
  </si>
  <si>
    <t>UGAONIK ZADNJI 1460 D/L</t>
  </si>
  <si>
    <t>FRIŽ HZF3261AF-KNRK60328OR KRT</t>
  </si>
  <si>
    <t>oo</t>
  </si>
  <si>
    <t>UK.Sifri</t>
  </si>
  <si>
    <t>UK.ispis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</si>
</sst>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3"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2" fillId="0" borderId="0">
      <alignment/>
      <protection/>
    </xf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24" borderId="10" xfId="0" applyFont="1" applyFill="1" applyBorder="1" applyAlignment="1">
      <alignment horizontal="left" wrapText="1"/>
    </xf>
    <xf numFmtId="0" fontId="3" fillId="0" borderId="11" xfId="0" applyFont="1" applyBorder="1" applyAlignment="1">
      <alignment/>
    </xf>
    <xf numFmtId="0" fontId="4" fillId="25" borderId="12" xfId="0" applyFont="1" applyFill="1" applyBorder="1" applyAlignment="1">
      <alignment horizontal="left"/>
    </xf>
    <xf numFmtId="0" fontId="3" fillId="0" borderId="1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avadno_List1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457200</xdr:colOff>
      <xdr:row>10</xdr:row>
      <xdr:rowOff>171450</xdr:rowOff>
    </xdr:from>
    <xdr:to>
      <xdr:col>7</xdr:col>
      <xdr:colOff>19050</xdr:colOff>
      <xdr:row>12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2076450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4"/>
  <sheetViews>
    <sheetView zoomScale="125" zoomScaleNormal="125" zoomScalePageLayoutView="125" workbookViewId="0" topLeftCell="A1">
      <selection activeCell="G4" sqref="G4"/>
    </sheetView>
  </sheetViews>
  <sheetFormatPr defaultColWidth="8.8515625" defaultRowHeight="15"/>
  <cols>
    <col min="1" max="1" width="8.140625" style="5" customWidth="1"/>
    <col min="2" max="2" width="28.140625" style="1" bestFit="1" customWidth="1"/>
    <col min="3" max="3" width="8.8515625" style="1" customWidth="1"/>
    <col min="4" max="4" width="25.7109375" style="1" bestFit="1" customWidth="1"/>
    <col min="5" max="16384" width="8.8515625" style="1" customWidth="1"/>
  </cols>
  <sheetData>
    <row r="1" spans="1:8" s="3" customFormat="1" ht="24">
      <c r="A1" s="7" t="s">
        <v>0</v>
      </c>
      <c r="B1" s="2" t="s">
        <v>1</v>
      </c>
      <c r="C1" s="2" t="s">
        <v>2</v>
      </c>
      <c r="D1" s="2" t="s">
        <v>3</v>
      </c>
      <c r="E1" s="2" t="s">
        <v>4</v>
      </c>
      <c r="G1" s="11" t="s">
        <v>24</v>
      </c>
      <c r="H1" s="12">
        <f>COUNTA(Baza!A:A)</f>
        <v>24</v>
      </c>
    </row>
    <row r="2" spans="1:8" s="5" customFormat="1" ht="15.75" thickBot="1">
      <c r="A2" s="4">
        <v>101946</v>
      </c>
      <c r="B2" s="5" t="s">
        <v>23</v>
      </c>
      <c r="C2" s="5">
        <v>661508</v>
      </c>
      <c r="D2" s="5" t="s">
        <v>7</v>
      </c>
      <c r="E2" s="5">
        <v>2</v>
      </c>
      <c r="G2" s="13" t="s">
        <v>25</v>
      </c>
      <c r="H2" s="14">
        <f>COUNTA(Ispis!B:B)</f>
        <v>4</v>
      </c>
    </row>
    <row r="3" spans="1:5" s="5" customFormat="1" ht="15">
      <c r="A3" s="4">
        <v>101946</v>
      </c>
      <c r="B3" s="5" t="s">
        <v>5</v>
      </c>
      <c r="C3" s="5">
        <v>661509</v>
      </c>
      <c r="D3" s="5" t="s">
        <v>8</v>
      </c>
      <c r="E3" s="5">
        <v>1</v>
      </c>
    </row>
    <row r="4" spans="1:5" s="5" customFormat="1" ht="15">
      <c r="A4" s="4">
        <v>101946</v>
      </c>
      <c r="B4" s="5" t="s">
        <v>5</v>
      </c>
      <c r="C4" s="5">
        <v>661510</v>
      </c>
      <c r="D4" s="5" t="s">
        <v>9</v>
      </c>
      <c r="E4" s="5">
        <v>1</v>
      </c>
    </row>
    <row r="5" spans="1:5" s="5" customFormat="1" ht="15">
      <c r="A5" s="4">
        <v>101946</v>
      </c>
      <c r="B5" s="5" t="s">
        <v>5</v>
      </c>
      <c r="C5" s="5">
        <v>661511</v>
      </c>
      <c r="D5" s="5" t="s">
        <v>10</v>
      </c>
      <c r="E5" s="5">
        <v>1</v>
      </c>
    </row>
    <row r="6" spans="1:5" ht="15">
      <c r="A6" s="4">
        <v>101946</v>
      </c>
      <c r="B6" s="1" t="s">
        <v>6</v>
      </c>
      <c r="C6" s="1">
        <v>1093323</v>
      </c>
      <c r="D6" s="1" t="s">
        <v>7</v>
      </c>
      <c r="E6" s="1">
        <v>1</v>
      </c>
    </row>
    <row r="7" spans="1:5" ht="12">
      <c r="A7" s="5">
        <v>107702</v>
      </c>
      <c r="B7" s="1" t="s">
        <v>6</v>
      </c>
      <c r="C7" s="1">
        <v>1053095</v>
      </c>
      <c r="D7" s="1" t="s">
        <v>8</v>
      </c>
      <c r="E7" s="1">
        <v>1</v>
      </c>
    </row>
    <row r="8" spans="1:5" ht="12">
      <c r="A8" s="5">
        <v>107702</v>
      </c>
      <c r="B8" s="1" t="s">
        <v>6</v>
      </c>
      <c r="C8" s="1">
        <v>1012867</v>
      </c>
      <c r="D8" s="1" t="s">
        <v>9</v>
      </c>
      <c r="E8" s="1">
        <v>1</v>
      </c>
    </row>
    <row r="9" spans="1:5" ht="12">
      <c r="A9" s="5">
        <v>107702</v>
      </c>
      <c r="B9" s="1" t="s">
        <v>6</v>
      </c>
      <c r="C9" s="1">
        <v>972639</v>
      </c>
      <c r="D9" s="1" t="s">
        <v>10</v>
      </c>
      <c r="E9" s="1">
        <v>1</v>
      </c>
    </row>
    <row r="10" spans="1:5" ht="12">
      <c r="A10" s="5">
        <v>412344</v>
      </c>
      <c r="B10" s="1" t="s">
        <v>14</v>
      </c>
      <c r="C10" s="1">
        <v>932411</v>
      </c>
      <c r="D10" s="1" t="s">
        <v>15</v>
      </c>
      <c r="E10" s="1">
        <v>2</v>
      </c>
    </row>
    <row r="11" spans="1:5" ht="12">
      <c r="A11" s="5">
        <v>412344</v>
      </c>
      <c r="B11" s="1" t="s">
        <v>14</v>
      </c>
      <c r="C11" s="1">
        <v>892183</v>
      </c>
      <c r="D11" s="1" t="s">
        <v>16</v>
      </c>
      <c r="E11" s="1">
        <v>1</v>
      </c>
    </row>
    <row r="12" spans="1:5" ht="12">
      <c r="A12" s="5">
        <v>412344</v>
      </c>
      <c r="B12" s="1" t="s">
        <v>14</v>
      </c>
      <c r="C12" s="1">
        <v>851955</v>
      </c>
      <c r="D12" s="1" t="s">
        <v>17</v>
      </c>
      <c r="E12" s="1">
        <v>1</v>
      </c>
    </row>
    <row r="13" spans="1:5" ht="12">
      <c r="A13" s="5">
        <v>412344</v>
      </c>
      <c r="B13" s="1" t="s">
        <v>14</v>
      </c>
      <c r="C13" s="1">
        <v>811727</v>
      </c>
      <c r="D13" s="1" t="s">
        <v>18</v>
      </c>
      <c r="E13" s="1">
        <v>1</v>
      </c>
    </row>
    <row r="14" spans="1:5" ht="12">
      <c r="A14" s="5">
        <v>412344</v>
      </c>
      <c r="B14" s="1" t="s">
        <v>14</v>
      </c>
      <c r="C14" s="1">
        <v>771499</v>
      </c>
      <c r="D14" s="1" t="s">
        <v>19</v>
      </c>
      <c r="E14" s="1">
        <v>1</v>
      </c>
    </row>
    <row r="15" spans="1:5" ht="12">
      <c r="A15" s="5">
        <v>412344</v>
      </c>
      <c r="B15" s="1" t="s">
        <v>14</v>
      </c>
      <c r="C15" s="1">
        <v>731271</v>
      </c>
      <c r="D15" s="1" t="s">
        <v>20</v>
      </c>
      <c r="E15" s="1">
        <v>1</v>
      </c>
    </row>
    <row r="16" spans="1:5" ht="12">
      <c r="A16" s="5">
        <v>412344</v>
      </c>
      <c r="B16" s="1" t="s">
        <v>14</v>
      </c>
      <c r="C16" s="1">
        <v>691043</v>
      </c>
      <c r="D16" s="1" t="s">
        <v>21</v>
      </c>
      <c r="E16" s="1">
        <v>1</v>
      </c>
    </row>
    <row r="17" spans="1:5" ht="15">
      <c r="A17" s="6">
        <v>412345</v>
      </c>
      <c r="B17" s="1" t="s">
        <v>22</v>
      </c>
      <c r="C17" s="1">
        <v>650815</v>
      </c>
      <c r="D17" s="1" t="s">
        <v>15</v>
      </c>
      <c r="E17" s="1">
        <v>2</v>
      </c>
    </row>
    <row r="18" spans="1:5" ht="15">
      <c r="A18" s="6">
        <v>412345</v>
      </c>
      <c r="B18" s="1" t="s">
        <v>22</v>
      </c>
      <c r="C18" s="1">
        <v>610587</v>
      </c>
      <c r="D18" s="1" t="s">
        <v>16</v>
      </c>
      <c r="E18" s="1">
        <v>1</v>
      </c>
    </row>
    <row r="19" spans="1:5" ht="15">
      <c r="A19" s="6">
        <v>412345</v>
      </c>
      <c r="B19" s="1" t="s">
        <v>22</v>
      </c>
      <c r="C19" s="1">
        <v>570359</v>
      </c>
      <c r="D19" s="1" t="s">
        <v>17</v>
      </c>
      <c r="E19" s="1">
        <v>1</v>
      </c>
    </row>
    <row r="20" spans="1:5" ht="15">
      <c r="A20" s="6">
        <v>412345</v>
      </c>
      <c r="B20" s="1" t="s">
        <v>22</v>
      </c>
      <c r="C20" s="1">
        <v>530131</v>
      </c>
      <c r="D20" s="1" t="s">
        <v>18</v>
      </c>
      <c r="E20" s="1">
        <v>1</v>
      </c>
    </row>
    <row r="21" spans="1:5" ht="15">
      <c r="A21" s="6">
        <v>412345</v>
      </c>
      <c r="B21" s="1" t="s">
        <v>22</v>
      </c>
      <c r="C21" s="1">
        <v>489903</v>
      </c>
      <c r="D21" s="1" t="s">
        <v>19</v>
      </c>
      <c r="E21" s="1">
        <v>1</v>
      </c>
    </row>
    <row r="22" spans="1:5" ht="15">
      <c r="A22" s="6">
        <v>412345</v>
      </c>
      <c r="B22" s="1" t="s">
        <v>22</v>
      </c>
      <c r="C22" s="1">
        <v>449675</v>
      </c>
      <c r="D22" s="1" t="s">
        <v>20</v>
      </c>
      <c r="E22" s="1">
        <v>1</v>
      </c>
    </row>
    <row r="23" spans="1:5" ht="15">
      <c r="A23" s="6">
        <v>412345</v>
      </c>
      <c r="B23" s="1" t="s">
        <v>22</v>
      </c>
      <c r="C23" s="1">
        <v>409447</v>
      </c>
      <c r="D23" s="1" t="s">
        <v>21</v>
      </c>
      <c r="E23" s="1">
        <v>1</v>
      </c>
    </row>
    <row r="24" spans="1:3" ht="12">
      <c r="A24" s="5">
        <v>111</v>
      </c>
      <c r="C24" s="1">
        <v>36</v>
      </c>
    </row>
  </sheetData>
  <sheetProtection/>
  <autoFilter ref="A1:B64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72"/>
  <sheetViews>
    <sheetView tabSelected="1" zoomScalePageLayoutView="0" workbookViewId="0" topLeftCell="A1">
      <selection activeCell="J15" sqref="J15"/>
    </sheetView>
  </sheetViews>
  <sheetFormatPr defaultColWidth="8.8515625" defaultRowHeight="15"/>
  <cols>
    <col min="1" max="16384" width="8.8515625" style="10" customWidth="1"/>
  </cols>
  <sheetData>
    <row r="1" spans="1:18" ht="15">
      <c r="A1" s="8" t="s">
        <v>13</v>
      </c>
      <c r="B1" s="8" t="s">
        <v>11</v>
      </c>
      <c r="C1" s="8" t="s">
        <v>12</v>
      </c>
      <c r="D1" s="8"/>
      <c r="E1" s="9"/>
      <c r="F1" s="9"/>
      <c r="G1" s="9"/>
      <c r="H1" s="9"/>
      <c r="I1" s="9"/>
      <c r="J1" s="9"/>
      <c r="K1" s="9"/>
      <c r="L1" s="8"/>
      <c r="M1" s="8"/>
      <c r="N1" s="8"/>
      <c r="O1" s="8"/>
      <c r="P1" s="8"/>
      <c r="Q1" s="8" t="s">
        <v>11</v>
      </c>
      <c r="R1" s="8" t="s">
        <v>12</v>
      </c>
    </row>
    <row r="2" spans="1:18" ht="15">
      <c r="A2" s="10">
        <v>4.3</v>
      </c>
      <c r="B2" s="10">
        <v>101946</v>
      </c>
      <c r="C2" s="10">
        <v>142</v>
      </c>
      <c r="E2" s="8">
        <v>661508</v>
      </c>
      <c r="F2" s="8">
        <v>661509</v>
      </c>
      <c r="G2" s="8">
        <v>661510</v>
      </c>
      <c r="H2" s="8">
        <v>661511</v>
      </c>
      <c r="I2" s="8">
        <v>1093323</v>
      </c>
      <c r="J2" s="8"/>
      <c r="K2" s="8"/>
      <c r="L2" s="8"/>
      <c r="M2" s="8"/>
      <c r="N2" s="8"/>
      <c r="O2" s="8"/>
      <c r="Q2" s="10">
        <v>131250</v>
      </c>
      <c r="R2" s="10">
        <f>SUMIF($E$2:$K$73,"=131250",$E$3:$K$3)</f>
        <v>0</v>
      </c>
    </row>
    <row r="3" spans="5:18" ht="15">
      <c r="E3" s="8">
        <v>284</v>
      </c>
      <c r="F3" s="8">
        <v>142</v>
      </c>
      <c r="G3" s="8">
        <v>142</v>
      </c>
      <c r="H3" s="8">
        <v>142</v>
      </c>
      <c r="I3" s="8">
        <v>142</v>
      </c>
      <c r="J3" s="8"/>
      <c r="K3" s="8"/>
      <c r="L3" s="8"/>
      <c r="M3" s="8"/>
      <c r="N3" s="8"/>
      <c r="O3" s="8"/>
      <c r="Q3" s="10">
        <v>157560</v>
      </c>
      <c r="R3" s="10">
        <f>SUMIF($E$2:$K$73,"=157560",$E$3:$K$3)</f>
        <v>0</v>
      </c>
    </row>
    <row r="4" spans="1:18" ht="15">
      <c r="A4" s="10">
        <v>4.3</v>
      </c>
      <c r="B4" s="10">
        <v>412344</v>
      </c>
      <c r="C4" s="10">
        <v>198</v>
      </c>
      <c r="E4" s="10">
        <v>932411</v>
      </c>
      <c r="F4" s="10">
        <v>892183</v>
      </c>
      <c r="G4" s="10">
        <v>851955</v>
      </c>
      <c r="H4" s="10">
        <v>811727</v>
      </c>
      <c r="I4" s="10">
        <v>771499</v>
      </c>
      <c r="J4" s="10">
        <v>731271</v>
      </c>
      <c r="K4" s="10">
        <v>691043</v>
      </c>
      <c r="Q4" s="10">
        <v>157856</v>
      </c>
      <c r="R4" s="10">
        <f>SUMIF($E$2:$K$73,"=157856",$E$3:$K$3)</f>
        <v>0</v>
      </c>
    </row>
    <row r="5" spans="5:18" ht="15">
      <c r="E5" s="10">
        <v>396</v>
      </c>
      <c r="F5" s="10">
        <v>198</v>
      </c>
      <c r="G5" s="10">
        <v>198</v>
      </c>
      <c r="H5" s="10">
        <v>198</v>
      </c>
      <c r="I5" s="10">
        <v>198</v>
      </c>
      <c r="J5" s="10">
        <v>198</v>
      </c>
      <c r="K5" s="10">
        <v>198</v>
      </c>
      <c r="Q5" s="10">
        <v>348816</v>
      </c>
      <c r="R5" s="10">
        <f>SUMIF($E$2:$K$73,"=348816",$E$3:$K$3)</f>
        <v>0</v>
      </c>
    </row>
    <row r="6" spans="1:18" ht="15">
      <c r="A6" s="10">
        <v>4.3</v>
      </c>
      <c r="B6" s="10">
        <v>107702</v>
      </c>
      <c r="C6" s="10">
        <v>100</v>
      </c>
      <c r="E6" s="8">
        <v>1053095</v>
      </c>
      <c r="F6" s="8">
        <v>1012867</v>
      </c>
      <c r="G6" s="8">
        <v>972639</v>
      </c>
      <c r="H6" s="8"/>
      <c r="I6" s="8"/>
      <c r="J6" s="8"/>
      <c r="K6" s="8"/>
      <c r="L6" s="8"/>
      <c r="M6" s="8"/>
      <c r="N6" s="8"/>
      <c r="O6" s="8"/>
      <c r="Q6" s="10">
        <v>355308</v>
      </c>
      <c r="R6" s="10">
        <f>SUMIF($E$2:$K$73,"=355308",$E$3:$K$3)</f>
        <v>0</v>
      </c>
    </row>
    <row r="7" spans="5:18" ht="15">
      <c r="E7" s="8">
        <v>100</v>
      </c>
      <c r="F7" s="8">
        <v>100</v>
      </c>
      <c r="G7" s="8">
        <v>100</v>
      </c>
      <c r="H7" s="8"/>
      <c r="I7" s="8"/>
      <c r="J7" s="8"/>
      <c r="K7" s="8"/>
      <c r="L7" s="8"/>
      <c r="M7" s="8"/>
      <c r="N7" s="8"/>
      <c r="O7" s="8"/>
      <c r="Q7" s="10">
        <v>409447</v>
      </c>
      <c r="R7" s="10">
        <f>SUMIF($E$2:$K$73,"=409447",$E$3:$K$3)</f>
        <v>0</v>
      </c>
    </row>
    <row r="8" spans="1:18" ht="15">
      <c r="A8" s="10">
        <v>4.3</v>
      </c>
      <c r="Q8" s="10">
        <v>409641</v>
      </c>
      <c r="R8" s="10">
        <f>SUMIF($E$2:$K$73,"=409641",$E$3:$K$3)</f>
        <v>0</v>
      </c>
    </row>
    <row r="9" spans="17:18" ht="15">
      <c r="Q9" s="10">
        <v>415723</v>
      </c>
      <c r="R9" s="10">
        <f>SUMIF($E$2:$K$73,"=415723",$E$3:$K$3)</f>
        <v>0</v>
      </c>
    </row>
    <row r="10" spans="1:18" ht="15">
      <c r="A10" s="10">
        <v>4.1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Q10" s="10">
        <v>419967</v>
      </c>
      <c r="R10" s="10">
        <f>SUMIF($E$2:$K$73,"=419967",$E$3:$K$3)</f>
        <v>0</v>
      </c>
    </row>
    <row r="11" spans="5:18" ht="15"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Q11" s="10">
        <v>449569</v>
      </c>
      <c r="R11" s="10">
        <f>SUMIF($E$2:$K$73,"=449569",$E$3:$K$3)</f>
        <v>0</v>
      </c>
    </row>
    <row r="12" spans="1:18" ht="15">
      <c r="A12" s="10">
        <v>4.1</v>
      </c>
      <c r="Q12" s="10">
        <v>449570</v>
      </c>
      <c r="R12" s="10">
        <f>SUMIF($E$2:$K$73,"=449570",$E$3:$K$3)</f>
        <v>0</v>
      </c>
    </row>
    <row r="13" spans="17:18" ht="15">
      <c r="Q13" s="10">
        <v>449572</v>
      </c>
      <c r="R13" s="10">
        <f>SUMIF($E$2:$K$73,"=449572",$E$3:$K$3)</f>
        <v>0</v>
      </c>
    </row>
    <row r="14" spans="1:18" ht="15">
      <c r="A14" s="10">
        <v>4.1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Q14" s="10">
        <v>449575</v>
      </c>
      <c r="R14" s="10">
        <f>SUMIF($E$2:$K$73,"=449575",$E$3:$K$3)</f>
        <v>0</v>
      </c>
    </row>
    <row r="15" spans="5:18" ht="15"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Q15" s="10">
        <v>449576</v>
      </c>
      <c r="R15" s="10">
        <f>SUMIF($E$2:$K$73,"=449576",$E$3:$K$3)</f>
        <v>0</v>
      </c>
    </row>
    <row r="16" spans="1:18" ht="15">
      <c r="A16" s="10">
        <v>4.1</v>
      </c>
      <c r="Q16" s="10">
        <v>449670</v>
      </c>
      <c r="R16" s="10">
        <f>SUMIF($E$2:$K$73,"=449670",$E$3:$K$3)</f>
        <v>0</v>
      </c>
    </row>
    <row r="17" spans="17:18" ht="15">
      <c r="Q17" s="10">
        <v>449671</v>
      </c>
      <c r="R17" s="10">
        <f>SUMIF($E$2:$K$73,"=449671",$E$3:$K$3)</f>
        <v>0</v>
      </c>
    </row>
    <row r="18" spans="1:18" ht="15">
      <c r="A18" s="10">
        <v>4.1</v>
      </c>
      <c r="Q18" s="10">
        <v>449672</v>
      </c>
      <c r="R18" s="10">
        <f>SUMIF($E$2:$K$73,"=449672",$E$3:$K$3)</f>
        <v>0</v>
      </c>
    </row>
    <row r="19" spans="17:18" ht="15">
      <c r="Q19" s="10">
        <v>449675</v>
      </c>
      <c r="R19" s="10">
        <f>SUMIF($E$2:$K$73,"=449675",$E$3:$K$3)</f>
        <v>0</v>
      </c>
    </row>
    <row r="20" spans="1:18" ht="15">
      <c r="A20" s="10">
        <v>4.1</v>
      </c>
      <c r="Q20" s="10">
        <v>449678</v>
      </c>
      <c r="R20" s="10">
        <f>SUMIF($E$2:$K$73,"=449678",$E$3:$K$3)</f>
        <v>0</v>
      </c>
    </row>
    <row r="21" spans="17:18" ht="15">
      <c r="Q21" s="10">
        <v>449679</v>
      </c>
      <c r="R21" s="10">
        <f>SUMIF($E$2:$K$73,"=449679",$E$3:$K$3)</f>
        <v>0</v>
      </c>
    </row>
    <row r="22" spans="1:18" ht="15">
      <c r="A22" s="10">
        <v>4.1</v>
      </c>
      <c r="Q22" s="10">
        <v>449687</v>
      </c>
      <c r="R22" s="10">
        <f>SUMIF($E$2:$K$73,"=449687",$E$3:$K$3)</f>
        <v>0</v>
      </c>
    </row>
    <row r="23" spans="17:18" ht="15">
      <c r="Q23" s="10">
        <v>449689</v>
      </c>
      <c r="R23" s="10">
        <f>SUMIF($E$2:$K$73,"=449689",$E$3:$K$3)</f>
        <v>0</v>
      </c>
    </row>
    <row r="24" spans="1:18" ht="15">
      <c r="A24" s="10">
        <v>4.1</v>
      </c>
      <c r="Q24" s="10">
        <v>449734</v>
      </c>
      <c r="R24" s="10">
        <f>SUMIF($E$2:$K$73,"=449734",$E$3:$K$3)</f>
        <v>0</v>
      </c>
    </row>
    <row r="25" spans="17:18" ht="15">
      <c r="Q25" s="10">
        <v>449756</v>
      </c>
      <c r="R25" s="10">
        <f>SUMIF($E$2:$K$73,"=449756",$E$3:$K$3)</f>
        <v>0</v>
      </c>
    </row>
    <row r="26" spans="1:18" ht="15">
      <c r="A26" s="10">
        <v>4.1</v>
      </c>
      <c r="Q26" s="10">
        <v>449757</v>
      </c>
      <c r="R26" s="10">
        <f>SUMIF($E$2:$K$73,"=449757",$E$3:$K$3)</f>
        <v>0</v>
      </c>
    </row>
    <row r="27" spans="17:18" ht="15">
      <c r="Q27" s="10">
        <v>449788</v>
      </c>
      <c r="R27" s="10">
        <f>SUMIF($E$2:$K$73,"=449788",$E$3:$K$3)</f>
        <v>0</v>
      </c>
    </row>
    <row r="28" spans="1:18" ht="15">
      <c r="A28" s="10">
        <v>4.1</v>
      </c>
      <c r="Q28" s="10">
        <v>449812</v>
      </c>
      <c r="R28" s="10">
        <f>SUMIF($E$2:$K$73,"=449812",$E$3:$K$3)</f>
        <v>0</v>
      </c>
    </row>
    <row r="29" spans="17:18" ht="15">
      <c r="Q29" s="10">
        <v>449863</v>
      </c>
      <c r="R29" s="10">
        <f>SUMIF($E$2:$K$73,"=449863",$E$3:$K$3)</f>
        <v>0</v>
      </c>
    </row>
    <row r="30" spans="1:18" ht="15">
      <c r="A30" s="10">
        <v>4.1</v>
      </c>
      <c r="Q30" s="10">
        <v>449864</v>
      </c>
      <c r="R30" s="10">
        <f>SUMIF($E$2:$K$73,"=449864",$E$3:$K$3)</f>
        <v>0</v>
      </c>
    </row>
    <row r="31" spans="17:18" ht="15">
      <c r="Q31" s="10">
        <v>449882</v>
      </c>
      <c r="R31" s="10">
        <f>SUMIF($E$2:$K$73,"=449882",$E$3:$K$3)</f>
        <v>0</v>
      </c>
    </row>
    <row r="32" spans="1:18" ht="15">
      <c r="A32" s="10">
        <v>4.1</v>
      </c>
      <c r="Q32" s="10">
        <v>449886</v>
      </c>
      <c r="R32" s="10">
        <f>SUMIF($E$2:$K$73,"=449886",$E$3:$K$3)</f>
        <v>0</v>
      </c>
    </row>
    <row r="33" spans="17:18" ht="15">
      <c r="Q33" s="10">
        <v>449887</v>
      </c>
      <c r="R33" s="10">
        <f>SUMIF($E$2:$K$73,"=449887",$E$3:$K$3)</f>
        <v>0</v>
      </c>
    </row>
    <row r="34" spans="1:18" ht="15">
      <c r="A34" s="10">
        <v>4.1</v>
      </c>
      <c r="Q34" s="10">
        <v>449888</v>
      </c>
      <c r="R34" s="10">
        <f>SUMIF($E$2:$K$73,"=449888",$E$3:$K$3)</f>
        <v>0</v>
      </c>
    </row>
    <row r="35" spans="17:18" ht="15">
      <c r="Q35" s="10">
        <v>449894</v>
      </c>
      <c r="R35" s="10">
        <f>SUMIF($E$2:$K$73,"=449894",$E$3:$K$3)</f>
        <v>0</v>
      </c>
    </row>
    <row r="36" spans="1:18" ht="15">
      <c r="A36" s="10">
        <v>4.1</v>
      </c>
      <c r="Q36" s="10">
        <v>449900</v>
      </c>
      <c r="R36" s="10">
        <f>SUMIF($E$2:$K$73,"=449900",$E$3:$K$3)</f>
        <v>0</v>
      </c>
    </row>
    <row r="37" spans="17:18" ht="15">
      <c r="Q37" s="10">
        <v>449901</v>
      </c>
      <c r="R37" s="10">
        <f>SUMIF($E$2:$K$73,"=449901",$E$3:$K$3)</f>
        <v>0</v>
      </c>
    </row>
    <row r="38" spans="1:18" ht="15">
      <c r="A38" s="10">
        <v>4.1</v>
      </c>
      <c r="Q38" s="10">
        <v>449904</v>
      </c>
      <c r="R38" s="10">
        <f>SUMIF($E$2:$K$73,"=449904",$E$3:$K$3)</f>
        <v>0</v>
      </c>
    </row>
    <row r="39" spans="17:18" ht="15">
      <c r="Q39" s="10">
        <v>449905</v>
      </c>
      <c r="R39" s="10">
        <f>SUMIF($E$2:$K$73,"=449905",$E$3:$K$3)</f>
        <v>0</v>
      </c>
    </row>
    <row r="40" spans="1:18" ht="15">
      <c r="A40" s="10">
        <v>4.1</v>
      </c>
      <c r="Q40" s="10">
        <v>647601</v>
      </c>
      <c r="R40" s="10">
        <f>SUMIF($E$2:$K$73,"=647601",$E$3:$K$3)</f>
        <v>0</v>
      </c>
    </row>
    <row r="41" spans="17:18" ht="15">
      <c r="Q41" s="10">
        <v>661508</v>
      </c>
      <c r="R41" s="10">
        <f>SUMIF($E$2:$K$73,"=661508",$E$3:$K$3)</f>
        <v>284</v>
      </c>
    </row>
    <row r="42" spans="1:18" ht="15">
      <c r="A42" s="10">
        <v>4.1</v>
      </c>
      <c r="Q42" s="10">
        <v>661509</v>
      </c>
      <c r="R42" s="10">
        <f>SUMIF($E$2:$K$73,"=661509",$E$3:$K$3)</f>
        <v>142</v>
      </c>
    </row>
    <row r="43" spans="17:18" ht="15">
      <c r="Q43" s="10">
        <v>661510</v>
      </c>
      <c r="R43" s="10">
        <f>SUMIF($E$2:$K$73,"=661510",$E$3:$K$3)</f>
        <v>142</v>
      </c>
    </row>
    <row r="44" spans="1:18" ht="15">
      <c r="A44" s="10">
        <v>4.1</v>
      </c>
      <c r="Q44" s="10">
        <v>661511</v>
      </c>
      <c r="R44" s="10">
        <f>SUMIF($E$2:$K$73,"=661511",$E$3:$K$3)</f>
        <v>142</v>
      </c>
    </row>
    <row r="46" ht="15">
      <c r="A46" s="10">
        <v>4.1</v>
      </c>
    </row>
    <row r="48" ht="15">
      <c r="A48" s="10">
        <v>4.1</v>
      </c>
    </row>
    <row r="50" ht="15">
      <c r="A50" s="10">
        <v>4.1</v>
      </c>
    </row>
    <row r="52" ht="15">
      <c r="A52" s="10">
        <v>4.1</v>
      </c>
    </row>
    <row r="54" ht="15">
      <c r="A54" s="10">
        <v>4.1</v>
      </c>
    </row>
    <row r="56" ht="15">
      <c r="A56" s="10">
        <v>4.1</v>
      </c>
    </row>
    <row r="58" ht="15">
      <c r="A58" s="10">
        <v>4.1</v>
      </c>
    </row>
    <row r="60" ht="15">
      <c r="A60" s="10">
        <v>4.1</v>
      </c>
    </row>
    <row r="62" ht="15">
      <c r="A62" s="10">
        <v>4.1</v>
      </c>
    </row>
    <row r="64" ht="15">
      <c r="A64" s="10">
        <v>4.1</v>
      </c>
    </row>
    <row r="66" ht="15">
      <c r="A66" s="10">
        <v>4.1</v>
      </c>
    </row>
    <row r="68" ht="15">
      <c r="A68" s="10">
        <v>4.1</v>
      </c>
    </row>
    <row r="70" ht="15">
      <c r="A70" s="10">
        <v>4.1</v>
      </c>
    </row>
    <row r="72" ht="15">
      <c r="A72" s="10">
        <v>4.1</v>
      </c>
    </row>
  </sheetData>
  <sheetProtection/>
  <printOptions/>
  <pageMargins left="0.7" right="0.7" top="0.75" bottom="0.75" header="0.3" footer="0.3"/>
  <pageSetup orientation="portrait" scale="94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Gorenje,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Vujić Nikola</dc:creator>
  <cp:keywords/>
  <dc:description/>
  <cp:lastModifiedBy>Admin</cp:lastModifiedBy>
  <cp:lastPrinted>2013-03-30T17:30:42Z</cp:lastPrinted>
  <dcterms:created xsi:type="dcterms:W3CDTF">2013-02-13T07:47:56Z</dcterms:created>
  <dcterms:modified xsi:type="dcterms:W3CDTF">2013-03-30T19:25:27Z</dcterms:modified>
  <cp:category/>
  <cp:version/>
  <cp:contentType/>
  <cp:contentStatus/>
</cp:coreProperties>
</file>