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0" yWindow="0" windowWidth="28800" windowHeight="16200" activeTab="1"/>
  </bookViews>
  <sheets>
    <sheet name="Baza" sheetId="1" r:id="rId1"/>
    <sheet name="Ispis" sheetId="2" r:id="rId2"/>
  </sheets>
  <definedNames>
    <definedName name="_xlnm._FilterDatabase" localSheetId="0">Baza!$A$1:$B$64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2" i="2" l="1"/>
  <c r="R9" i="2"/>
  <c r="R25" i="2"/>
  <c r="R18" i="2"/>
  <c r="R16" i="2"/>
  <c r="R40" i="2"/>
  <c r="R41" i="2"/>
  <c r="R17" i="2"/>
  <c r="R43" i="2"/>
  <c r="R39" i="2"/>
  <c r="R4" i="2"/>
  <c r="R44" i="2"/>
  <c r="R36" i="2"/>
  <c r="R28" i="2"/>
  <c r="R33" i="2"/>
  <c r="R21" i="2"/>
  <c r="R13" i="2"/>
  <c r="R3" i="2"/>
  <c r="R27" i="2"/>
  <c r="R10" i="2"/>
  <c r="R20" i="2"/>
  <c r="R42" i="2"/>
  <c r="R38" i="2"/>
  <c r="R34" i="2"/>
  <c r="R30" i="2"/>
  <c r="R26" i="2"/>
  <c r="R37" i="2"/>
  <c r="R29" i="2"/>
  <c r="R23" i="2"/>
  <c r="R19" i="2"/>
  <c r="R15" i="2"/>
  <c r="R11" i="2"/>
  <c r="R7" i="2"/>
  <c r="R2" i="2"/>
  <c r="R35" i="2"/>
  <c r="R22" i="2"/>
  <c r="R14" i="2"/>
  <c r="R6" i="2"/>
  <c r="R24" i="2"/>
  <c r="R12" i="2"/>
  <c r="R8" i="2"/>
  <c r="R31" i="2"/>
  <c r="R5" i="2"/>
</calcChain>
</file>

<file path=xl/sharedStrings.xml><?xml version="1.0" encoding="utf-8"?>
<sst xmlns="http://schemas.openxmlformats.org/spreadsheetml/2006/main" count="54" uniqueCount="23">
  <si>
    <t>Šifra aparata</t>
  </si>
  <si>
    <t>Tip aparata</t>
  </si>
  <si>
    <t>Šifra stiropora</t>
  </si>
  <si>
    <t>Naziv stiropora</t>
  </si>
  <si>
    <t>Komada</t>
  </si>
  <si>
    <t>FRIŽ HTS1356-RB3132W GOR</t>
  </si>
  <si>
    <t>ORMAR ZOS1056-C110B SID</t>
  </si>
  <si>
    <t>UGAONIK PREDNJI 881 D/L</t>
  </si>
  <si>
    <t>UGAONIK ZADNJI 881 D/L</t>
  </si>
  <si>
    <t>UGAONIK PREDNJI 851 D/L</t>
  </si>
  <si>
    <t>UGAONIK ZADNJI 851 D/L</t>
  </si>
  <si>
    <t>Šifra</t>
  </si>
  <si>
    <t>Količina</t>
  </si>
  <si>
    <t>lin, pred</t>
  </si>
  <si>
    <t>FRIŽ HZF3261AF-KNRK60328OC KRT</t>
  </si>
  <si>
    <t>ULOŽAK EPS NOSAČA FLAŠA-NGC-IZREZ</t>
  </si>
  <si>
    <t>UGAONIK PREDNJI 1467 OT D/L</t>
  </si>
  <si>
    <t>ULOŽAK POKLOPCA H6 OT-V</t>
  </si>
  <si>
    <t>DNO NOSEĆE NGC600 IZB-OT</t>
  </si>
  <si>
    <t>ŠTITNIK GORNJI HZS3567-OT L/D</t>
  </si>
  <si>
    <t>ULOŽAK EPS POLICA 6N-CLASIC</t>
  </si>
  <si>
    <t>UGAONIK ZADNJI 1460 D/L</t>
  </si>
  <si>
    <t>FRIŽ HZF3261AF-KNRK60328OR KRT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</si>
</sst>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8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</cellXfs>
  <cellStyles count="348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Navadno_List1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5" zoomScaleNormal="125" zoomScalePageLayoutView="125" workbookViewId="0">
      <selection activeCell="C10" sqref="C10:C16"/>
    </sheetView>
  </sheetViews>
  <sheetFormatPr baseColWidth="10" defaultColWidth="8.83203125" defaultRowHeight="12" x14ac:dyDescent="0"/>
  <cols>
    <col min="1" max="1" width="8.1640625" style="1" customWidth="1"/>
    <col min="2" max="2" width="28.1640625" style="1" bestFit="1" customWidth="1"/>
    <col min="3" max="3" width="8.83203125" style="1"/>
    <col min="4" max="4" width="25.6640625" style="1" bestFit="1" customWidth="1"/>
    <col min="5" max="16384" width="8.83203125" style="1"/>
  </cols>
  <sheetData>
    <row r="1" spans="1:5" s="3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1">
        <v>101946</v>
      </c>
      <c r="B2" s="1" t="s">
        <v>5</v>
      </c>
      <c r="C2" s="1">
        <v>661508</v>
      </c>
      <c r="D2" s="1" t="s">
        <v>7</v>
      </c>
      <c r="E2" s="1">
        <v>1</v>
      </c>
    </row>
    <row r="3" spans="1:5">
      <c r="A3" s="1">
        <v>101946</v>
      </c>
      <c r="B3" s="1" t="s">
        <v>5</v>
      </c>
      <c r="C3" s="1">
        <v>661509</v>
      </c>
      <c r="D3" s="1" t="s">
        <v>8</v>
      </c>
      <c r="E3" s="1">
        <v>1</v>
      </c>
    </row>
    <row r="4" spans="1:5">
      <c r="A4" s="1">
        <v>101946</v>
      </c>
      <c r="B4" s="1" t="s">
        <v>5</v>
      </c>
      <c r="C4" s="1">
        <v>661510</v>
      </c>
      <c r="D4" s="1" t="s">
        <v>9</v>
      </c>
      <c r="E4" s="1">
        <v>1</v>
      </c>
    </row>
    <row r="5" spans="1:5">
      <c r="A5" s="1">
        <v>101946</v>
      </c>
      <c r="B5" s="1" t="s">
        <v>5</v>
      </c>
      <c r="C5" s="1">
        <v>661511</v>
      </c>
      <c r="D5" s="1" t="s">
        <v>10</v>
      </c>
      <c r="E5" s="1">
        <v>1</v>
      </c>
    </row>
    <row r="6" spans="1:5">
      <c r="A6" s="1">
        <v>107702</v>
      </c>
      <c r="B6" s="1" t="s">
        <v>6</v>
      </c>
      <c r="C6" s="1">
        <v>661508</v>
      </c>
      <c r="D6" s="1" t="s">
        <v>7</v>
      </c>
      <c r="E6" s="1">
        <v>1</v>
      </c>
    </row>
    <row r="7" spans="1:5">
      <c r="A7" s="1">
        <v>107702</v>
      </c>
      <c r="B7" s="1" t="s">
        <v>6</v>
      </c>
      <c r="C7" s="1">
        <v>661509</v>
      </c>
      <c r="D7" s="1" t="s">
        <v>8</v>
      </c>
      <c r="E7" s="1">
        <v>1</v>
      </c>
    </row>
    <row r="8" spans="1:5">
      <c r="A8" s="1">
        <v>107702</v>
      </c>
      <c r="B8" s="1" t="s">
        <v>6</v>
      </c>
      <c r="C8" s="1">
        <v>661510</v>
      </c>
      <c r="D8" s="1" t="s">
        <v>9</v>
      </c>
      <c r="E8" s="1">
        <v>1</v>
      </c>
    </row>
    <row r="9" spans="1:5">
      <c r="A9" s="1">
        <v>107702</v>
      </c>
      <c r="B9" s="1" t="s">
        <v>6</v>
      </c>
      <c r="C9" s="1">
        <v>661511</v>
      </c>
      <c r="D9" s="1" t="s">
        <v>10</v>
      </c>
      <c r="E9" s="1">
        <v>1</v>
      </c>
    </row>
    <row r="10" spans="1:5">
      <c r="A10" s="1">
        <v>412344</v>
      </c>
      <c r="B10" s="1" t="s">
        <v>14</v>
      </c>
      <c r="C10" s="1">
        <v>157856</v>
      </c>
      <c r="D10" s="1" t="s">
        <v>15</v>
      </c>
      <c r="E10" s="1">
        <v>2</v>
      </c>
    </row>
    <row r="11" spans="1:5">
      <c r="A11" s="1">
        <v>412344</v>
      </c>
      <c r="B11" s="1" t="s">
        <v>14</v>
      </c>
      <c r="C11" s="1">
        <v>449901</v>
      </c>
      <c r="D11" s="1" t="s">
        <v>16</v>
      </c>
      <c r="E11" s="1">
        <v>1</v>
      </c>
    </row>
    <row r="12" spans="1:5">
      <c r="A12" s="1">
        <v>412344</v>
      </c>
      <c r="B12" s="1" t="s">
        <v>14</v>
      </c>
      <c r="C12" s="1">
        <v>419967</v>
      </c>
      <c r="D12" s="1" t="s">
        <v>17</v>
      </c>
      <c r="E12" s="1">
        <v>1</v>
      </c>
    </row>
    <row r="13" spans="1:5">
      <c r="A13" s="1">
        <v>412344</v>
      </c>
      <c r="B13" s="1" t="s">
        <v>14</v>
      </c>
      <c r="C13" s="1">
        <v>449812</v>
      </c>
      <c r="D13" s="1" t="s">
        <v>18</v>
      </c>
      <c r="E13" s="1">
        <v>1</v>
      </c>
    </row>
    <row r="14" spans="1:5">
      <c r="A14" s="1">
        <v>412344</v>
      </c>
      <c r="B14" s="1" t="s">
        <v>14</v>
      </c>
      <c r="C14" s="1">
        <v>449678</v>
      </c>
      <c r="D14" s="1" t="s">
        <v>19</v>
      </c>
      <c r="E14" s="1">
        <v>1</v>
      </c>
    </row>
    <row r="15" spans="1:5">
      <c r="A15" s="1">
        <v>412344</v>
      </c>
      <c r="B15" s="1" t="s">
        <v>14</v>
      </c>
      <c r="C15" s="1">
        <v>449675</v>
      </c>
      <c r="D15" s="1" t="s">
        <v>20</v>
      </c>
      <c r="E15" s="1">
        <v>1</v>
      </c>
    </row>
    <row r="16" spans="1:5">
      <c r="A16" s="1">
        <v>412344</v>
      </c>
      <c r="B16" s="1" t="s">
        <v>14</v>
      </c>
      <c r="C16" s="1">
        <v>409447</v>
      </c>
      <c r="D16" s="1" t="s">
        <v>21</v>
      </c>
      <c r="E16" s="1">
        <v>1</v>
      </c>
    </row>
    <row r="17" spans="1:5">
      <c r="A17" s="1">
        <v>412345</v>
      </c>
      <c r="B17" s="1" t="s">
        <v>22</v>
      </c>
      <c r="C17" s="1">
        <v>157856</v>
      </c>
      <c r="D17" s="1" t="s">
        <v>15</v>
      </c>
      <c r="E17" s="1">
        <v>2</v>
      </c>
    </row>
    <row r="18" spans="1:5">
      <c r="A18" s="1">
        <v>412345</v>
      </c>
      <c r="B18" s="1" t="s">
        <v>22</v>
      </c>
      <c r="C18" s="1">
        <v>449901</v>
      </c>
      <c r="D18" s="1" t="s">
        <v>16</v>
      </c>
      <c r="E18" s="1">
        <v>1</v>
      </c>
    </row>
    <row r="19" spans="1:5">
      <c r="A19" s="1">
        <v>412345</v>
      </c>
      <c r="B19" s="1" t="s">
        <v>22</v>
      </c>
      <c r="C19" s="1">
        <v>419967</v>
      </c>
      <c r="D19" s="1" t="s">
        <v>17</v>
      </c>
      <c r="E19" s="1">
        <v>1</v>
      </c>
    </row>
    <row r="20" spans="1:5">
      <c r="A20" s="1">
        <v>412345</v>
      </c>
      <c r="B20" s="1" t="s">
        <v>22</v>
      </c>
      <c r="C20" s="1">
        <v>449812</v>
      </c>
      <c r="D20" s="1" t="s">
        <v>18</v>
      </c>
      <c r="E20" s="1">
        <v>1</v>
      </c>
    </row>
    <row r="21" spans="1:5">
      <c r="A21" s="1">
        <v>412345</v>
      </c>
      <c r="B21" s="1" t="s">
        <v>22</v>
      </c>
      <c r="C21" s="1">
        <v>449678</v>
      </c>
      <c r="D21" s="1" t="s">
        <v>19</v>
      </c>
      <c r="E21" s="1">
        <v>1</v>
      </c>
    </row>
    <row r="22" spans="1:5">
      <c r="A22" s="1">
        <v>412345</v>
      </c>
      <c r="B22" s="1" t="s">
        <v>22</v>
      </c>
      <c r="C22" s="1">
        <v>449675</v>
      </c>
      <c r="D22" s="1" t="s">
        <v>20</v>
      </c>
      <c r="E22" s="1">
        <v>1</v>
      </c>
    </row>
    <row r="23" spans="1:5">
      <c r="A23" s="1">
        <v>412345</v>
      </c>
      <c r="B23" s="1" t="s">
        <v>22</v>
      </c>
      <c r="C23" s="1">
        <v>409447</v>
      </c>
      <c r="D23" s="1" t="s">
        <v>21</v>
      </c>
      <c r="E23" s="1">
        <v>1</v>
      </c>
    </row>
  </sheetData>
  <autoFilter ref="A1:B64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B2" sqref="B2"/>
    </sheetView>
  </sheetViews>
  <sheetFormatPr baseColWidth="10" defaultColWidth="8.83203125" defaultRowHeight="14" x14ac:dyDescent="0"/>
  <cols>
    <col min="1" max="16384" width="8.83203125" style="5"/>
  </cols>
  <sheetData>
    <row r="1" spans="1:18" ht="15" thickBot="1">
      <c r="A1" s="4" t="s">
        <v>13</v>
      </c>
      <c r="B1" s="4" t="s">
        <v>11</v>
      </c>
      <c r="C1" s="4" t="s">
        <v>12</v>
      </c>
      <c r="D1" s="4"/>
      <c r="E1" s="6"/>
      <c r="F1" s="6"/>
      <c r="G1" s="6"/>
      <c r="H1" s="6"/>
      <c r="I1" s="6"/>
      <c r="J1" s="6"/>
      <c r="K1" s="6"/>
      <c r="L1" s="4"/>
      <c r="M1" s="4"/>
      <c r="N1" s="4"/>
      <c r="O1" s="4"/>
      <c r="P1" s="4"/>
      <c r="Q1" s="4" t="s">
        <v>11</v>
      </c>
      <c r="R1" s="4" t="s">
        <v>12</v>
      </c>
    </row>
    <row r="2" spans="1:18" ht="15" thickTop="1">
      <c r="A2" s="5">
        <v>4.3</v>
      </c>
      <c r="B2" s="5">
        <v>101946</v>
      </c>
      <c r="C2" s="5">
        <v>142</v>
      </c>
      <c r="E2" s="7">
        <v>661508</v>
      </c>
      <c r="F2" s="8">
        <v>661509</v>
      </c>
      <c r="G2" s="8">
        <v>661510</v>
      </c>
      <c r="H2" s="8">
        <v>661511</v>
      </c>
      <c r="I2" s="8"/>
      <c r="J2" s="8"/>
      <c r="K2" s="8"/>
      <c r="L2" s="8"/>
      <c r="M2" s="8"/>
      <c r="N2" s="8"/>
      <c r="O2" s="9"/>
      <c r="Q2" s="5">
        <v>131250</v>
      </c>
      <c r="R2" s="5">
        <f ca="1">SUMIF($E$2:$K$73,"=131250",$E$3:$K$3)</f>
        <v>0</v>
      </c>
    </row>
    <row r="3" spans="1:18">
      <c r="E3" s="10">
        <v>142</v>
      </c>
      <c r="F3" s="11">
        <v>142</v>
      </c>
      <c r="G3" s="11">
        <v>142</v>
      </c>
      <c r="H3" s="11">
        <v>142</v>
      </c>
      <c r="I3" s="11"/>
      <c r="J3" s="11"/>
      <c r="K3" s="11"/>
      <c r="L3" s="11"/>
      <c r="M3" s="11"/>
      <c r="N3" s="11"/>
      <c r="O3" s="12"/>
      <c r="Q3" s="5">
        <v>157560</v>
      </c>
      <c r="R3" s="5">
        <f ca="1">SUMIF($E$2:$K$73,"=157560",$E$3:$K$3)</f>
        <v>0</v>
      </c>
    </row>
    <row r="4" spans="1:18">
      <c r="A4" s="5">
        <v>4.3</v>
      </c>
      <c r="B4" s="5">
        <v>412344</v>
      </c>
      <c r="C4" s="5">
        <v>198</v>
      </c>
      <c r="E4" s="5">
        <v>157856</v>
      </c>
      <c r="F4" s="5">
        <v>449901</v>
      </c>
      <c r="G4" s="5">
        <v>419967</v>
      </c>
      <c r="H4" s="5">
        <v>449812</v>
      </c>
      <c r="I4" s="5">
        <v>449678</v>
      </c>
      <c r="J4" s="5">
        <v>449675</v>
      </c>
      <c r="K4" s="5">
        <v>409447</v>
      </c>
      <c r="Q4" s="5">
        <v>157856</v>
      </c>
      <c r="R4" s="5">
        <f ca="1">SUMIF($E$2:$K$73,"=157856",$E$3:$K$3)</f>
        <v>396</v>
      </c>
    </row>
    <row r="5" spans="1:18">
      <c r="E5" s="5">
        <v>396</v>
      </c>
      <c r="F5" s="5">
        <v>198</v>
      </c>
      <c r="G5" s="5">
        <v>198</v>
      </c>
      <c r="H5" s="5">
        <v>198</v>
      </c>
      <c r="I5" s="5">
        <v>198</v>
      </c>
      <c r="J5" s="5">
        <v>198</v>
      </c>
      <c r="K5" s="5">
        <v>198</v>
      </c>
      <c r="Q5" s="5">
        <v>348816</v>
      </c>
      <c r="R5" s="5">
        <f ca="1">SUMIF($E$2:$K$73,"=348816",$E$3:$K$3)</f>
        <v>0</v>
      </c>
    </row>
    <row r="6" spans="1:18">
      <c r="A6" s="5">
        <v>4.3</v>
      </c>
      <c r="B6" s="5">
        <v>107702</v>
      </c>
      <c r="C6" s="5">
        <v>100</v>
      </c>
      <c r="E6" s="7">
        <v>661508</v>
      </c>
      <c r="F6" s="8">
        <v>661509</v>
      </c>
      <c r="G6" s="8">
        <v>661510</v>
      </c>
      <c r="H6" s="8">
        <v>661511</v>
      </c>
      <c r="I6" s="8"/>
      <c r="J6" s="8"/>
      <c r="K6" s="8"/>
      <c r="L6" s="8"/>
      <c r="M6" s="8"/>
      <c r="N6" s="8"/>
      <c r="O6" s="9"/>
      <c r="Q6" s="5">
        <v>355308</v>
      </c>
      <c r="R6" s="5">
        <f ca="1">SUMIF($E$2:$K$73,"=355308",$E$3:$K$3)</f>
        <v>0</v>
      </c>
    </row>
    <row r="7" spans="1:18">
      <c r="E7" s="10">
        <v>100</v>
      </c>
      <c r="F7" s="11">
        <v>100</v>
      </c>
      <c r="G7" s="11">
        <v>100</v>
      </c>
      <c r="H7" s="11">
        <v>100</v>
      </c>
      <c r="I7" s="11"/>
      <c r="J7" s="11"/>
      <c r="K7" s="11"/>
      <c r="L7" s="11"/>
      <c r="M7" s="11"/>
      <c r="N7" s="11"/>
      <c r="O7" s="12"/>
      <c r="Q7" s="5">
        <v>409447</v>
      </c>
      <c r="R7" s="5">
        <f ca="1">SUMIF($E$2:$K$73,"=409447",$E$3:$K$3)</f>
        <v>198</v>
      </c>
    </row>
    <row r="8" spans="1:18">
      <c r="A8" s="5">
        <v>4.3</v>
      </c>
      <c r="Q8" s="5">
        <v>409641</v>
      </c>
      <c r="R8" s="5">
        <f ca="1">SUMIF($E$2:$K$73,"=409641",$E$3:$K$3)</f>
        <v>0</v>
      </c>
    </row>
    <row r="9" spans="1:18">
      <c r="Q9" s="5">
        <v>415723</v>
      </c>
      <c r="R9" s="5">
        <f ca="1">SUMIF($E$2:$K$73,"=415723",$E$3:$K$3)</f>
        <v>0</v>
      </c>
    </row>
    <row r="10" spans="1:18">
      <c r="A10" s="5">
        <v>4.0999999999999996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9"/>
      <c r="Q10" s="5">
        <v>419967</v>
      </c>
      <c r="R10" s="5">
        <f ca="1">SUMIF($E$2:$K$73,"=419967",$E$3:$K$3)</f>
        <v>198</v>
      </c>
    </row>
    <row r="11" spans="1:18"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2"/>
      <c r="Q11" s="5">
        <v>449569</v>
      </c>
      <c r="R11" s="5">
        <f ca="1">SUMIF($E$2:$K$73,"=449569",$E$3:$K$3)</f>
        <v>0</v>
      </c>
    </row>
    <row r="12" spans="1:18">
      <c r="A12" s="5">
        <v>4.0999999999999996</v>
      </c>
      <c r="Q12" s="5">
        <v>449570</v>
      </c>
      <c r="R12" s="5">
        <f ca="1">SUMIF($E$2:$K$73,"=449570",$E$3:$K$3)</f>
        <v>0</v>
      </c>
    </row>
    <row r="13" spans="1:18">
      <c r="Q13" s="5">
        <v>449572</v>
      </c>
      <c r="R13" s="5">
        <f ca="1">SUMIF($E$2:$K$73,"=449572",$E$3:$K$3)</f>
        <v>0</v>
      </c>
    </row>
    <row r="14" spans="1:18">
      <c r="A14" s="5">
        <v>4.0999999999999996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9"/>
      <c r="Q14" s="5">
        <v>449575</v>
      </c>
      <c r="R14" s="5">
        <f ca="1">SUMIF($E$2:$K$73,"=449575",$E$3:$K$3)</f>
        <v>0</v>
      </c>
    </row>
    <row r="15" spans="1:18"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2"/>
      <c r="Q15" s="5">
        <v>449576</v>
      </c>
      <c r="R15" s="5">
        <f ca="1">SUMIF($E$2:$K$73,"=449576",$E$3:$K$3)</f>
        <v>0</v>
      </c>
    </row>
    <row r="16" spans="1:18">
      <c r="A16" s="5">
        <v>4.0999999999999996</v>
      </c>
      <c r="Q16" s="5">
        <v>449670</v>
      </c>
      <c r="R16" s="5">
        <f ca="1">SUMIF($E$2:$K$73,"=449670",$E$3:$K$3)</f>
        <v>0</v>
      </c>
    </row>
    <row r="17" spans="1:18">
      <c r="Q17" s="5">
        <v>449671</v>
      </c>
      <c r="R17" s="5">
        <f ca="1">SUMIF($E$2:$K$73,"=449671",$E$3:$K$3)</f>
        <v>0</v>
      </c>
    </row>
    <row r="18" spans="1:18">
      <c r="A18" s="5">
        <v>4.0999999999999996</v>
      </c>
      <c r="Q18" s="5">
        <v>449672</v>
      </c>
      <c r="R18" s="5">
        <f ca="1">SUMIF($E$2:$K$73,"=449672",$E$3:$K$3)</f>
        <v>0</v>
      </c>
    </row>
    <row r="19" spans="1:18">
      <c r="Q19" s="5">
        <v>449675</v>
      </c>
      <c r="R19" s="5">
        <f ca="1">SUMIF($E$2:$K$73,"=449675",$E$3:$K$3)</f>
        <v>198</v>
      </c>
    </row>
    <row r="20" spans="1:18">
      <c r="A20" s="5">
        <v>4.0999999999999996</v>
      </c>
      <c r="Q20" s="5">
        <v>449678</v>
      </c>
      <c r="R20" s="5">
        <f ca="1">SUMIF($E$2:$K$73,"=449678",$E$3:$K$3)</f>
        <v>198</v>
      </c>
    </row>
    <row r="21" spans="1:18">
      <c r="Q21" s="5">
        <v>449679</v>
      </c>
      <c r="R21" s="5">
        <f ca="1">SUMIF($E$2:$K$73,"=449679",$E$3:$K$3)</f>
        <v>0</v>
      </c>
    </row>
    <row r="22" spans="1:18">
      <c r="A22" s="5">
        <v>4.0999999999999996</v>
      </c>
      <c r="Q22" s="5">
        <v>449687</v>
      </c>
      <c r="R22" s="5">
        <f ca="1">SUMIF($E$2:$K$73,"=449687",$E$3:$K$3)</f>
        <v>0</v>
      </c>
    </row>
    <row r="23" spans="1:18">
      <c r="Q23" s="5">
        <v>449689</v>
      </c>
      <c r="R23" s="5">
        <f ca="1">SUMIF($E$2:$K$73,"=449689",$E$3:$K$3)</f>
        <v>0</v>
      </c>
    </row>
    <row r="24" spans="1:18">
      <c r="A24" s="5">
        <v>4.0999999999999996</v>
      </c>
      <c r="Q24" s="5">
        <v>449734</v>
      </c>
      <c r="R24" s="5">
        <f ca="1">SUMIF($E$2:$K$73,"=449734",$E$3:$K$3)</f>
        <v>0</v>
      </c>
    </row>
    <row r="25" spans="1:18">
      <c r="Q25" s="5">
        <v>449756</v>
      </c>
      <c r="R25" s="5">
        <f ca="1">SUMIF($E$2:$K$73,"=449756",$E$3:$K$3)</f>
        <v>0</v>
      </c>
    </row>
    <row r="26" spans="1:18">
      <c r="A26" s="5">
        <v>4.0999999999999996</v>
      </c>
      <c r="Q26" s="5">
        <v>449757</v>
      </c>
      <c r="R26" s="5">
        <f ca="1">SUMIF($E$2:$K$73,"=449757",$E$3:$K$3)</f>
        <v>0</v>
      </c>
    </row>
    <row r="27" spans="1:18">
      <c r="Q27" s="5">
        <v>449788</v>
      </c>
      <c r="R27" s="5">
        <f ca="1">SUMIF($E$2:$K$73,"=449788",$E$3:$K$3)</f>
        <v>0</v>
      </c>
    </row>
    <row r="28" spans="1:18">
      <c r="A28" s="5">
        <v>4.0999999999999996</v>
      </c>
      <c r="Q28" s="5">
        <v>449812</v>
      </c>
      <c r="R28" s="5">
        <f ca="1">SUMIF($E$2:$K$73,"=449812",$E$3:$K$3)</f>
        <v>198</v>
      </c>
    </row>
    <row r="29" spans="1:18">
      <c r="Q29" s="5">
        <v>449863</v>
      </c>
      <c r="R29" s="5">
        <f ca="1">SUMIF($E$2:$K$73,"=449863",$E$3:$K$3)</f>
        <v>0</v>
      </c>
    </row>
    <row r="30" spans="1:18">
      <c r="A30" s="5">
        <v>4.0999999999999996</v>
      </c>
      <c r="Q30" s="5">
        <v>449864</v>
      </c>
      <c r="R30" s="5">
        <f ca="1">SUMIF($E$2:$K$73,"=449864",$E$3:$K$3)</f>
        <v>0</v>
      </c>
    </row>
    <row r="31" spans="1:18">
      <c r="Q31" s="5">
        <v>449882</v>
      </c>
      <c r="R31" s="5">
        <f ca="1">SUMIF($E$2:$K$73,"=449882",$E$3:$K$3)</f>
        <v>0</v>
      </c>
    </row>
    <row r="32" spans="1:18">
      <c r="A32" s="5">
        <v>4.0999999999999996</v>
      </c>
      <c r="Q32" s="5">
        <v>449886</v>
      </c>
      <c r="R32" s="5">
        <f ca="1">SUMIF($E$2:$K$73,"=449886",$E$3:$K$3)</f>
        <v>0</v>
      </c>
    </row>
    <row r="33" spans="1:18">
      <c r="Q33" s="5">
        <v>449887</v>
      </c>
      <c r="R33" s="5">
        <f ca="1">SUMIF($E$2:$K$73,"=449887",$E$3:$K$3)</f>
        <v>0</v>
      </c>
    </row>
    <row r="34" spans="1:18">
      <c r="A34" s="5">
        <v>4.0999999999999996</v>
      </c>
      <c r="Q34" s="5">
        <v>449888</v>
      </c>
      <c r="R34" s="5">
        <f ca="1">SUMIF($E$2:$K$73,"=449888",$E$3:$K$3)</f>
        <v>0</v>
      </c>
    </row>
    <row r="35" spans="1:18">
      <c r="Q35" s="5">
        <v>449894</v>
      </c>
      <c r="R35" s="5">
        <f ca="1">SUMIF($E$2:$K$73,"=449894",$E$3:$K$3)</f>
        <v>0</v>
      </c>
    </row>
    <row r="36" spans="1:18">
      <c r="A36" s="5">
        <v>4.0999999999999996</v>
      </c>
      <c r="Q36" s="5">
        <v>449900</v>
      </c>
      <c r="R36" s="5">
        <f ca="1">SUMIF($E$2:$K$73,"=449900",$E$3:$K$3)</f>
        <v>0</v>
      </c>
    </row>
    <row r="37" spans="1:18">
      <c r="Q37" s="5">
        <v>449901</v>
      </c>
      <c r="R37" s="5">
        <f ca="1">SUMIF($E$2:$K$73,"=449901",$E$3:$K$3)</f>
        <v>198</v>
      </c>
    </row>
    <row r="38" spans="1:18">
      <c r="A38" s="5">
        <v>4.0999999999999996</v>
      </c>
      <c r="Q38" s="5">
        <v>449904</v>
      </c>
      <c r="R38" s="5">
        <f ca="1">SUMIF($E$2:$K$73,"=449904",$E$3:$K$3)</f>
        <v>0</v>
      </c>
    </row>
    <row r="39" spans="1:18">
      <c r="Q39" s="5">
        <v>449905</v>
      </c>
      <c r="R39" s="5">
        <f ca="1">SUMIF($E$2:$K$73,"=449905",$E$3:$K$3)</f>
        <v>0</v>
      </c>
    </row>
    <row r="40" spans="1:18">
      <c r="A40" s="5">
        <v>4.0999999999999996</v>
      </c>
      <c r="Q40" s="5">
        <v>647601</v>
      </c>
      <c r="R40" s="5">
        <f ca="1">SUMIF($E$2:$K$73,"=647601",$E$3:$K$3)</f>
        <v>0</v>
      </c>
    </row>
    <row r="41" spans="1:18">
      <c r="Q41" s="5">
        <v>661508</v>
      </c>
      <c r="R41" s="5">
        <f ca="1">SUMIF($E$2:$K$73,"=661508",$E$3:$K$3)</f>
        <v>242</v>
      </c>
    </row>
    <row r="42" spans="1:18">
      <c r="A42" s="5">
        <v>4.0999999999999996</v>
      </c>
      <c r="Q42" s="5">
        <v>661509</v>
      </c>
      <c r="R42" s="5">
        <f ca="1">SUMIF($E$2:$K$73,"=661509",$E$3:$K$3)</f>
        <v>242</v>
      </c>
    </row>
    <row r="43" spans="1:18">
      <c r="Q43" s="5">
        <v>661510</v>
      </c>
      <c r="R43" s="5">
        <f ca="1">SUMIF($E$2:$K$73,"=661510",$E$3:$K$3)</f>
        <v>242</v>
      </c>
    </row>
    <row r="44" spans="1:18">
      <c r="A44" s="5">
        <v>4.0999999999999996</v>
      </c>
      <c r="Q44" s="5">
        <v>661511</v>
      </c>
      <c r="R44" s="5">
        <f ca="1">SUMIF($E$2:$K$73,"=661511",$E$3:$K$3)</f>
        <v>242</v>
      </c>
    </row>
    <row r="46" spans="1:18">
      <c r="A46" s="5">
        <v>4.0999999999999996</v>
      </c>
    </row>
    <row r="48" spans="1:18">
      <c r="A48" s="5">
        <v>4.0999999999999996</v>
      </c>
    </row>
    <row r="50" spans="1:1">
      <c r="A50" s="5">
        <v>4.0999999999999996</v>
      </c>
    </row>
    <row r="52" spans="1:1">
      <c r="A52" s="5">
        <v>4.0999999999999996</v>
      </c>
    </row>
    <row r="54" spans="1:1">
      <c r="A54" s="5">
        <v>4.0999999999999996</v>
      </c>
    </row>
    <row r="56" spans="1:1">
      <c r="A56" s="5">
        <v>4.0999999999999996</v>
      </c>
    </row>
    <row r="58" spans="1:1">
      <c r="A58" s="5">
        <v>4.0999999999999996</v>
      </c>
    </row>
    <row r="60" spans="1:1">
      <c r="A60" s="5">
        <v>4.0999999999999996</v>
      </c>
    </row>
    <row r="62" spans="1:1">
      <c r="A62" s="5">
        <v>4.0999999999999996</v>
      </c>
    </row>
    <row r="64" spans="1:1">
      <c r="A64" s="5">
        <v>4.0999999999999996</v>
      </c>
    </row>
    <row r="66" spans="1:1">
      <c r="A66" s="5">
        <v>4.0999999999999996</v>
      </c>
    </row>
    <row r="68" spans="1:1">
      <c r="A68" s="5">
        <v>4.0999999999999996</v>
      </c>
    </row>
    <row r="70" spans="1:1">
      <c r="A70" s="5">
        <v>4.0999999999999996</v>
      </c>
    </row>
    <row r="72" spans="1:1">
      <c r="A72" s="5">
        <v>4.0999999999999996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Ispis</vt:lpstr>
    </vt:vector>
  </TitlesOfParts>
  <Company>Gorenje,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Vujić Nikola</dc:creator>
  <cp:lastModifiedBy>Nikola Vujic</cp:lastModifiedBy>
  <dcterms:created xsi:type="dcterms:W3CDTF">2013-02-13T07:47:56Z</dcterms:created>
  <dcterms:modified xsi:type="dcterms:W3CDTF">2013-03-27T21:35:42Z</dcterms:modified>
</cp:coreProperties>
</file>