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8505" activeTab="7"/>
  </bookViews>
  <sheets>
    <sheet name="KnjigaSanka" sheetId="7" r:id="rId1"/>
    <sheet name="UNOS PODATAKA" sheetId="6" r:id="rId2"/>
    <sheet name="Ulazi" sheetId="3" r:id="rId3"/>
    <sheet name="Obracun" sheetId="1" r:id="rId4"/>
    <sheet name="Kalkulacija" sheetId="5" r:id="rId5"/>
    <sheet name="ZivaStoka" sheetId="9" r:id="rId6"/>
    <sheet name="Cijene" sheetId="4" r:id="rId7"/>
    <sheet name="PrenosMesa" sheetId="8" r:id="rId8"/>
  </sheets>
  <externalReferences>
    <externalReference r:id="rId9"/>
    <externalReference r:id="rId10"/>
  </externalReferences>
  <definedNames>
    <definedName name="ArtikalA01">Ulazi!$T$4</definedName>
    <definedName name="ArtikalA02">Ulazi!$T$5</definedName>
    <definedName name="ArtikalA03">Ulazi!$T$6</definedName>
    <definedName name="ArtikalA04">Ulazi!$T$7</definedName>
    <definedName name="ArtikalA05">Ulazi!$T$8</definedName>
    <definedName name="ArtikalA06">Ulazi!$T$9</definedName>
    <definedName name="ArtikalA07">Ulazi!$T$10</definedName>
    <definedName name="ArtikalA08">Ulazi!$T$11</definedName>
    <definedName name="ArtikalA09">Ulazi!$T$12</definedName>
    <definedName name="ArtikalA10">Ulazi!$T$13</definedName>
    <definedName name="ArtikalA11">Ulazi!$T$14</definedName>
    <definedName name="ArtikalA12">Ulazi!$T$15</definedName>
    <definedName name="ArtikalA13">Ulazi!$T$16</definedName>
    <definedName name="ArtikalA14">Ulazi!$T$17</definedName>
    <definedName name="ArtikalA15">Ulazi!$T$18</definedName>
    <definedName name="ArtikalA16">Ulazi!$T$19</definedName>
    <definedName name="ArtikalA17">Ulazi!$T$20</definedName>
    <definedName name="ArtikalA18">Ulazi!$T$21</definedName>
    <definedName name="ArtikalA19">Ulazi!$T$22</definedName>
    <definedName name="ArtikalA20">Ulazi!$T$23</definedName>
    <definedName name="ArtikalA21">Ulazi!$T$24</definedName>
    <definedName name="ArtikalA22">Ulazi!$T$25</definedName>
    <definedName name="ArtikalA23">Ulazi!$T$26</definedName>
    <definedName name="ArtikalA24">Ulazi!$T$27</definedName>
    <definedName name="ArtikalA25">Ulazi!$T$28</definedName>
    <definedName name="ArtikalA26">Ulazi!$T$29</definedName>
    <definedName name="ArtikalA27">Ulazi!$T$30</definedName>
    <definedName name="ArtikalA28">Ulazi!$T$31</definedName>
    <definedName name="ArtikalA29">Ulazi!$T$32</definedName>
    <definedName name="ArtikalA30">Ulazi!$T$33</definedName>
    <definedName name="ArtikalA31">Ulazi!$T$34</definedName>
    <definedName name="ArtikalB01">Ulazi!$U$4</definedName>
    <definedName name="ArtikalB02">Ulazi!$U$5</definedName>
    <definedName name="ArtikalB03">Ulazi!$U$6</definedName>
    <definedName name="ArtikalB04">Ulazi!$U$7</definedName>
    <definedName name="ArtikalB05">Ulazi!$U$8</definedName>
    <definedName name="ArtikalB06">Ulazi!$U$9</definedName>
    <definedName name="ArtikalB07">Ulazi!$U$10</definedName>
    <definedName name="ArtikalB08">Ulazi!$U$11</definedName>
    <definedName name="ArtikalB09">Ulazi!$U$12</definedName>
    <definedName name="ArtikalB10">Ulazi!$U$13</definedName>
    <definedName name="ArtikalB11">Ulazi!$U$14</definedName>
    <definedName name="ArtikalB12">Ulazi!$U$15</definedName>
    <definedName name="ArtikalB13">Ulazi!$U$16</definedName>
    <definedName name="ArtikalB14">Ulazi!$U$17</definedName>
    <definedName name="ArtikalB15">Ulazi!$U$18</definedName>
    <definedName name="ArtikalB16">Ulazi!$U$19</definedName>
    <definedName name="ArtikalB17">Ulazi!$U$20</definedName>
    <definedName name="ArtikalB18">Ulazi!$U$21</definedName>
    <definedName name="ArtikalB19">Ulazi!$U$22</definedName>
    <definedName name="ArtikalB20">Ulazi!$U$23</definedName>
    <definedName name="ArtikalB21">Ulazi!$U$24</definedName>
    <definedName name="ArtikalB22">Ulazi!$U$25</definedName>
    <definedName name="ArtikalB23">Ulazi!$U$26</definedName>
    <definedName name="ArtikalB24">Ulazi!$U$27</definedName>
    <definedName name="ArtikalB25">Ulazi!$U$28</definedName>
    <definedName name="ArtikalB26">Ulazi!$U$29</definedName>
    <definedName name="ArtikalB27">Ulazi!$U$30</definedName>
    <definedName name="ArtikalB28">Ulazi!$U$31</definedName>
    <definedName name="ArtikalB29">Ulazi!$U$32</definedName>
    <definedName name="ArtikalB30">Ulazi!$U$33</definedName>
    <definedName name="ArtikalB31">Ulazi!$U$34</definedName>
    <definedName name="ArtikalC01">Ulazi!$V$4</definedName>
    <definedName name="ArtikalC02">Ulazi!$V$5</definedName>
    <definedName name="ArtikalC03">Ulazi!$V$6</definedName>
    <definedName name="ArtikalC04">Ulazi!$V$7</definedName>
    <definedName name="ArtikalC05">Ulazi!$V$8</definedName>
    <definedName name="ArtikalC06">Ulazi!$V$9</definedName>
    <definedName name="ArtikalC07">Ulazi!$V$10</definedName>
    <definedName name="ArtikalC08">Ulazi!$V$11</definedName>
    <definedName name="ArtikalC09">Ulazi!$V$12</definedName>
    <definedName name="ArtikalC10">Ulazi!$V$13</definedName>
    <definedName name="ArtikalC11">Ulazi!$V$14</definedName>
    <definedName name="ArtikalC12">Ulazi!$V$15</definedName>
    <definedName name="ArtikalC13">Ulazi!$V$16</definedName>
    <definedName name="ArtikalC14">Ulazi!$V$17</definedName>
    <definedName name="ArtikalC15">Ulazi!$V$18</definedName>
    <definedName name="ArtikalC16">Ulazi!$V$19</definedName>
    <definedName name="ArtikalC17">Ulazi!$V$20</definedName>
    <definedName name="ArtikalC18">Ulazi!$V$21</definedName>
    <definedName name="ArtikalC19">Ulazi!$V$22</definedName>
    <definedName name="ArtikalC20">Ulazi!$V$23</definedName>
    <definedName name="ArtikalC21">Ulazi!$V$24</definedName>
    <definedName name="ArtikalC22">Ulazi!$V$25</definedName>
    <definedName name="ArtikalC23">Ulazi!$V$26</definedName>
    <definedName name="ArtikalC24">Ulazi!$V$27</definedName>
    <definedName name="ArtikalC25">Ulazi!$V$28</definedName>
    <definedName name="ArtikalC26">Ulazi!$V$29</definedName>
    <definedName name="ArtikalC27">Ulazi!$V$30</definedName>
    <definedName name="ArtikalC28">Ulazi!$V$31</definedName>
    <definedName name="ArtikalC29">Ulazi!$V$32</definedName>
    <definedName name="ArtikalC30">Ulazi!$V$33</definedName>
    <definedName name="ArtikalC31">Ulazi!$V$34</definedName>
    <definedName name="ArtikalD01">Ulazi!$W$4</definedName>
    <definedName name="ArtikalD02">Ulazi!$W$5</definedName>
    <definedName name="ArtikalD03">Ulazi!$W$6</definedName>
    <definedName name="ArtikalD04">Ulazi!$W$7</definedName>
    <definedName name="ArtikalD05">Ulazi!$W$8</definedName>
    <definedName name="ArtikalD06">Ulazi!$W$9</definedName>
    <definedName name="ArtikalD07">Ulazi!$W$10</definedName>
    <definedName name="ArtikalD08">Ulazi!$W$11</definedName>
    <definedName name="ArtikalD09">Ulazi!$W$12</definedName>
    <definedName name="ArtikalD10">Ulazi!$W$13</definedName>
    <definedName name="ArtikalD11">Ulazi!$W$14</definedName>
    <definedName name="ArtikalD12">Ulazi!$W$15</definedName>
    <definedName name="ArtikalD13">Ulazi!$W$16</definedName>
    <definedName name="ArtikalD14">Ulazi!$W$17</definedName>
    <definedName name="ArtikalD15">Ulazi!$W$18</definedName>
    <definedName name="ArtikalD16">Ulazi!$W$19</definedName>
    <definedName name="ArtikalD17">Ulazi!$W$20</definedName>
    <definedName name="ArtikalD18">Ulazi!$W$21</definedName>
    <definedName name="ArtikalD19">Ulazi!$W$22</definedName>
    <definedName name="ArtikalD20">Ulazi!$W$23</definedName>
    <definedName name="ArtikalD21">Ulazi!$W$24</definedName>
    <definedName name="ArtikalD22">Ulazi!$W$25</definedName>
    <definedName name="ArtikalD23">Ulazi!$W$26</definedName>
    <definedName name="ArtikalD24">Ulazi!$W$27</definedName>
    <definedName name="ArtikalD25">Ulazi!$W$28</definedName>
    <definedName name="ArtikalD26">Ulazi!$W$29</definedName>
    <definedName name="ArtikalD27">Ulazi!$W$30</definedName>
    <definedName name="ArtikalD28">Ulazi!$W$31</definedName>
    <definedName name="ArtikalD29">Ulazi!$W$32</definedName>
    <definedName name="ArtikalD30">Ulazi!$W$33</definedName>
    <definedName name="ArtikalD31">Ulazi!$W$34</definedName>
    <definedName name="ArtikalE01">Ulazi!$X$4</definedName>
    <definedName name="ArtikalE02">Ulazi!$X$5</definedName>
    <definedName name="ArtikalE03">Ulazi!$X$6</definedName>
    <definedName name="ArtikalE04">Ulazi!$X$7</definedName>
    <definedName name="ArtikalE05">Ulazi!$X$8</definedName>
    <definedName name="ArtikalE06">Ulazi!$X$9</definedName>
    <definedName name="ArtikalE07">Ulazi!$X$10</definedName>
    <definedName name="ArtikalE08">Ulazi!$X$11</definedName>
    <definedName name="ArtikalE09">Ulazi!$X$12</definedName>
    <definedName name="ArtikalE10">Ulazi!$X$13</definedName>
    <definedName name="ArtikalE11">Ulazi!$X$14</definedName>
    <definedName name="ArtikalE12">Ulazi!$X$15</definedName>
    <definedName name="ArtikalE13">Ulazi!$X$16</definedName>
    <definedName name="ArtikalE14">Ulazi!$X$17</definedName>
    <definedName name="ArtikalE15">Ulazi!$X$18</definedName>
    <definedName name="ArtikalE16">Ulazi!$X$19</definedName>
    <definedName name="ArtikalE17">Ulazi!$X$20</definedName>
    <definedName name="ArtikalE18">Ulazi!$X$21</definedName>
    <definedName name="ArtikalE19">Ulazi!$X$22</definedName>
    <definedName name="ArtikalE20">Ulazi!$X$23</definedName>
    <definedName name="ArtikalE21">Ulazi!$X$24</definedName>
    <definedName name="ArtikalE22">Ulazi!$X$25</definedName>
    <definedName name="ArtikalE23">Ulazi!$X$26</definedName>
    <definedName name="ArtikalE24">Ulazi!$X$27</definedName>
    <definedName name="ArtikalE25">Ulazi!$X$28</definedName>
    <definedName name="ArtikalE26">Ulazi!$X$29</definedName>
    <definedName name="ArtikalE27">Ulazi!$X$30</definedName>
    <definedName name="ArtikalE28">Ulazi!$X$31</definedName>
    <definedName name="ArtikalE29">Ulazi!$X$32</definedName>
    <definedName name="ArtikalE30">Ulazi!$X$33</definedName>
    <definedName name="ArtikalE31">Ulazi!$X$34</definedName>
    <definedName name="ArtikalF01">Ulazi!$Y$4</definedName>
    <definedName name="ArtikalF02">Ulazi!$Y$5</definedName>
    <definedName name="ArtikalF03">Ulazi!$Y$6</definedName>
    <definedName name="ArtikalF04">Ulazi!$Y$7</definedName>
    <definedName name="ArtikalF05">Ulazi!$Y$8</definedName>
    <definedName name="ArtikalF06">Ulazi!$Y$9</definedName>
    <definedName name="ArtikalF07">Ulazi!$Y$10</definedName>
    <definedName name="ArtikalF08">Ulazi!$Y$11</definedName>
    <definedName name="ArtikalF09">Ulazi!$Y$12</definedName>
    <definedName name="ArtikalF10">Ulazi!$Y$13</definedName>
    <definedName name="ArtikalF11">Ulazi!$Y$14</definedName>
    <definedName name="ArtikalF12">Ulazi!$Y$15</definedName>
    <definedName name="ArtikalF13">Ulazi!$Y$16</definedName>
    <definedName name="ArtikalF14">Ulazi!$Y$17</definedName>
    <definedName name="ArtikalF15">Ulazi!$Y$18</definedName>
    <definedName name="ArtikalF16">Ulazi!$Y$19</definedName>
    <definedName name="ArtikalF17">Ulazi!$Y$20</definedName>
    <definedName name="ArtikalF18">Ulazi!$Y$21</definedName>
    <definedName name="ArtikalF19">Ulazi!$Y$22</definedName>
    <definedName name="ArtikalF20">Ulazi!$Y$23</definedName>
    <definedName name="ArtikalF21">Ulazi!$Y$24</definedName>
    <definedName name="ArtikalF22">Ulazi!$Y$25</definedName>
    <definedName name="ArtikalF23">Ulazi!$Y$26</definedName>
    <definedName name="ArtikalF24">Ulazi!$Y$27</definedName>
    <definedName name="ArtikalF25">Ulazi!$Y$28</definedName>
    <definedName name="ArtikalF26">Ulazi!$Y$29</definedName>
    <definedName name="ArtikalF27">Ulazi!$Y$30</definedName>
    <definedName name="ArtikalF28">Ulazi!$Y$31</definedName>
    <definedName name="ArtikalF29">Ulazi!$Y$32</definedName>
    <definedName name="ArtikalF30">Ulazi!$Y$33</definedName>
    <definedName name="ArtikalF31">Ulazi!$Y$34</definedName>
    <definedName name="ArtikalG01">Ulazi!$Z$4</definedName>
    <definedName name="ArtikalG02">Ulazi!$Z$5</definedName>
    <definedName name="ArtikalG03">Ulazi!$Z$6</definedName>
    <definedName name="ArtikalG04">Ulazi!$Z$7</definedName>
    <definedName name="ArtikalG05">Ulazi!$Z$8</definedName>
    <definedName name="ArtikalG06">Ulazi!$Z$9</definedName>
    <definedName name="ArtikalG07">Ulazi!$Z$10</definedName>
    <definedName name="ArtikalG08">Ulazi!$Z$11</definedName>
    <definedName name="ArtikalG09">Ulazi!$Z$12</definedName>
    <definedName name="ArtikalG10">Ulazi!$Z$13</definedName>
    <definedName name="ArtikalG11">Ulazi!$Z$14</definedName>
    <definedName name="ArtikalG12">Ulazi!$Z$15</definedName>
    <definedName name="ArtikalG13">Ulazi!$Z$16</definedName>
    <definedName name="ArtikalG14">Ulazi!$Z$17</definedName>
    <definedName name="ArtikalG15">Ulazi!$Z$18</definedName>
    <definedName name="ArtikalG16">Ulazi!$Z$19</definedName>
    <definedName name="ArtikalG17">Ulazi!$Z$20</definedName>
    <definedName name="ArtikalG18">Ulazi!$Z$21</definedName>
    <definedName name="ArtikalG19">Ulazi!$Z$22</definedName>
    <definedName name="ArtikalG20">Ulazi!$Z$23</definedName>
    <definedName name="ArtikalG21">Ulazi!$Z$24</definedName>
    <definedName name="ArtikalG22">Ulazi!$Z$25</definedName>
    <definedName name="ArtikalG23">Ulazi!$Z$26</definedName>
    <definedName name="ArtikalG24">Ulazi!$Z$27</definedName>
    <definedName name="ArtikalG25">Ulazi!$Z$28</definedName>
    <definedName name="ArtikalG26">Ulazi!$Z$29</definedName>
    <definedName name="ArtikalG27">Ulazi!$Z$30</definedName>
    <definedName name="ArtikalG28">Ulazi!$Z$31</definedName>
    <definedName name="ArtikalG29">Ulazi!$Z$32</definedName>
    <definedName name="ArtikalG30">Ulazi!$Z$33</definedName>
    <definedName name="ArtikalG31">Ulazi!$Z$34</definedName>
    <definedName name="ArtikalH01">Ulazi!$AA$4</definedName>
    <definedName name="ArtikalH02">Ulazi!$AA$5</definedName>
    <definedName name="ArtikalH03">Ulazi!$AA$6</definedName>
    <definedName name="ArtikalH04">Ulazi!$AA$7</definedName>
    <definedName name="ArtikalH05">Ulazi!$AA$8</definedName>
    <definedName name="ArtikalH06">Ulazi!$AA$9</definedName>
    <definedName name="ArtikalH07">Ulazi!$AA$10</definedName>
    <definedName name="ArtikalH08">Ulazi!$AA$11</definedName>
    <definedName name="ArtikalH09">Ulazi!$AA$12</definedName>
    <definedName name="ArtikalH10">Ulazi!$AA$13</definedName>
    <definedName name="ArtikalH11">Ulazi!$AA$14</definedName>
    <definedName name="ArtikalH12">Ulazi!$AA$15</definedName>
    <definedName name="ArtikalH13">Ulazi!$AA$16</definedName>
    <definedName name="ArtikalH14">Ulazi!$AA$17</definedName>
    <definedName name="ArtikalH15">Ulazi!$AA$18</definedName>
    <definedName name="ArtikalH16">Ulazi!$AA$19</definedName>
    <definedName name="ArtikalH17">Ulazi!$AA$20</definedName>
    <definedName name="ArtikalH18">Ulazi!$AA$21</definedName>
    <definedName name="ArtikalH19">Ulazi!$AA$22</definedName>
    <definedName name="ArtikalH20">Ulazi!$AA$23</definedName>
    <definedName name="ArtikalH21">Ulazi!$AA$24</definedName>
    <definedName name="ArtikalH22">Ulazi!$AA$25</definedName>
    <definedName name="ArtikalH23">Ulazi!$AA$26</definedName>
    <definedName name="ArtikalH24">Ulazi!$AA$27</definedName>
    <definedName name="ArtikalH25">Ulazi!$AA$28</definedName>
    <definedName name="ArtikalH26">Ulazi!$AA$29</definedName>
    <definedName name="ArtikalH27">Ulazi!$AA$30</definedName>
    <definedName name="ArtikalH28">Ulazi!$AA$31</definedName>
    <definedName name="ArtikalH29">Ulazi!$AA$32</definedName>
    <definedName name="ArtikalH30">Ulazi!$AA$33</definedName>
    <definedName name="ArtikalH31">Ulazi!$AA$34</definedName>
    <definedName name="ArtikalI01">Ulazi!$AB$4</definedName>
    <definedName name="ArtikalI02">Ulazi!$AB$5</definedName>
    <definedName name="ArtikalI03">Ulazi!$AB$6</definedName>
    <definedName name="ArtikalI04">Ulazi!$AB$7</definedName>
    <definedName name="ArtikalI05">Ulazi!$AB$8</definedName>
    <definedName name="ArtikalI06">Ulazi!$AB$9</definedName>
    <definedName name="ArtikalI07">Ulazi!$AB$10</definedName>
    <definedName name="ArtikalI08">Ulazi!$AB$11</definedName>
    <definedName name="ArtikalI09">Ulazi!$AB$12</definedName>
    <definedName name="ArtikalI10">Ulazi!$AB$13</definedName>
    <definedName name="ArtikalI11">Ulazi!$AB$14</definedName>
    <definedName name="ArtikalI12">Ulazi!$AB$15</definedName>
    <definedName name="ArtikalI13">Ulazi!$AB$16</definedName>
    <definedName name="ArtikalI14">Ulazi!$AB$17</definedName>
    <definedName name="ArtikalI15">Ulazi!$AB$18</definedName>
    <definedName name="ArtikalI16">Ulazi!$AB$19</definedName>
    <definedName name="ArtikalI17">Ulazi!$AB$20</definedName>
    <definedName name="ArtikalI18">Ulazi!$AB$21</definedName>
    <definedName name="ArtikalI19">Ulazi!$AB$22</definedName>
    <definedName name="ArtikalI20">Ulazi!$AB$23</definedName>
    <definedName name="ArtikalI21">Ulazi!$AB$24</definedName>
    <definedName name="ArtikalI22">Ulazi!$AB$25</definedName>
    <definedName name="ArtikalI23">Ulazi!$AB$26</definedName>
    <definedName name="ArtikalI24">Ulazi!$AB$27</definedName>
    <definedName name="ArtikalI25">Ulazi!$AB$28</definedName>
    <definedName name="ArtikalI26">Ulazi!$AB$29</definedName>
    <definedName name="ArtikalI27">Ulazi!$AB$30</definedName>
    <definedName name="ArtikalI28">Ulazi!$AB$31</definedName>
    <definedName name="ArtikalI29">Ulazi!$AB$32</definedName>
    <definedName name="ArtikalI30">Ulazi!$AB$33</definedName>
    <definedName name="ArtikalI31">Ulazi!$AB$34</definedName>
    <definedName name="ArtikalJ01">Ulazi!$AC$4</definedName>
    <definedName name="ArtikalJ02">Ulazi!$AC$5</definedName>
    <definedName name="ArtikalJ03">Ulazi!$AC$6</definedName>
    <definedName name="ArtikalJ04">Ulazi!$AC$7</definedName>
    <definedName name="ArtikalJ05">Ulazi!$AC$8</definedName>
    <definedName name="ArtikalJ06">Ulazi!$AC$9</definedName>
    <definedName name="ArtikalJ07">Ulazi!$AC$10</definedName>
    <definedName name="ArtikalJ08">Ulazi!$AC$11</definedName>
    <definedName name="ArtikalJ09">Ulazi!$AC$12</definedName>
    <definedName name="ArtikalJ10">Ulazi!$AC$13</definedName>
    <definedName name="ArtikalJ11">Ulazi!$AC$14</definedName>
    <definedName name="ArtikalJ12">Ulazi!$AC$15</definedName>
    <definedName name="ArtikalJ13">Ulazi!$AC$16</definedName>
    <definedName name="ArtikalJ14">Ulazi!$AC$17</definedName>
    <definedName name="ArtikalJ15">Ulazi!$AC$18</definedName>
    <definedName name="ArtikalJ16">Ulazi!$AC$19</definedName>
    <definedName name="ArtikalJ17">Ulazi!$AC$20</definedName>
    <definedName name="ArtikalJ18">Ulazi!$AC$21</definedName>
    <definedName name="ArtikalJ19">Ulazi!$AC$22</definedName>
    <definedName name="ArtikalJ20">Ulazi!$AC$23</definedName>
    <definedName name="ArtikalJ21">Ulazi!$AC$24</definedName>
    <definedName name="ArtikalJ22">Ulazi!$AC$25</definedName>
    <definedName name="ArtikalJ23">Ulazi!$AC$26</definedName>
    <definedName name="ArtikalJ24">Ulazi!$AC$27</definedName>
    <definedName name="ArtikalJ25">Ulazi!$AC$28</definedName>
    <definedName name="ArtikalJ26">Ulazi!$AC$29</definedName>
    <definedName name="ArtikalJ27">Ulazi!$AC$30</definedName>
    <definedName name="ArtikalJ28">Ulazi!$AC$31</definedName>
    <definedName name="ArtikalJ29">Ulazi!$AC$32</definedName>
    <definedName name="ArtikalJ30">Ulazi!$AC$33</definedName>
    <definedName name="ArtikalJ31">Ulazi!$AC$34</definedName>
    <definedName name="ArtikalK01">Ulazi!$AD$4</definedName>
    <definedName name="ArtikalK02">Ulazi!$AD$5</definedName>
    <definedName name="ArtikalK03">Ulazi!$AD$6</definedName>
    <definedName name="ArtikalK04">Ulazi!$AD$7</definedName>
    <definedName name="ArtikalK05">Ulazi!$AD$8</definedName>
    <definedName name="ArtikalK06">Ulazi!$AD$9</definedName>
    <definedName name="ArtikalK07">Ulazi!$AD$10</definedName>
    <definedName name="ArtikalK08">Ulazi!$AD$11</definedName>
    <definedName name="ArtikalK09">Ulazi!$AD$12</definedName>
    <definedName name="ArtikalK10">Ulazi!$AD$13</definedName>
    <definedName name="ArtikalK11">Ulazi!$AD$14</definedName>
    <definedName name="ArtikalK12">Ulazi!$AD$15</definedName>
    <definedName name="ArtikalK13">Ulazi!$AD$16</definedName>
    <definedName name="ArtikalK14">Ulazi!$AD$17</definedName>
    <definedName name="ArtikalK15">Ulazi!$AD$18</definedName>
    <definedName name="ArtikalK16">Ulazi!$AD$19</definedName>
    <definedName name="ArtikalK17">Ulazi!$AD$20</definedName>
    <definedName name="ArtikalK18">Ulazi!$AD$21</definedName>
    <definedName name="ArtikalK19">Ulazi!$AD$22</definedName>
    <definedName name="ArtikalK20">Ulazi!$AD$23</definedName>
    <definedName name="ArtikalK21">Ulazi!$AD$24</definedName>
    <definedName name="ArtikalK22">Ulazi!$AD$25</definedName>
    <definedName name="ArtikalK23">Ulazi!$AD$26</definedName>
    <definedName name="ArtikalK24">Ulazi!$AD$27</definedName>
    <definedName name="ArtikalK25">Ulazi!$AD$28</definedName>
    <definedName name="ArtikalK26">Ulazi!$AD$29</definedName>
    <definedName name="ArtikalK27">Ulazi!$AD$30</definedName>
    <definedName name="ArtikalK28">Ulazi!$AD$31</definedName>
    <definedName name="ArtikalK29">Ulazi!$AD$32</definedName>
    <definedName name="ArtikalK30">Ulazi!$AD$33</definedName>
    <definedName name="ArtikalK31">Ulazi!$AD$34</definedName>
    <definedName name="ArtikalL01">Ulazi!$AE$4</definedName>
    <definedName name="ArtikalL02">Ulazi!$AE$5</definedName>
    <definedName name="ArtikalL03">Ulazi!$AE$6</definedName>
    <definedName name="ArtikalL04">Ulazi!$AE$7</definedName>
    <definedName name="ArtikalL05">Ulazi!$AE$8</definedName>
    <definedName name="ArtikalL06">Ulazi!$AE$9</definedName>
    <definedName name="ArtikalL07">Ulazi!$AE$10</definedName>
    <definedName name="ArtikalL08">Ulazi!$AE$11</definedName>
    <definedName name="ArtikalL09">Ulazi!$AE$12</definedName>
    <definedName name="ArtikalL10">Ulazi!$AE$13</definedName>
    <definedName name="ArtikalL11">Ulazi!$AE$14</definedName>
    <definedName name="ArtikalL12">Ulazi!$AE$15</definedName>
    <definedName name="ArtikalL13">Ulazi!$AE$16</definedName>
    <definedName name="ArtikalL14">Ulazi!$AE$17</definedName>
    <definedName name="ArtikalL15">Ulazi!$AE$18</definedName>
    <definedName name="ArtikalL16">Ulazi!$AE$19</definedName>
    <definedName name="ArtikalL17">Ulazi!$AE$20</definedName>
    <definedName name="ArtikalL18">Ulazi!$AE$21</definedName>
    <definedName name="ArtikalL19">Ulazi!$AE$22</definedName>
    <definedName name="ArtikalL20">Ulazi!$AE$23</definedName>
    <definedName name="ArtikalL21">Ulazi!$AE$24</definedName>
    <definedName name="ArtikalL22">Ulazi!$AE$25</definedName>
    <definedName name="ArtikalL23">Ulazi!$AE$26</definedName>
    <definedName name="ArtikalL24">Ulazi!$AE$27</definedName>
    <definedName name="ArtikalL25">Ulazi!$AE$28</definedName>
    <definedName name="ArtikalL26">Ulazi!$AE$29</definedName>
    <definedName name="ArtikalL27">Ulazi!$AE$30</definedName>
    <definedName name="ArtikalL28">Ulazi!$AE$31</definedName>
    <definedName name="ArtikalL29">Ulazi!$AE$32</definedName>
    <definedName name="ArtikalL30">Ulazi!$AE$33</definedName>
    <definedName name="ArtikalL31">Ulazi!$AE$34</definedName>
    <definedName name="ArtikalM01">Ulazi!$AF$4</definedName>
    <definedName name="ArtikalM02">Ulazi!$AF$5</definedName>
    <definedName name="ArtikalM03">Ulazi!$AF$6</definedName>
    <definedName name="ArtikalM04">Ulazi!$AF$7</definedName>
    <definedName name="ArtikalM05">Ulazi!$AF$8</definedName>
    <definedName name="ArtikalM06">Ulazi!$AF$9</definedName>
    <definedName name="ArtikalM07">Ulazi!$AF$10</definedName>
    <definedName name="ArtikalM08">Ulazi!$AF$11</definedName>
    <definedName name="ArtikalM09">Ulazi!$AF$12</definedName>
    <definedName name="ArtikalM10">Ulazi!$AF$13</definedName>
    <definedName name="ArtikalM11">Ulazi!$AF$14</definedName>
    <definedName name="ArtikalM12">Ulazi!$AF$15</definedName>
    <definedName name="ArtikalM13">Ulazi!$AF$16</definedName>
    <definedName name="ArtikalM14">Ulazi!$AF$17</definedName>
    <definedName name="ArtikalM15">Ulazi!$AF$18</definedName>
    <definedName name="ArtikalM16">Ulazi!$AF$19</definedName>
    <definedName name="ArtikalM17">Ulazi!$AF$20</definedName>
    <definedName name="ArtikalM18">Ulazi!$AF$21</definedName>
    <definedName name="ArtikalM19">Ulazi!$AF$22</definedName>
    <definedName name="ArtikalM20">Ulazi!$AF$23</definedName>
    <definedName name="ArtikalM21">Ulazi!$AF$24</definedName>
    <definedName name="ArtikalM22">Ulazi!$AF$25</definedName>
    <definedName name="ArtikalM23">Ulazi!$AF$26</definedName>
    <definedName name="ArtikalM24">Ulazi!$AF$27</definedName>
    <definedName name="ArtikalM25">Ulazi!$AF$28</definedName>
    <definedName name="ArtikalM26">Ulazi!$AF$29</definedName>
    <definedName name="ArtikalM27">Ulazi!$AF$30</definedName>
    <definedName name="ArtikalM28">Ulazi!$AF$31</definedName>
    <definedName name="ArtikalM29">Ulazi!$AF$32</definedName>
    <definedName name="ArtikalM30">Ulazi!$AF$33</definedName>
    <definedName name="ArtikalM31">Ulazi!$AF$34</definedName>
    <definedName name="ArtikalN01">Ulazi!$AG$4</definedName>
    <definedName name="ArtikalN02">Ulazi!$AG$5</definedName>
    <definedName name="ArtikalN03">Ulazi!$AG$6</definedName>
    <definedName name="ArtikalN04">Ulazi!$AG$7</definedName>
    <definedName name="ArtikalN05">Ulazi!$AG$8</definedName>
    <definedName name="ArtikalN06">Ulazi!$AG$9</definedName>
    <definedName name="ArtikalN07">Ulazi!$AG$10</definedName>
    <definedName name="ArtikalN08">Ulazi!$AG$11</definedName>
    <definedName name="ArtikalN09">Ulazi!$AG$12</definedName>
    <definedName name="ArtikalN10">Ulazi!$AG$13</definedName>
    <definedName name="ArtikalN11">Ulazi!$AG$14</definedName>
    <definedName name="ArtikalN12">Ulazi!$AG$15</definedName>
    <definedName name="ArtikalN13">Ulazi!$AG$16</definedName>
    <definedName name="ArtikalN14">Ulazi!$AG$17</definedName>
    <definedName name="ArtikalN15">Ulazi!$AG$18</definedName>
    <definedName name="ArtikalN16">Ulazi!$AG$19</definedName>
    <definedName name="ArtikalN17">Ulazi!$AG$20</definedName>
    <definedName name="ArtikalN18">Ulazi!$AG$21</definedName>
    <definedName name="ArtikalN19">Ulazi!$AG$22</definedName>
    <definedName name="ArtikalN20">Ulazi!$AG$23</definedName>
    <definedName name="ArtikalN21">Ulazi!$AG$24</definedName>
    <definedName name="ArtikalN22">Ulazi!$AG$25</definedName>
    <definedName name="ArtikalN23">Ulazi!$AG$26</definedName>
    <definedName name="ArtikalN24">Ulazi!$AG$27</definedName>
    <definedName name="ArtikalN25">Ulazi!$AG$28</definedName>
    <definedName name="ArtikalN26">Ulazi!$AG$29</definedName>
    <definedName name="ArtikalN27">Ulazi!$AG$30</definedName>
    <definedName name="ArtikalN28">Ulazi!$AG$31</definedName>
    <definedName name="ArtikalN29">Ulazi!$AG$32</definedName>
    <definedName name="ArtikalN30">Ulazi!$AG$33</definedName>
    <definedName name="ArtikalN31">Ulazi!$AG$34</definedName>
    <definedName name="ArtikalO01">Ulazi!$AH$4</definedName>
    <definedName name="ArtikalO02">Ulazi!$AH$5</definedName>
    <definedName name="ArtikalO03">Ulazi!$AH$6</definedName>
    <definedName name="ArtikalO04">Ulazi!$AH$7</definedName>
    <definedName name="ArtikalO05">Ulazi!$AH$8</definedName>
    <definedName name="ArtikalO06">Ulazi!$AH$9</definedName>
    <definedName name="ArtikalO07">Ulazi!$AH$10</definedName>
    <definedName name="ArtikalO08">Ulazi!$AH$11</definedName>
    <definedName name="ArtikalO09">Ulazi!$AH$12</definedName>
    <definedName name="ArtikalO10">Ulazi!$AH$13</definedName>
    <definedName name="ArtikalO11">Ulazi!$AH$14</definedName>
    <definedName name="ArtikalO12">Ulazi!$AH$15</definedName>
    <definedName name="ArtikalO13">Ulazi!$AH$16</definedName>
    <definedName name="ArtikalO14">Ulazi!$AH$17</definedName>
    <definedName name="ArtikalO15">Ulazi!$AH$18</definedName>
    <definedName name="ArtikalO16">Ulazi!$AH$19</definedName>
    <definedName name="ArtikalO17">Ulazi!$AH$20</definedName>
    <definedName name="ArtikalO18">Ulazi!$AH$21</definedName>
    <definedName name="ArtikalO19">Ulazi!$AH$22</definedName>
    <definedName name="ArtikalO20">Ulazi!$AH$23</definedName>
    <definedName name="ArtikalO21">Ulazi!$AH$24</definedName>
    <definedName name="ArtikalO22">Ulazi!$AH$25</definedName>
    <definedName name="ArtikalO23">Ulazi!$AH$26</definedName>
    <definedName name="ArtikalO24">Ulazi!$AH$27</definedName>
    <definedName name="ArtikalO25">Ulazi!$AH$28</definedName>
    <definedName name="ArtikalO26">Ulazi!$AH$29</definedName>
    <definedName name="ArtikalO27">Ulazi!$AH$30</definedName>
    <definedName name="ArtikalO28">Ulazi!$AH$31</definedName>
    <definedName name="ArtikalO29">Ulazi!$AH$32</definedName>
    <definedName name="ArtikalO30">Ulazi!$AH$33</definedName>
    <definedName name="ArtikalO31">Ulazi!$AH$34</definedName>
    <definedName name="BrutoJagnje01">Ulazi!$P$4</definedName>
    <definedName name="BrutoJagnje02">Ulazi!$P$5</definedName>
    <definedName name="BrutoJagnje03">Ulazi!$P$6</definedName>
    <definedName name="BrutoJagnje04">Ulazi!$P$7</definedName>
    <definedName name="BrutoJagnje05">Ulazi!$P$8</definedName>
    <definedName name="BrutoJagnje06">Ulazi!$P$9</definedName>
    <definedName name="BrutoJagnje07">Ulazi!$P$10</definedName>
    <definedName name="BrutoJagnje08">Ulazi!$P$11</definedName>
    <definedName name="BrutoJagnje09">Ulazi!$P$12</definedName>
    <definedName name="BrutoJagnje10">Ulazi!$P$13</definedName>
    <definedName name="BrutoJagnje11">Ulazi!$P$14</definedName>
    <definedName name="BrutoJagnje12">Ulazi!$P$15</definedName>
    <definedName name="BrutoJagnje13">Ulazi!$P$16</definedName>
    <definedName name="BrutoJagnje14">Ulazi!$P$17</definedName>
    <definedName name="BrutoJagnje15">Ulazi!$P$18</definedName>
    <definedName name="BrutoJagnje16">Ulazi!$P$19</definedName>
    <definedName name="BrutoJagnje17">Ulazi!$P$20</definedName>
    <definedName name="BrutoJagnje18">Ulazi!$P$21</definedName>
    <definedName name="BrutoJagnje19">Ulazi!$P$22</definedName>
    <definedName name="BrutoJagnje20">Ulazi!$P$23</definedName>
    <definedName name="BrutoJagnje21">Ulazi!$P$24</definedName>
    <definedName name="BrutoJagnje22">Ulazi!$P$25</definedName>
    <definedName name="BrutoJagnje23">Ulazi!$P$26</definedName>
    <definedName name="BrutoJagnje24">Ulazi!$P$27</definedName>
    <definedName name="BrutoJagnje25">Ulazi!$P$28</definedName>
    <definedName name="BrutoJagnje26">Ulazi!$P$29</definedName>
    <definedName name="BrutoJagnje27">Ulazi!$P$30</definedName>
    <definedName name="BrutoJagnje28">Ulazi!$P$31</definedName>
    <definedName name="BrutoJagnje29">Ulazi!$P$32</definedName>
    <definedName name="BrutoJagnje30">Ulazi!$P$33</definedName>
    <definedName name="BrutoJagnje31">Ulazi!$P$34</definedName>
    <definedName name="BrutoJune01">Ulazi!$D$4</definedName>
    <definedName name="BrutoJune02">Ulazi!$D$5</definedName>
    <definedName name="BrutoJune03">Ulazi!$D$6</definedName>
    <definedName name="BrutoJune04">Ulazi!$D$7</definedName>
    <definedName name="BrutoJune05">Ulazi!$D$8</definedName>
    <definedName name="BrutoJune06">Ulazi!$D$9</definedName>
    <definedName name="BrutoJune07">Ulazi!$D$10</definedName>
    <definedName name="BrutoJune08">Ulazi!$D$11</definedName>
    <definedName name="BrutoJune09">Ulazi!$D$12</definedName>
    <definedName name="BrutoJune10">Ulazi!$D$13</definedName>
    <definedName name="BrutoJune11">Ulazi!$D$14</definedName>
    <definedName name="BrutoJune12">Ulazi!$D$15</definedName>
    <definedName name="BrutoJune13">Ulazi!$D$16</definedName>
    <definedName name="BrutoJune14">Ulazi!$D$17</definedName>
    <definedName name="BrutoJune15">Ulazi!$D$18</definedName>
    <definedName name="BrutoJune16">Ulazi!$D$19</definedName>
    <definedName name="BrutoJune17">Ulazi!$D$20</definedName>
    <definedName name="BrutoJune18">Ulazi!$D$21</definedName>
    <definedName name="BrutoJune19">Ulazi!$D$22</definedName>
    <definedName name="BrutoJune20">Ulazi!$D$23</definedName>
    <definedName name="BrutoJune21">Ulazi!$D$24</definedName>
    <definedName name="BrutoJune22">Ulazi!$D$25</definedName>
    <definedName name="BrutoJune23">Ulazi!$D$26</definedName>
    <definedName name="BrutoJune24">Ulazi!$D$27</definedName>
    <definedName name="BrutoJune25">Ulazi!$D$28</definedName>
    <definedName name="BrutoJune26">Ulazi!$D$29</definedName>
    <definedName name="BrutoJune27">Ulazi!$D$30</definedName>
    <definedName name="BrutoJune28">Ulazi!$D$31</definedName>
    <definedName name="BrutoJune29">Ulazi!$D$32</definedName>
    <definedName name="BrutoJune30">Ulazi!$D$33</definedName>
    <definedName name="BrutoJune31">Ulazi!$D$34</definedName>
    <definedName name="BrutoTele01">Ulazi!$J$4</definedName>
    <definedName name="BrutoTele02">Ulazi!$J$5</definedName>
    <definedName name="BrutoTele03">Ulazi!$J$6</definedName>
    <definedName name="BrutoTele04">Ulazi!$J$7</definedName>
    <definedName name="BrutoTele05">Ulazi!$J$8</definedName>
    <definedName name="BrutoTele06">Ulazi!$J$9</definedName>
    <definedName name="BrutoTele07">Ulazi!$J$10</definedName>
    <definedName name="BrutoTele08">Ulazi!$J$11</definedName>
    <definedName name="BrutoTele09">Ulazi!$J$12</definedName>
    <definedName name="BrutoTele10">Ulazi!$J$13</definedName>
    <definedName name="BrutoTele11">Ulazi!$J$14</definedName>
    <definedName name="BrutoTele12">Ulazi!$J$15</definedName>
    <definedName name="BrutoTele13">Ulazi!$J$16</definedName>
    <definedName name="BrutoTele14">Ulazi!$J$17</definedName>
    <definedName name="BrutoTele15">Ulazi!$J$18</definedName>
    <definedName name="BrutoTele16">Ulazi!$J$19</definedName>
    <definedName name="BrutoTele17">Ulazi!$J$20</definedName>
    <definedName name="BrutoTele18">Ulazi!$J$21</definedName>
    <definedName name="BrutoTele19">Ulazi!$J$22</definedName>
    <definedName name="BrutoTele20">Ulazi!$J$23</definedName>
    <definedName name="BrutoTele21">Ulazi!$J$24</definedName>
    <definedName name="BrutoTele22">Ulazi!$J$25</definedName>
    <definedName name="BrutoTele23">Ulazi!$J$26</definedName>
    <definedName name="BrutoTele24">Ulazi!$J$27</definedName>
    <definedName name="BrutoTele25">Ulazi!$J$28</definedName>
    <definedName name="BrutoTele26">Ulazi!$J$29</definedName>
    <definedName name="BrutoTele27">Ulazi!$J$30</definedName>
    <definedName name="BrutoTele28">Ulazi!$J$31</definedName>
    <definedName name="BrutoTele29">Ulazi!$J$32</definedName>
    <definedName name="BrutoTele30">Ulazi!$J$33</definedName>
    <definedName name="BrutoTele31">Ulazi!$J$34</definedName>
    <definedName name="CijenaJagnjeta01">Ulazi!$R$4</definedName>
    <definedName name="CijenaJagnjeta02">Ulazi!$R$5</definedName>
    <definedName name="CijenaJagnjeta03">Ulazi!$R$6</definedName>
    <definedName name="CijenaJagnjeta04">Ulazi!$R$7</definedName>
    <definedName name="CijenaJagnjeta05">Ulazi!$R$8</definedName>
    <definedName name="CijenaJagnjeta06">Ulazi!$R$9</definedName>
    <definedName name="CijenaJagnjeta07">Ulazi!$R$10</definedName>
    <definedName name="CijenaJagnjeta08">Ulazi!$R$11</definedName>
    <definedName name="CijenaJagnjeta09">Ulazi!$R$12</definedName>
    <definedName name="CijenaJagnjeta10">Ulazi!$R$13</definedName>
    <definedName name="CijenaJagnjeta11">Ulazi!$R$14</definedName>
    <definedName name="CijenaJagnjeta12">Ulazi!$R$15</definedName>
    <definedName name="CijenaJagnjeta13">Ulazi!$R$16</definedName>
    <definedName name="CijenaJagnjeta14">Ulazi!$R$17</definedName>
    <definedName name="CijenaJagnjeta15">Ulazi!$R$18</definedName>
    <definedName name="CijenaJagnjeta16">Ulazi!$R$19</definedName>
    <definedName name="CijenaJagnjeta17">Ulazi!$R$20</definedName>
    <definedName name="CijenaJagnjeta18">Ulazi!$R$21</definedName>
    <definedName name="CijenaJagnjeta19">Ulazi!$R$22</definedName>
    <definedName name="CijenaJagnjeta20">Ulazi!$R$23</definedName>
    <definedName name="CijenaJagnjeta21">Ulazi!$R$24</definedName>
    <definedName name="CijenaJagnjeta22">Ulazi!$R$25</definedName>
    <definedName name="CijenaJagnjeta23">Ulazi!$R$26</definedName>
    <definedName name="CijenaJagnjeta24">Ulazi!$R$27</definedName>
    <definedName name="CijenaJagnjeta25">Ulazi!$R$28</definedName>
    <definedName name="CijenaJagnjeta26">Ulazi!$R$29</definedName>
    <definedName name="CijenaJagnjeta27">Ulazi!$R$30</definedName>
    <definedName name="CijenaJagnjeta28">Ulazi!$R$31</definedName>
    <definedName name="CijenaJagnjeta29">Ulazi!$R$32</definedName>
    <definedName name="CijenaJagnjeta30">Ulazi!$R$33</definedName>
    <definedName name="CijenaJagnjeta31">Ulazi!$R$34</definedName>
    <definedName name="CijenaJunadi01">Ulazi!$F$4</definedName>
    <definedName name="CijenaJunadi02">Ulazi!$F$5</definedName>
    <definedName name="CijenaJunadi03">Ulazi!$F$6</definedName>
    <definedName name="CijenaJunadi04">Ulazi!$F$7</definedName>
    <definedName name="CijenaJunadi05">Ulazi!$F$8</definedName>
    <definedName name="CijenaJunadi06">Ulazi!$F$9</definedName>
    <definedName name="CijenaJunadi07">Ulazi!$F$10</definedName>
    <definedName name="CijenaJunadi08">Ulazi!$F$11</definedName>
    <definedName name="CijenaJunadi09">Ulazi!$F$12</definedName>
    <definedName name="CijenaJunadi10">Ulazi!$F$13</definedName>
    <definedName name="CijenaJunadi11">Ulazi!$F$14</definedName>
    <definedName name="CijenaJunadi12">Ulazi!$F$15</definedName>
    <definedName name="CijenaJunadi13">Ulazi!$F$16</definedName>
    <definedName name="CijenaJunadi14">Ulazi!$F$17</definedName>
    <definedName name="CijenaJunadi15">Ulazi!$F$18</definedName>
    <definedName name="CijenaJunadi16">Ulazi!$F$19</definedName>
    <definedName name="CijenaJunadi17">Ulazi!$F$20</definedName>
    <definedName name="CijenaJunadi18">Ulazi!$F$21</definedName>
    <definedName name="CijenaJunadi19">Ulazi!$F$22</definedName>
    <definedName name="CijenaJunadi20">Ulazi!$F$23</definedName>
    <definedName name="CijenaJunadi21">Ulazi!$F$24</definedName>
    <definedName name="CijenaJunadi22">Ulazi!$F$25</definedName>
    <definedName name="CijenaJunadi23">Ulazi!$F$26</definedName>
    <definedName name="CijenaJunadi24">Ulazi!$F$27</definedName>
    <definedName name="CijenaJunadi25">Ulazi!$F$28</definedName>
    <definedName name="CijenaJunadi26">Ulazi!$F$29</definedName>
    <definedName name="CijenaJunadi27">Ulazi!$F$30</definedName>
    <definedName name="CijenaJunadi28">Ulazi!$F$31</definedName>
    <definedName name="CijenaJunadi29">Ulazi!$F$32</definedName>
    <definedName name="CijenaJunadi30">Ulazi!$F$33</definedName>
    <definedName name="CijenaJunadi31">Ulazi!$F$34</definedName>
    <definedName name="CijenaTeladi01">Ulazi!$L$4</definedName>
    <definedName name="CijenaTeladi02">Ulazi!$L$5</definedName>
    <definedName name="CijenaTeladi03">Ulazi!$L$6</definedName>
    <definedName name="CijenaTeladi04">Ulazi!$L$7</definedName>
    <definedName name="CijenaTeladi05">Ulazi!$L$8</definedName>
    <definedName name="CijenaTeladi06">Ulazi!$L$9</definedName>
    <definedName name="CijenaTeladi07">Ulazi!$L$10</definedName>
    <definedName name="CijenaTeladi08">Ulazi!$L$11</definedName>
    <definedName name="CijenaTeladi09">Ulazi!$L$12</definedName>
    <definedName name="CijenaTeladi10">Ulazi!$L$13</definedName>
    <definedName name="CijenaTeladi11">Ulazi!$L$14</definedName>
    <definedName name="CijenaTeladi12">Ulazi!$L$15</definedName>
    <definedName name="CijenaTeladi13">Ulazi!$L$16</definedName>
    <definedName name="CijenaTeladi14">Ulazi!$L$17</definedName>
    <definedName name="CijenaTeladi15">Ulazi!$L$18</definedName>
    <definedName name="CijenaTeladi16">Ulazi!$L$19</definedName>
    <definedName name="CijenaTeladi17">Ulazi!$L$20</definedName>
    <definedName name="CijenaTeladi18">Ulazi!$L$21</definedName>
    <definedName name="CijenaTeladi19">Ulazi!$L$22</definedName>
    <definedName name="CijenaTeladi20">Ulazi!$L$23</definedName>
    <definedName name="CijenaTeladi21">Ulazi!$L$24</definedName>
    <definedName name="CijenaTeladi22">Ulazi!$L$25</definedName>
    <definedName name="CijenaTeladi23">Ulazi!$L$26</definedName>
    <definedName name="CijenaTeladi24">Ulazi!$L$27</definedName>
    <definedName name="CijenaTeladi25">Ulazi!$L$28</definedName>
    <definedName name="CijenaTeladi26">Ulazi!$L$29</definedName>
    <definedName name="CijenaTeladi27">Ulazi!$L$30</definedName>
    <definedName name="CijenaTeladi28">Ulazi!$L$31</definedName>
    <definedName name="CijenaTeladi29">Ulazi!$L$32</definedName>
    <definedName name="CijenaTeladi30">Ulazi!$L$33</definedName>
    <definedName name="CijenaTeladi31">Ulazi!$L$34</definedName>
    <definedName name="Dan">KnjigaSanka!$H$3</definedName>
    <definedName name="Datum">Obracun!$C$4</definedName>
    <definedName name="Datum01">Ulazi!$B$4</definedName>
    <definedName name="Datum02">Ulazi!$B$5</definedName>
    <definedName name="Datum03">Ulazi!$B$6</definedName>
    <definedName name="Datum04">Ulazi!$B$7</definedName>
    <definedName name="Datum05">Ulazi!$B$8</definedName>
    <definedName name="Datum06">Ulazi!$B$9</definedName>
    <definedName name="Datum07">Ulazi!$B$10</definedName>
    <definedName name="Datum08">Ulazi!$B$11</definedName>
    <definedName name="Datum09">Ulazi!$B$12</definedName>
    <definedName name="Datum10">Ulazi!$B$13</definedName>
    <definedName name="Datum11">Ulazi!$B$14</definedName>
    <definedName name="Datum12">Ulazi!$B$15</definedName>
    <definedName name="Datum13">Ulazi!$B$16</definedName>
    <definedName name="Datum14">Ulazi!$B$17</definedName>
    <definedName name="Datum15">Ulazi!$B$18</definedName>
    <definedName name="Datum16">Ulazi!$B$19</definedName>
    <definedName name="Datum17">Ulazi!$B$20</definedName>
    <definedName name="Datum18">Ulazi!$B$21</definedName>
    <definedName name="Datum19">Ulazi!$B$22</definedName>
    <definedName name="Datum20">Ulazi!$B$23</definedName>
    <definedName name="Datum21">Ulazi!$B$24</definedName>
    <definedName name="Datum22">Ulazi!$B$25</definedName>
    <definedName name="Datum23">Ulazi!$B$26</definedName>
    <definedName name="Datum24">Ulazi!$B$27</definedName>
    <definedName name="Datum25">Ulazi!$B$28</definedName>
    <definedName name="Datum26">Ulazi!$B$29</definedName>
    <definedName name="Datum27">Ulazi!$B$30</definedName>
    <definedName name="Datum28">Ulazi!$B$31</definedName>
    <definedName name="Datum29">Ulazi!$B$32</definedName>
    <definedName name="Datum30">Ulazi!$B$33</definedName>
    <definedName name="Datum31">Ulazi!$B$34</definedName>
    <definedName name="KomJagnje01">Ulazi!$O$4</definedName>
    <definedName name="KomJagnje02">Ulazi!$O$5</definedName>
    <definedName name="KomJagnje03">Ulazi!$O$6</definedName>
    <definedName name="KomJagnje04">Ulazi!$O$7</definedName>
    <definedName name="KomJagnje05">Ulazi!$O$8</definedName>
    <definedName name="KomJagnje06">Ulazi!$O$9</definedName>
    <definedName name="KomJagnje07">Ulazi!$O$10</definedName>
    <definedName name="KomJagnje08">Ulazi!$O$11</definedName>
    <definedName name="KomJagnje09">Ulazi!$O$12</definedName>
    <definedName name="KomJagnje10">Ulazi!$O$13</definedName>
    <definedName name="KomJagnje11">Ulazi!$O$14</definedName>
    <definedName name="KomJagnje12">Ulazi!$O$15</definedName>
    <definedName name="KomJagnje13">Ulazi!$O$16</definedName>
    <definedName name="KomJagnje14">Ulazi!$O$17</definedName>
    <definedName name="KomJagnje15">Ulazi!$O$18</definedName>
    <definedName name="KomJagnje16">Ulazi!$O$19</definedName>
    <definedName name="KomJagnje17">Ulazi!$O$20</definedName>
    <definedName name="KomJagnje18">Ulazi!$O$21</definedName>
    <definedName name="KomJagnje19">Ulazi!$O$22</definedName>
    <definedName name="KomJagnje20">Ulazi!$O$23</definedName>
    <definedName name="KomJagnje21">Ulazi!$O$24</definedName>
    <definedName name="KomJagnje22">Ulazi!$O$25</definedName>
    <definedName name="KomJagnje23">Ulazi!$O$26</definedName>
    <definedName name="KomJagnje24">Ulazi!$O$27</definedName>
    <definedName name="KomJagnje25">Ulazi!$O$28</definedName>
    <definedName name="KomJagnje26">Ulazi!$O$29</definedName>
    <definedName name="KomJagnje27">Ulazi!$O$30</definedName>
    <definedName name="KomJagnje28">Ulazi!$O$31</definedName>
    <definedName name="KomJagnje29">Ulazi!$O$32</definedName>
    <definedName name="KomJagnje30">Ulazi!$O$33</definedName>
    <definedName name="KomJagnje31">Ulazi!$O$34</definedName>
    <definedName name="KomJunadi01">Ulazi!$C$4</definedName>
    <definedName name="KomJunadi02">Ulazi!$C$5</definedName>
    <definedName name="KomJunadi03">Ulazi!$C$6</definedName>
    <definedName name="KomJunadi04">Ulazi!$C$7</definedName>
    <definedName name="KomJunadi05">Ulazi!$C$8</definedName>
    <definedName name="KomJunadi06">Ulazi!$C$9</definedName>
    <definedName name="KomJunadi07">Ulazi!$C$10</definedName>
    <definedName name="KomJunadi08">Ulazi!$C$11</definedName>
    <definedName name="KomJunadi09">Ulazi!$C$12</definedName>
    <definedName name="KomJunadi10">Ulazi!$C$13</definedName>
    <definedName name="KomJunadi11">Ulazi!$C$14</definedName>
    <definedName name="KomJunadi12">Ulazi!$C$15</definedName>
    <definedName name="KomJunadi13">Ulazi!$C$16</definedName>
    <definedName name="KomJunadi14">Ulazi!$C$17</definedName>
    <definedName name="KomJunadi15">Ulazi!$C$18</definedName>
    <definedName name="KomJunadi16">Ulazi!$C$19</definedName>
    <definedName name="KomJunadi17">Ulazi!$C$20</definedName>
    <definedName name="KomJunadi18">Ulazi!$C$21</definedName>
    <definedName name="KomJunadi19">Ulazi!$C$22</definedName>
    <definedName name="KomJunadi20">Ulazi!$C$23</definedName>
    <definedName name="KomJunadi21">Ulazi!$C$24</definedName>
    <definedName name="KomJunadi22">Ulazi!$C$25</definedName>
    <definedName name="KomJunadi23">Ulazi!$C$26</definedName>
    <definedName name="KomJunadi24">Ulazi!$C$27</definedName>
    <definedName name="KomJunadi25">Ulazi!$C$28</definedName>
    <definedName name="KomJunadi26">Ulazi!$C$29</definedName>
    <definedName name="KomJunadi27">Ulazi!$C$30</definedName>
    <definedName name="KomJunadi28">Ulazi!$C$31</definedName>
    <definedName name="KomJunadi29">Ulazi!$C$32</definedName>
    <definedName name="KomJunadi30">Ulazi!$C$33</definedName>
    <definedName name="KomJunadi31">Ulazi!$C$34</definedName>
    <definedName name="KomTeladi01">Ulazi!$I$4</definedName>
    <definedName name="KomTeladi02">Ulazi!$I$5</definedName>
    <definedName name="KomTeladi03">Ulazi!$I$6</definedName>
    <definedName name="KomTeladi04">Ulazi!$I$7</definedName>
    <definedName name="KomTeladi05">Ulazi!$I$8</definedName>
    <definedName name="KomTeladi06">Ulazi!$I$9</definedName>
    <definedName name="KomTeladi07">Ulazi!$I$10</definedName>
    <definedName name="KomTeladi08">Ulazi!$I$11</definedName>
    <definedName name="KomTeladi09">Ulazi!$I$12</definedName>
    <definedName name="KomTeladi10">Ulazi!$I$13</definedName>
    <definedName name="KomTeladi11">Ulazi!$I$14</definedName>
    <definedName name="KomTeladi12">Ulazi!$I$15</definedName>
    <definedName name="KomTeladi13">Ulazi!$I$16</definedName>
    <definedName name="KomTeladi14">Ulazi!$I$17</definedName>
    <definedName name="KomTeladi15">Ulazi!$I$18</definedName>
    <definedName name="KomTeladi16">Ulazi!$I$19</definedName>
    <definedName name="KomTeladi17">Ulazi!$I$20</definedName>
    <definedName name="KomTeladi18">Ulazi!$I$21</definedName>
    <definedName name="KomTeladi19">Ulazi!$I$22</definedName>
    <definedName name="KomTeladi20">Ulazi!$I$23</definedName>
    <definedName name="KomTeladi21">Ulazi!$I$24</definedName>
    <definedName name="KomTeladi22">Ulazi!$I$25</definedName>
    <definedName name="KomTeladi23">Ulazi!$I$26</definedName>
    <definedName name="KomTeladi24">Ulazi!$I$27</definedName>
    <definedName name="KomTeladi25">Ulazi!$I$28</definedName>
    <definedName name="KomTeladi26">Ulazi!$I$29</definedName>
    <definedName name="KomTeladi27">Ulazi!$I$30</definedName>
    <definedName name="KomTeladi28">Ulazi!$I$31</definedName>
    <definedName name="KomTeladi29">Ulazi!$I$32</definedName>
    <definedName name="KomTeladi30">Ulazi!$I$33</definedName>
    <definedName name="KomTeladi31">Ulazi!$I$34</definedName>
    <definedName name="KrajnjiD">[1]KUMULATIVNO!$B$3</definedName>
    <definedName name="MarzaJagnje">Cijene!$E$22</definedName>
    <definedName name="MarzaJune">Cijene!$E$1</definedName>
    <definedName name="MarzaTele">Cijene!$E$11</definedName>
    <definedName name="MesoJagnjadi01">Ulazi!$S$4</definedName>
    <definedName name="MesoJagnjadi02">Ulazi!$S$5</definedName>
    <definedName name="MesoJagnjadi03">Ulazi!$S$6</definedName>
    <definedName name="MesoJagnjadi04">Ulazi!$S$7</definedName>
    <definedName name="MesoJagnjadi05">Ulazi!$S$8</definedName>
    <definedName name="MesoJagnjadi06">Ulazi!$S$9</definedName>
    <definedName name="MesoJagnjadi07">Ulazi!$S$10</definedName>
    <definedName name="MesoJagnjadi08">Ulazi!$S$11</definedName>
    <definedName name="MesoJagnjadi09">Ulazi!$S$12</definedName>
    <definedName name="MesoJagnjadi10">Ulazi!$S$13</definedName>
    <definedName name="MesoJagnjadi11">Ulazi!$S$14</definedName>
    <definedName name="MesoJagnjadi12">Ulazi!$S$15</definedName>
    <definedName name="MesoJagnjadi13">Ulazi!$S$16</definedName>
    <definedName name="MesoJagnjadi14">Ulazi!$S$17</definedName>
    <definedName name="MesoJagnjadi15">Ulazi!$S$18</definedName>
    <definedName name="MesoJagnjadi16">Ulazi!$S$19</definedName>
    <definedName name="MesoJagnjadi17">Ulazi!$S$20</definedName>
    <definedName name="MesoJagnjadi18">Ulazi!$S$21</definedName>
    <definedName name="MesoJagnjadi19">Ulazi!$S$22</definedName>
    <definedName name="MesoJagnjadi20">Ulazi!$S$23</definedName>
    <definedName name="MesoJagnjadi21">Ulazi!$S$24</definedName>
    <definedName name="MesoJagnjadi22">Ulazi!$S$25</definedName>
    <definedName name="MesoJagnjadi23">Ulazi!$S$26</definedName>
    <definedName name="MesoJagnjadi24">Ulazi!$S$27</definedName>
    <definedName name="MesoJagnjadi25">Ulazi!$S$28</definedName>
    <definedName name="MesoJagnjadi26">Ulazi!$S$29</definedName>
    <definedName name="MesoJagnjadi27">Ulazi!$S$30</definedName>
    <definedName name="MesoJagnjadi28">Ulazi!$S$31</definedName>
    <definedName name="MesoJagnjadi29">Ulazi!$S$32</definedName>
    <definedName name="MesoJagnjadi30">Ulazi!$S$33</definedName>
    <definedName name="MesoJagnjadi31">Ulazi!$S$34</definedName>
    <definedName name="MesoJune01">Ulazi!$G$4</definedName>
    <definedName name="MesoJune02">Ulazi!$G$5</definedName>
    <definedName name="MesoJune03">Ulazi!$G$6</definedName>
    <definedName name="MesoJune04">Ulazi!$G$7</definedName>
    <definedName name="MesoJune05">Ulazi!$G$8</definedName>
    <definedName name="MesoJune06">Ulazi!$G$9</definedName>
    <definedName name="MesoJune07">Ulazi!$G$10</definedName>
    <definedName name="MesoJune08">Ulazi!$G$11</definedName>
    <definedName name="MesoJune09">Ulazi!$G$12</definedName>
    <definedName name="MesoJune10">Ulazi!$G$13</definedName>
    <definedName name="MesoJune11">Ulazi!$G$14</definedName>
    <definedName name="MesoJune12">Ulazi!$G$15</definedName>
    <definedName name="MesoJune13">Ulazi!$G$16</definedName>
    <definedName name="MesoJune14">Ulazi!$G$17</definedName>
    <definedName name="MesoJune15">Ulazi!$G$18</definedName>
    <definedName name="MesoJune16">Ulazi!$G$19</definedName>
    <definedName name="MesoJune17">Ulazi!$G$20</definedName>
    <definedName name="MesoJune18">Ulazi!$G$21</definedName>
    <definedName name="MesoJune19">Ulazi!$G$22</definedName>
    <definedName name="MesoJune20">Ulazi!$G$23</definedName>
    <definedName name="MesoJune21">Ulazi!$G$24</definedName>
    <definedName name="MesoJune22">Ulazi!$G$25</definedName>
    <definedName name="MesoJune23">Ulazi!$G$26</definedName>
    <definedName name="MesoJune24">Ulazi!$G$27</definedName>
    <definedName name="MesoJune25">Ulazi!$G$28</definedName>
    <definedName name="MesoJune26">Ulazi!$G$29</definedName>
    <definedName name="MesoJune27">Ulazi!$G$30</definedName>
    <definedName name="MesoJune28">Ulazi!$G$31</definedName>
    <definedName name="MesoJune29">Ulazi!$G$32</definedName>
    <definedName name="MesoJune30">Ulazi!$G$33</definedName>
    <definedName name="MesoJune31">Ulazi!$G$34</definedName>
    <definedName name="MesoTele01">Ulazi!$M$4</definedName>
    <definedName name="MesoTele02">Ulazi!$M$5</definedName>
    <definedName name="MesoTele03">Ulazi!$M$6</definedName>
    <definedName name="MesoTele04">Ulazi!$M$7</definedName>
    <definedName name="MesoTele05">Ulazi!$M$8</definedName>
    <definedName name="MesoTele06">Ulazi!$M$9</definedName>
    <definedName name="MesoTele07">Ulazi!$M$10</definedName>
    <definedName name="MesoTele08">Ulazi!$M$11</definedName>
    <definedName name="MesoTele09">Ulazi!$M$12</definedName>
    <definedName name="MesoTele10">Ulazi!$M$13</definedName>
    <definedName name="MesoTele11">Ulazi!$M$14</definedName>
    <definedName name="MesoTele12">Ulazi!$M$15</definedName>
    <definedName name="MesoTele13">Ulazi!$M$16</definedName>
    <definedName name="MesoTele14">Ulazi!$M$17</definedName>
    <definedName name="MesoTele15">Ulazi!$M$18</definedName>
    <definedName name="MesoTele16">Ulazi!$M$19</definedName>
    <definedName name="MesoTele17">Ulazi!$M$20</definedName>
    <definedName name="MesoTele18">Ulazi!$M$21</definedName>
    <definedName name="MesoTele19">Ulazi!$M$22</definedName>
    <definedName name="MesoTele20">Ulazi!$M$23</definedName>
    <definedName name="MesoTele21">Ulazi!$M$24</definedName>
    <definedName name="MesoTele22">Ulazi!$M$25</definedName>
    <definedName name="MesoTele23">Ulazi!$M$26</definedName>
    <definedName name="MesoTele24">Ulazi!$M$27</definedName>
    <definedName name="MesoTele25">Ulazi!$M$28</definedName>
    <definedName name="MesoTele26">Ulazi!$M$29</definedName>
    <definedName name="MesoTele27">Ulazi!$M$30</definedName>
    <definedName name="MesoTele28">Ulazi!$M$31</definedName>
    <definedName name="MesoTele29">Ulazi!$M$32</definedName>
    <definedName name="MesoTele30">Ulazi!$M$33</definedName>
    <definedName name="MesoTele31">Ulazi!$M$34</definedName>
    <definedName name="NetoJagnje">Obracun!$E$39</definedName>
    <definedName name="NetoJune">Obracun!$E$10</definedName>
    <definedName name="NetoTele">Obracun!$E$24</definedName>
    <definedName name="NusJune01">Ulazi!$H$4</definedName>
    <definedName name="NusJune02">Ulazi!$H$5</definedName>
    <definedName name="NusJune03">Ulazi!$H$6</definedName>
    <definedName name="NusJune04">Ulazi!$H$7</definedName>
    <definedName name="NusJune05">Ulazi!$H$8</definedName>
    <definedName name="NusJune06">Ulazi!$H$9</definedName>
    <definedName name="NusJune07">Ulazi!$H$10</definedName>
    <definedName name="NusJune08">Ulazi!$H$11</definedName>
    <definedName name="NusJune09">Ulazi!$H$12</definedName>
    <definedName name="NusJune10">Ulazi!$H$13</definedName>
    <definedName name="NusJune11">Ulazi!$H$14</definedName>
    <definedName name="NusJune12">Ulazi!$H$15</definedName>
    <definedName name="NusJune13">Ulazi!$H$16</definedName>
    <definedName name="NusJune14">Ulazi!$H$17</definedName>
    <definedName name="NusJune15">Ulazi!$H$18</definedName>
    <definedName name="NusJune16">Ulazi!$H$19</definedName>
    <definedName name="NusJune17">Ulazi!$H$20</definedName>
    <definedName name="NusJune18">Ulazi!$H$21</definedName>
    <definedName name="NusJune19">Ulazi!$H$22</definedName>
    <definedName name="NusJune20">Ulazi!$H$23</definedName>
    <definedName name="NusJune21">Ulazi!$H$24</definedName>
    <definedName name="NusJune22">Ulazi!$H$25</definedName>
    <definedName name="NusJune23">Ulazi!$H$26</definedName>
    <definedName name="NusJune24">Ulazi!$H$27</definedName>
    <definedName name="NusJune25">Ulazi!$H$28</definedName>
    <definedName name="NusJune26">Ulazi!$H$29</definedName>
    <definedName name="NusJune27">Ulazi!$H$30</definedName>
    <definedName name="NusJune28">Ulazi!$H$31</definedName>
    <definedName name="NusJune29">Ulazi!$H$32</definedName>
    <definedName name="NusJune30">Ulazi!$H$33</definedName>
    <definedName name="NusJune31">Ulazi!$H$34</definedName>
    <definedName name="NusTele01">Ulazi!$N$4</definedName>
    <definedName name="NusTele02">Ulazi!$N$5</definedName>
    <definedName name="NusTele03">Ulazi!$N$6</definedName>
    <definedName name="NusTele04">Ulazi!$N$7</definedName>
    <definedName name="NusTele05">Ulazi!$N$8</definedName>
    <definedName name="NusTele06">Ulazi!$N$9</definedName>
    <definedName name="NusTele07">Ulazi!$N$10</definedName>
    <definedName name="NusTele08">Ulazi!$N$11</definedName>
    <definedName name="NusTele09">Ulazi!$N$12</definedName>
    <definedName name="NusTele10">Ulazi!$N$13</definedName>
    <definedName name="NusTele11">Ulazi!$N$14</definedName>
    <definedName name="NusTele12">Ulazi!$N$15</definedName>
    <definedName name="NusTele13">Ulazi!$N$16</definedName>
    <definedName name="NusTele14">Ulazi!$N$17</definedName>
    <definedName name="NusTele15">Ulazi!$N$18</definedName>
    <definedName name="NusTele16">Ulazi!$N$19</definedName>
    <definedName name="NusTele17">Ulazi!$N$20</definedName>
    <definedName name="NusTele18">Ulazi!$N$21</definedName>
    <definedName name="NusTele19">Ulazi!$N$22</definedName>
    <definedName name="NusTele20">Ulazi!$N$23</definedName>
    <definedName name="NusTele21">Ulazi!$N$24</definedName>
    <definedName name="NusTele22">Ulazi!$N$25</definedName>
    <definedName name="NusTele23">Ulazi!$N$26</definedName>
    <definedName name="NusTele24">Ulazi!$N$27</definedName>
    <definedName name="NusTele25">Ulazi!$N$28</definedName>
    <definedName name="NusTele26">Ulazi!$N$29</definedName>
    <definedName name="NusTele27">Ulazi!$N$30</definedName>
    <definedName name="NusTele28">Ulazi!$N$31</definedName>
    <definedName name="NusTele29">Ulazi!$N$32</definedName>
    <definedName name="NusTele30">Ulazi!$N$33</definedName>
    <definedName name="NusTele31">Ulazi!$N$34</definedName>
    <definedName name="ProsjecnaCijenaJagnjadi">ZivaStoka!$M$3</definedName>
    <definedName name="ProsjecnaCijenaJuneta">ZivaStoka!$E$3</definedName>
    <definedName name="ProsjecnaCijenaTeleta">ZivaStoka!$I$3</definedName>
    <definedName name="UlazKlanja">Obracun!$C$3</definedName>
  </definedNames>
  <calcPr calcId="125725"/>
</workbook>
</file>

<file path=xl/calcChain.xml><?xml version="1.0" encoding="utf-8"?>
<calcChain xmlns="http://schemas.openxmlformats.org/spreadsheetml/2006/main">
  <c r="D2" i="9"/>
  <c r="C2"/>
  <c r="F22" i="6" l="1"/>
  <c r="F23"/>
  <c r="F24"/>
  <c r="F25"/>
  <c r="G25" s="1"/>
  <c r="F26"/>
  <c r="F27"/>
  <c r="F28"/>
  <c r="F45"/>
  <c r="F46"/>
  <c r="F47"/>
  <c r="F48"/>
  <c r="F49"/>
  <c r="F50"/>
  <c r="F51"/>
  <c r="F52"/>
  <c r="F68"/>
  <c r="F69"/>
  <c r="F70"/>
  <c r="F72"/>
  <c r="F78"/>
  <c r="F84"/>
  <c r="F90"/>
  <c r="F96"/>
  <c r="F102"/>
  <c r="F108"/>
  <c r="F114"/>
  <c r="F120"/>
  <c r="F126"/>
  <c r="F132"/>
  <c r="F138"/>
  <c r="F144"/>
  <c r="F150"/>
  <c r="F156"/>
  <c r="I22"/>
  <c r="I23"/>
  <c r="I24"/>
  <c r="I25"/>
  <c r="J25" s="1"/>
  <c r="I26"/>
  <c r="I27"/>
  <c r="I28"/>
  <c r="I45"/>
  <c r="I46"/>
  <c r="I47"/>
  <c r="I48"/>
  <c r="I49"/>
  <c r="I50"/>
  <c r="I51"/>
  <c r="I52"/>
  <c r="I68"/>
  <c r="I69"/>
  <c r="I70"/>
  <c r="I72"/>
  <c r="I78"/>
  <c r="I84"/>
  <c r="I90"/>
  <c r="I96"/>
  <c r="I102"/>
  <c r="I108"/>
  <c r="I114"/>
  <c r="I120"/>
  <c r="I126"/>
  <c r="I132"/>
  <c r="I138"/>
  <c r="I144"/>
  <c r="I150"/>
  <c r="I156"/>
  <c r="F6"/>
  <c r="I6"/>
  <c r="CR156" l="1"/>
  <c r="CO156"/>
  <c r="CL156"/>
  <c r="CI156"/>
  <c r="CF156"/>
  <c r="CC156"/>
  <c r="BZ156"/>
  <c r="BW156"/>
  <c r="BT156"/>
  <c r="BQ156"/>
  <c r="BN156"/>
  <c r="BK156"/>
  <c r="BH156"/>
  <c r="BE156"/>
  <c r="BB156"/>
  <c r="AY156"/>
  <c r="AV156"/>
  <c r="AS156"/>
  <c r="AP156"/>
  <c r="AM156"/>
  <c r="AJ156"/>
  <c r="AG156"/>
  <c r="AD156"/>
  <c r="AA156"/>
  <c r="X156"/>
  <c r="U156"/>
  <c r="R156"/>
  <c r="O156"/>
  <c r="L156"/>
  <c r="CR150"/>
  <c r="CO150"/>
  <c r="CL150"/>
  <c r="CI150"/>
  <c r="CF150"/>
  <c r="CC150"/>
  <c r="BZ150"/>
  <c r="BW150"/>
  <c r="BT150"/>
  <c r="BQ150"/>
  <c r="BN150"/>
  <c r="BK150"/>
  <c r="BH150"/>
  <c r="BE150"/>
  <c r="BB150"/>
  <c r="AY150"/>
  <c r="AV150"/>
  <c r="AS150"/>
  <c r="AP150"/>
  <c r="AM150"/>
  <c r="AJ150"/>
  <c r="AG150"/>
  <c r="AD150"/>
  <c r="AA150"/>
  <c r="X150"/>
  <c r="U150"/>
  <c r="R150"/>
  <c r="O150"/>
  <c r="L150"/>
  <c r="CR144"/>
  <c r="CO144"/>
  <c r="CL144"/>
  <c r="CI144"/>
  <c r="CF144"/>
  <c r="CC144"/>
  <c r="BZ144"/>
  <c r="BW144"/>
  <c r="BT144"/>
  <c r="BQ144"/>
  <c r="BN144"/>
  <c r="BK144"/>
  <c r="BH144"/>
  <c r="BE144"/>
  <c r="BB144"/>
  <c r="AY144"/>
  <c r="AV144"/>
  <c r="AS144"/>
  <c r="AP144"/>
  <c r="AM144"/>
  <c r="AJ144"/>
  <c r="AG144"/>
  <c r="AD144"/>
  <c r="AA144"/>
  <c r="X144"/>
  <c r="U144"/>
  <c r="R144"/>
  <c r="O144"/>
  <c r="L144"/>
  <c r="CR138"/>
  <c r="CO138"/>
  <c r="CL138"/>
  <c r="CI138"/>
  <c r="CF138"/>
  <c r="CC138"/>
  <c r="BZ138"/>
  <c r="BW138"/>
  <c r="BT138"/>
  <c r="BQ138"/>
  <c r="BN138"/>
  <c r="BK138"/>
  <c r="BH138"/>
  <c r="BE138"/>
  <c r="BB138"/>
  <c r="AY138"/>
  <c r="AV138"/>
  <c r="AS138"/>
  <c r="AP138"/>
  <c r="AM138"/>
  <c r="AJ138"/>
  <c r="AG138"/>
  <c r="AD138"/>
  <c r="AA138"/>
  <c r="X138"/>
  <c r="U138"/>
  <c r="R138"/>
  <c r="O138"/>
  <c r="L138"/>
  <c r="CR132"/>
  <c r="CO132"/>
  <c r="CL132"/>
  <c r="CI132"/>
  <c r="CF132"/>
  <c r="CC132"/>
  <c r="BZ132"/>
  <c r="BW132"/>
  <c r="BT132"/>
  <c r="BQ132"/>
  <c r="BN132"/>
  <c r="BK132"/>
  <c r="BH132"/>
  <c r="BE132"/>
  <c r="BB132"/>
  <c r="AY132"/>
  <c r="AV132"/>
  <c r="AS132"/>
  <c r="AP132"/>
  <c r="AM132"/>
  <c r="AJ132"/>
  <c r="AG132"/>
  <c r="AD132"/>
  <c r="AA132"/>
  <c r="X132"/>
  <c r="U132"/>
  <c r="R132"/>
  <c r="O132"/>
  <c r="L132"/>
  <c r="CR126"/>
  <c r="CO126"/>
  <c r="CL126"/>
  <c r="CI126"/>
  <c r="CF126"/>
  <c r="CC126"/>
  <c r="BZ126"/>
  <c r="BW126"/>
  <c r="BT126"/>
  <c r="BQ126"/>
  <c r="BN126"/>
  <c r="BK126"/>
  <c r="BH126"/>
  <c r="BE126"/>
  <c r="BB126"/>
  <c r="AY126"/>
  <c r="AV126"/>
  <c r="AS126"/>
  <c r="AP126"/>
  <c r="AM126"/>
  <c r="AJ126"/>
  <c r="AG126"/>
  <c r="AD126"/>
  <c r="AA126"/>
  <c r="X126"/>
  <c r="U126"/>
  <c r="R126"/>
  <c r="O126"/>
  <c r="L126"/>
  <c r="CR120"/>
  <c r="CO120"/>
  <c r="CL120"/>
  <c r="CI120"/>
  <c r="CF120"/>
  <c r="CC120"/>
  <c r="BZ120"/>
  <c r="BW120"/>
  <c r="BT120"/>
  <c r="BQ120"/>
  <c r="BN120"/>
  <c r="BK120"/>
  <c r="BH120"/>
  <c r="BE120"/>
  <c r="BB120"/>
  <c r="AY120"/>
  <c r="AV120"/>
  <c r="AS120"/>
  <c r="AP120"/>
  <c r="AM120"/>
  <c r="AJ120"/>
  <c r="AG120"/>
  <c r="AD120"/>
  <c r="AA120"/>
  <c r="X120"/>
  <c r="U120"/>
  <c r="R120"/>
  <c r="O120"/>
  <c r="L120"/>
  <c r="A18" i="8"/>
  <c r="A19"/>
  <c r="A20"/>
  <c r="A21"/>
  <c r="A11"/>
  <c r="A12"/>
  <c r="A13"/>
  <c r="A14"/>
  <c r="A15"/>
  <c r="A16"/>
  <c r="A17"/>
  <c r="A8"/>
  <c r="A9"/>
  <c r="A10"/>
  <c r="A7"/>
  <c r="CR102" i="6"/>
  <c r="CO102"/>
  <c r="CL102"/>
  <c r="CI102"/>
  <c r="CF102"/>
  <c r="CC102"/>
  <c r="BZ102"/>
  <c r="BW102"/>
  <c r="BT102"/>
  <c r="BQ102"/>
  <c r="BN102"/>
  <c r="BK102"/>
  <c r="BH102"/>
  <c r="BE102"/>
  <c r="BB102"/>
  <c r="AY102"/>
  <c r="AV102"/>
  <c r="AS102"/>
  <c r="AP102"/>
  <c r="AM102"/>
  <c r="AJ102"/>
  <c r="AG102"/>
  <c r="AD102"/>
  <c r="AA102"/>
  <c r="X102"/>
  <c r="U102"/>
  <c r="R102"/>
  <c r="O102"/>
  <c r="L102"/>
  <c r="H72"/>
  <c r="K72" s="1"/>
  <c r="H73"/>
  <c r="K73" s="1"/>
  <c r="N73" s="1"/>
  <c r="H74"/>
  <c r="K74" s="1"/>
  <c r="N74" s="1"/>
  <c r="H75"/>
  <c r="K75" s="1"/>
  <c r="N75" s="1"/>
  <c r="H76"/>
  <c r="K76" s="1"/>
  <c r="N76" s="1"/>
  <c r="H77"/>
  <c r="K77" s="1"/>
  <c r="N77" s="1"/>
  <c r="H78"/>
  <c r="K78" s="1"/>
  <c r="H79"/>
  <c r="K79" s="1"/>
  <c r="N79" s="1"/>
  <c r="H80"/>
  <c r="K80" s="1"/>
  <c r="N80" s="1"/>
  <c r="H81"/>
  <c r="K81" s="1"/>
  <c r="N81" s="1"/>
  <c r="H82"/>
  <c r="K82" s="1"/>
  <c r="N82" s="1"/>
  <c r="H83"/>
  <c r="K83" s="1"/>
  <c r="N83" s="1"/>
  <c r="H84"/>
  <c r="K84" s="1"/>
  <c r="H85"/>
  <c r="K85" s="1"/>
  <c r="N85" s="1"/>
  <c r="H86"/>
  <c r="K86" s="1"/>
  <c r="N86" s="1"/>
  <c r="H87"/>
  <c r="K87" s="1"/>
  <c r="N87" s="1"/>
  <c r="H88"/>
  <c r="K88" s="1"/>
  <c r="N88" s="1"/>
  <c r="H89"/>
  <c r="K89" s="1"/>
  <c r="N89" s="1"/>
  <c r="H90"/>
  <c r="K90" s="1"/>
  <c r="H91"/>
  <c r="K91" s="1"/>
  <c r="N91" s="1"/>
  <c r="H92"/>
  <c r="K92" s="1"/>
  <c r="N92" s="1"/>
  <c r="H93"/>
  <c r="K93" s="1"/>
  <c r="N93" s="1"/>
  <c r="H94"/>
  <c r="K94" s="1"/>
  <c r="N94" s="1"/>
  <c r="H95"/>
  <c r="K95" s="1"/>
  <c r="N95" s="1"/>
  <c r="H96"/>
  <c r="K96" s="1"/>
  <c r="H97"/>
  <c r="K97" s="1"/>
  <c r="N97" s="1"/>
  <c r="H98"/>
  <c r="K98" s="1"/>
  <c r="N98" s="1"/>
  <c r="H99"/>
  <c r="K99" s="1"/>
  <c r="N99" s="1"/>
  <c r="H100"/>
  <c r="K100" s="1"/>
  <c r="N100" s="1"/>
  <c r="H101"/>
  <c r="K101" s="1"/>
  <c r="N101" s="1"/>
  <c r="H102"/>
  <c r="K102" s="1"/>
  <c r="N102" s="1"/>
  <c r="H103"/>
  <c r="K103" s="1"/>
  <c r="N103" s="1"/>
  <c r="H104"/>
  <c r="K104" s="1"/>
  <c r="N104" s="1"/>
  <c r="H105"/>
  <c r="K105" s="1"/>
  <c r="N105" s="1"/>
  <c r="H106"/>
  <c r="K106" s="1"/>
  <c r="N106" s="1"/>
  <c r="H107"/>
  <c r="K107" s="1"/>
  <c r="N107" s="1"/>
  <c r="H108"/>
  <c r="K108" s="1"/>
  <c r="H109"/>
  <c r="K109" s="1"/>
  <c r="N109" s="1"/>
  <c r="H110"/>
  <c r="K110" s="1"/>
  <c r="N110" s="1"/>
  <c r="H111"/>
  <c r="K111" s="1"/>
  <c r="N111" s="1"/>
  <c r="H112"/>
  <c r="K112" s="1"/>
  <c r="N112" s="1"/>
  <c r="H113"/>
  <c r="K113" s="1"/>
  <c r="N113" s="1"/>
  <c r="H114"/>
  <c r="K114" s="1"/>
  <c r="H115"/>
  <c r="K115" s="1"/>
  <c r="N115" s="1"/>
  <c r="H116"/>
  <c r="K116" s="1"/>
  <c r="N116" s="1"/>
  <c r="H117"/>
  <c r="K117" s="1"/>
  <c r="N117" s="1"/>
  <c r="H118"/>
  <c r="K118" s="1"/>
  <c r="N118" s="1"/>
  <c r="H119"/>
  <c r="K119" s="1"/>
  <c r="N119" s="1"/>
  <c r="H120"/>
  <c r="K120" s="1"/>
  <c r="N120" s="1"/>
  <c r="H121"/>
  <c r="K121" s="1"/>
  <c r="N121" s="1"/>
  <c r="H122"/>
  <c r="K122" s="1"/>
  <c r="N122" s="1"/>
  <c r="H123"/>
  <c r="K123" s="1"/>
  <c r="N123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205"/>
  <c r="K205" s="1"/>
  <c r="N205" s="1"/>
  <c r="Q205" s="1"/>
  <c r="T205" s="1"/>
  <c r="W205" s="1"/>
  <c r="Z205" s="1"/>
  <c r="AC205" s="1"/>
  <c r="AF205" s="1"/>
  <c r="AI205" s="1"/>
  <c r="AL205" s="1"/>
  <c r="AO205" s="1"/>
  <c r="AR205" s="1"/>
  <c r="AU205" s="1"/>
  <c r="AX205" s="1"/>
  <c r="BA205" s="1"/>
  <c r="BD205" s="1"/>
  <c r="BG205" s="1"/>
  <c r="BJ205" s="1"/>
  <c r="BM205" s="1"/>
  <c r="BP205" s="1"/>
  <c r="BS205" s="1"/>
  <c r="BV205" s="1"/>
  <c r="BY205" s="1"/>
  <c r="CB205" s="1"/>
  <c r="CE205" s="1"/>
  <c r="CH205" s="1"/>
  <c r="CK205" s="1"/>
  <c r="CN205" s="1"/>
  <c r="CQ205" s="1"/>
  <c r="CT205" s="1"/>
  <c r="H206"/>
  <c r="K206" s="1"/>
  <c r="N206" s="1"/>
  <c r="Q206" s="1"/>
  <c r="T206" s="1"/>
  <c r="W206" s="1"/>
  <c r="Z206" s="1"/>
  <c r="AC206" s="1"/>
  <c r="AF206" s="1"/>
  <c r="AI206" s="1"/>
  <c r="AL206" s="1"/>
  <c r="AO206" s="1"/>
  <c r="AR206" s="1"/>
  <c r="AU206" s="1"/>
  <c r="AX206" s="1"/>
  <c r="BA206" s="1"/>
  <c r="BD206" s="1"/>
  <c r="BG206" s="1"/>
  <c r="BJ206" s="1"/>
  <c r="BM206" s="1"/>
  <c r="BP206" s="1"/>
  <c r="BS206" s="1"/>
  <c r="BV206" s="1"/>
  <c r="BY206" s="1"/>
  <c r="CB206" s="1"/>
  <c r="CE206" s="1"/>
  <c r="CH206" s="1"/>
  <c r="CK206" s="1"/>
  <c r="CN206" s="1"/>
  <c r="CQ206" s="1"/>
  <c r="CT206" s="1"/>
  <c r="H207"/>
  <c r="K207" s="1"/>
  <c r="N207" s="1"/>
  <c r="Q207" s="1"/>
  <c r="T207" s="1"/>
  <c r="W207" s="1"/>
  <c r="Z207" s="1"/>
  <c r="AC207" s="1"/>
  <c r="AF207" s="1"/>
  <c r="AI207" s="1"/>
  <c r="AL207" s="1"/>
  <c r="AO207" s="1"/>
  <c r="AR207" s="1"/>
  <c r="AU207" s="1"/>
  <c r="AX207" s="1"/>
  <c r="BA207" s="1"/>
  <c r="BD207" s="1"/>
  <c r="BG207" s="1"/>
  <c r="BJ207" s="1"/>
  <c r="BM207" s="1"/>
  <c r="BP207" s="1"/>
  <c r="BS207" s="1"/>
  <c r="BV207" s="1"/>
  <c r="BY207" s="1"/>
  <c r="CB207" s="1"/>
  <c r="CE207" s="1"/>
  <c r="CH207" s="1"/>
  <c r="CK207" s="1"/>
  <c r="CN207" s="1"/>
  <c r="CQ207" s="1"/>
  <c r="CT207" s="1"/>
  <c r="H208"/>
  <c r="K208" s="1"/>
  <c r="N208" s="1"/>
  <c r="Q208" s="1"/>
  <c r="T208" s="1"/>
  <c r="W208" s="1"/>
  <c r="Z208" s="1"/>
  <c r="AC208" s="1"/>
  <c r="AF208" s="1"/>
  <c r="AI208" s="1"/>
  <c r="AL208" s="1"/>
  <c r="AO208" s="1"/>
  <c r="AR208" s="1"/>
  <c r="AU208" s="1"/>
  <c r="AX208" s="1"/>
  <c r="BA208" s="1"/>
  <c r="BD208" s="1"/>
  <c r="BG208" s="1"/>
  <c r="BJ208" s="1"/>
  <c r="BM208" s="1"/>
  <c r="BP208" s="1"/>
  <c r="BS208" s="1"/>
  <c r="BV208" s="1"/>
  <c r="BY208" s="1"/>
  <c r="CB208" s="1"/>
  <c r="CE208" s="1"/>
  <c r="CH208" s="1"/>
  <c r="CK208" s="1"/>
  <c r="CN208" s="1"/>
  <c r="CQ208" s="1"/>
  <c r="CT208" s="1"/>
  <c r="H209"/>
  <c r="K209" s="1"/>
  <c r="N209" s="1"/>
  <c r="Q209" s="1"/>
  <c r="T209" s="1"/>
  <c r="W209" s="1"/>
  <c r="Z209" s="1"/>
  <c r="AC209" s="1"/>
  <c r="AF209" s="1"/>
  <c r="AI209" s="1"/>
  <c r="AL209" s="1"/>
  <c r="AO209" s="1"/>
  <c r="AR209" s="1"/>
  <c r="AU209" s="1"/>
  <c r="AX209" s="1"/>
  <c r="BA209" s="1"/>
  <c r="BD209" s="1"/>
  <c r="BG209" s="1"/>
  <c r="BJ209" s="1"/>
  <c r="BM209" s="1"/>
  <c r="BP209" s="1"/>
  <c r="BS209" s="1"/>
  <c r="BV209" s="1"/>
  <c r="BY209" s="1"/>
  <c r="CB209" s="1"/>
  <c r="CE209" s="1"/>
  <c r="CH209" s="1"/>
  <c r="CK209" s="1"/>
  <c r="CN209" s="1"/>
  <c r="CQ209" s="1"/>
  <c r="CT209" s="1"/>
  <c r="H210"/>
  <c r="K210" s="1"/>
  <c r="N210" s="1"/>
  <c r="Q210" s="1"/>
  <c r="T210" s="1"/>
  <c r="W210" s="1"/>
  <c r="Z210" s="1"/>
  <c r="AC210" s="1"/>
  <c r="AF210" s="1"/>
  <c r="AI210" s="1"/>
  <c r="AL210" s="1"/>
  <c r="AO210" s="1"/>
  <c r="AR210" s="1"/>
  <c r="AU210" s="1"/>
  <c r="AX210" s="1"/>
  <c r="BA210" s="1"/>
  <c r="BD210" s="1"/>
  <c r="BG210" s="1"/>
  <c r="BJ210" s="1"/>
  <c r="BM210" s="1"/>
  <c r="BP210" s="1"/>
  <c r="BS210" s="1"/>
  <c r="BV210" s="1"/>
  <c r="BY210" s="1"/>
  <c r="CB210" s="1"/>
  <c r="CE210" s="1"/>
  <c r="CH210" s="1"/>
  <c r="CK210" s="1"/>
  <c r="CN210" s="1"/>
  <c r="CQ210" s="1"/>
  <c r="CT210" s="1"/>
  <c r="H211"/>
  <c r="K211" s="1"/>
  <c r="N211" s="1"/>
  <c r="Q211" s="1"/>
  <c r="T211" s="1"/>
  <c r="W211" s="1"/>
  <c r="Z211" s="1"/>
  <c r="AC211" s="1"/>
  <c r="AF211" s="1"/>
  <c r="AI211" s="1"/>
  <c r="AL211" s="1"/>
  <c r="AO211" s="1"/>
  <c r="AR211" s="1"/>
  <c r="AU211" s="1"/>
  <c r="AX211" s="1"/>
  <c r="BA211" s="1"/>
  <c r="BD211" s="1"/>
  <c r="BG211" s="1"/>
  <c r="BJ211" s="1"/>
  <c r="BM211" s="1"/>
  <c r="BP211" s="1"/>
  <c r="BS211" s="1"/>
  <c r="BV211" s="1"/>
  <c r="BY211" s="1"/>
  <c r="CB211" s="1"/>
  <c r="CE211" s="1"/>
  <c r="CH211" s="1"/>
  <c r="CK211" s="1"/>
  <c r="CN211" s="1"/>
  <c r="CQ211" s="1"/>
  <c r="CT211" s="1"/>
  <c r="H212"/>
  <c r="K212" s="1"/>
  <c r="N212" s="1"/>
  <c r="Q212" s="1"/>
  <c r="T212" s="1"/>
  <c r="W212" s="1"/>
  <c r="Z212" s="1"/>
  <c r="AC212" s="1"/>
  <c r="AF212" s="1"/>
  <c r="AI212" s="1"/>
  <c r="AL212" s="1"/>
  <c r="AO212" s="1"/>
  <c r="AR212" s="1"/>
  <c r="AU212" s="1"/>
  <c r="AX212" s="1"/>
  <c r="BA212" s="1"/>
  <c r="BD212" s="1"/>
  <c r="BG212" s="1"/>
  <c r="BJ212" s="1"/>
  <c r="BM212" s="1"/>
  <c r="BP212" s="1"/>
  <c r="BS212" s="1"/>
  <c r="BV212" s="1"/>
  <c r="BY212" s="1"/>
  <c r="CB212" s="1"/>
  <c r="CE212" s="1"/>
  <c r="CH212" s="1"/>
  <c r="CK212" s="1"/>
  <c r="CN212" s="1"/>
  <c r="CQ212" s="1"/>
  <c r="CT212" s="1"/>
  <c r="H213"/>
  <c r="K213" s="1"/>
  <c r="N213" s="1"/>
  <c r="Q213" s="1"/>
  <c r="T213" s="1"/>
  <c r="W213" s="1"/>
  <c r="Z213" s="1"/>
  <c r="AC213" s="1"/>
  <c r="AF213" s="1"/>
  <c r="AI213" s="1"/>
  <c r="AL213" s="1"/>
  <c r="AO213" s="1"/>
  <c r="AR213" s="1"/>
  <c r="AU213" s="1"/>
  <c r="AX213" s="1"/>
  <c r="BA213" s="1"/>
  <c r="BD213" s="1"/>
  <c r="BG213" s="1"/>
  <c r="BJ213" s="1"/>
  <c r="BM213" s="1"/>
  <c r="BP213" s="1"/>
  <c r="BS213" s="1"/>
  <c r="BV213" s="1"/>
  <c r="BY213" s="1"/>
  <c r="CB213" s="1"/>
  <c r="CE213" s="1"/>
  <c r="CH213" s="1"/>
  <c r="CK213" s="1"/>
  <c r="CN213" s="1"/>
  <c r="CQ213" s="1"/>
  <c r="CT213" s="1"/>
  <c r="H214"/>
  <c r="K214" s="1"/>
  <c r="N214" s="1"/>
  <c r="Q214" s="1"/>
  <c r="T214" s="1"/>
  <c r="W214" s="1"/>
  <c r="Z214" s="1"/>
  <c r="AC214" s="1"/>
  <c r="AF214" s="1"/>
  <c r="AI214" s="1"/>
  <c r="AL214" s="1"/>
  <c r="AO214" s="1"/>
  <c r="AR214" s="1"/>
  <c r="AU214" s="1"/>
  <c r="AX214" s="1"/>
  <c r="BA214" s="1"/>
  <c r="BD214" s="1"/>
  <c r="BG214" s="1"/>
  <c r="BJ214" s="1"/>
  <c r="BM214" s="1"/>
  <c r="BP214" s="1"/>
  <c r="BS214" s="1"/>
  <c r="BV214" s="1"/>
  <c r="BY214" s="1"/>
  <c r="CB214" s="1"/>
  <c r="CE214" s="1"/>
  <c r="CH214" s="1"/>
  <c r="CK214" s="1"/>
  <c r="CN214" s="1"/>
  <c r="CQ214" s="1"/>
  <c r="CT214" s="1"/>
  <c r="H215"/>
  <c r="K215" s="1"/>
  <c r="N215" s="1"/>
  <c r="Q215" s="1"/>
  <c r="T215" s="1"/>
  <c r="W215" s="1"/>
  <c r="Z215" s="1"/>
  <c r="AC215" s="1"/>
  <c r="AF215" s="1"/>
  <c r="AI215" s="1"/>
  <c r="AL215" s="1"/>
  <c r="AO215" s="1"/>
  <c r="AR215" s="1"/>
  <c r="AU215" s="1"/>
  <c r="AX215" s="1"/>
  <c r="BA215" s="1"/>
  <c r="BD215" s="1"/>
  <c r="BG215" s="1"/>
  <c r="BJ215" s="1"/>
  <c r="BM215" s="1"/>
  <c r="BP215" s="1"/>
  <c r="BS215" s="1"/>
  <c r="BV215" s="1"/>
  <c r="BY215" s="1"/>
  <c r="CB215" s="1"/>
  <c r="CE215" s="1"/>
  <c r="CH215" s="1"/>
  <c r="CK215" s="1"/>
  <c r="CN215" s="1"/>
  <c r="CQ215" s="1"/>
  <c r="CT215" s="1"/>
  <c r="H216"/>
  <c r="K216" s="1"/>
  <c r="N216" s="1"/>
  <c r="Q216" s="1"/>
  <c r="T216" s="1"/>
  <c r="W216" s="1"/>
  <c r="Z216" s="1"/>
  <c r="AC216" s="1"/>
  <c r="AF216" s="1"/>
  <c r="AI216" s="1"/>
  <c r="AL216" s="1"/>
  <c r="AO216" s="1"/>
  <c r="AR216" s="1"/>
  <c r="AU216" s="1"/>
  <c r="AX216" s="1"/>
  <c r="BA216" s="1"/>
  <c r="BD216" s="1"/>
  <c r="BG216" s="1"/>
  <c r="BJ216" s="1"/>
  <c r="BM216" s="1"/>
  <c r="BP216" s="1"/>
  <c r="BS216" s="1"/>
  <c r="BV216" s="1"/>
  <c r="BY216" s="1"/>
  <c r="CB216" s="1"/>
  <c r="CE216" s="1"/>
  <c r="CH216" s="1"/>
  <c r="CK216" s="1"/>
  <c r="CN216" s="1"/>
  <c r="CQ216" s="1"/>
  <c r="CT216" s="1"/>
  <c r="H217"/>
  <c r="K217" s="1"/>
  <c r="N217" s="1"/>
  <c r="Q217" s="1"/>
  <c r="T217" s="1"/>
  <c r="W217" s="1"/>
  <c r="Z217" s="1"/>
  <c r="AC217" s="1"/>
  <c r="AF217" s="1"/>
  <c r="AI217" s="1"/>
  <c r="AL217" s="1"/>
  <c r="AO217" s="1"/>
  <c r="AR217" s="1"/>
  <c r="AU217" s="1"/>
  <c r="AX217" s="1"/>
  <c r="BA217" s="1"/>
  <c r="BD217" s="1"/>
  <c r="BG217" s="1"/>
  <c r="BJ217" s="1"/>
  <c r="BM217" s="1"/>
  <c r="BP217" s="1"/>
  <c r="BS217" s="1"/>
  <c r="BV217" s="1"/>
  <c r="BY217" s="1"/>
  <c r="CB217" s="1"/>
  <c r="CE217" s="1"/>
  <c r="CH217" s="1"/>
  <c r="CK217" s="1"/>
  <c r="CN217" s="1"/>
  <c r="CQ217" s="1"/>
  <c r="CT217" s="1"/>
  <c r="H218"/>
  <c r="K218" s="1"/>
  <c r="N218" s="1"/>
  <c r="Q218" s="1"/>
  <c r="T218" s="1"/>
  <c r="W218" s="1"/>
  <c r="Z218" s="1"/>
  <c r="AC218" s="1"/>
  <c r="AF218" s="1"/>
  <c r="AI218" s="1"/>
  <c r="AL218" s="1"/>
  <c r="AO218" s="1"/>
  <c r="AR218" s="1"/>
  <c r="AU218" s="1"/>
  <c r="AX218" s="1"/>
  <c r="BA218" s="1"/>
  <c r="BD218" s="1"/>
  <c r="BG218" s="1"/>
  <c r="BJ218" s="1"/>
  <c r="BM218" s="1"/>
  <c r="BP218" s="1"/>
  <c r="BS218" s="1"/>
  <c r="BV218" s="1"/>
  <c r="BY218" s="1"/>
  <c r="CB218" s="1"/>
  <c r="CE218" s="1"/>
  <c r="CH218" s="1"/>
  <c r="CK218" s="1"/>
  <c r="CN218" s="1"/>
  <c r="CQ218" s="1"/>
  <c r="CT218" s="1"/>
  <c r="H219"/>
  <c r="K219" s="1"/>
  <c r="N219" s="1"/>
  <c r="Q219" s="1"/>
  <c r="T219" s="1"/>
  <c r="W219" s="1"/>
  <c r="Z219" s="1"/>
  <c r="AC219" s="1"/>
  <c r="AF219" s="1"/>
  <c r="AI219" s="1"/>
  <c r="AL219" s="1"/>
  <c r="AO219" s="1"/>
  <c r="AR219" s="1"/>
  <c r="AU219" s="1"/>
  <c r="AX219" s="1"/>
  <c r="BA219" s="1"/>
  <c r="BD219" s="1"/>
  <c r="BG219" s="1"/>
  <c r="BJ219" s="1"/>
  <c r="BM219" s="1"/>
  <c r="BP219" s="1"/>
  <c r="BS219" s="1"/>
  <c r="BV219" s="1"/>
  <c r="BY219" s="1"/>
  <c r="CB219" s="1"/>
  <c r="CE219" s="1"/>
  <c r="CH219" s="1"/>
  <c r="CK219" s="1"/>
  <c r="CN219" s="1"/>
  <c r="CQ219" s="1"/>
  <c r="CT219" s="1"/>
  <c r="H220"/>
  <c r="K220" s="1"/>
  <c r="N220" s="1"/>
  <c r="Q220" s="1"/>
  <c r="T220" s="1"/>
  <c r="W220" s="1"/>
  <c r="Z220" s="1"/>
  <c r="AC220" s="1"/>
  <c r="AF220" s="1"/>
  <c r="AI220" s="1"/>
  <c r="AL220" s="1"/>
  <c r="AO220" s="1"/>
  <c r="AR220" s="1"/>
  <c r="AU220" s="1"/>
  <c r="AX220" s="1"/>
  <c r="BA220" s="1"/>
  <c r="BD220" s="1"/>
  <c r="BG220" s="1"/>
  <c r="BJ220" s="1"/>
  <c r="BM220" s="1"/>
  <c r="BP220" s="1"/>
  <c r="BS220" s="1"/>
  <c r="BV220" s="1"/>
  <c r="BY220" s="1"/>
  <c r="CB220" s="1"/>
  <c r="CE220" s="1"/>
  <c r="CH220" s="1"/>
  <c r="CK220" s="1"/>
  <c r="CN220" s="1"/>
  <c r="CQ220" s="1"/>
  <c r="CT220" s="1"/>
  <c r="H221"/>
  <c r="K221" s="1"/>
  <c r="N221" s="1"/>
  <c r="Q221" s="1"/>
  <c r="T221" s="1"/>
  <c r="W221" s="1"/>
  <c r="Z221" s="1"/>
  <c r="AC221" s="1"/>
  <c r="AF221" s="1"/>
  <c r="AI221" s="1"/>
  <c r="AL221" s="1"/>
  <c r="AO221" s="1"/>
  <c r="AR221" s="1"/>
  <c r="AU221" s="1"/>
  <c r="AX221" s="1"/>
  <c r="BA221" s="1"/>
  <c r="BD221" s="1"/>
  <c r="BG221" s="1"/>
  <c r="BJ221" s="1"/>
  <c r="BM221" s="1"/>
  <c r="BP221" s="1"/>
  <c r="BS221" s="1"/>
  <c r="BV221" s="1"/>
  <c r="BY221" s="1"/>
  <c r="CB221" s="1"/>
  <c r="CE221" s="1"/>
  <c r="CH221" s="1"/>
  <c r="CK221" s="1"/>
  <c r="CN221" s="1"/>
  <c r="CQ221" s="1"/>
  <c r="CT221" s="1"/>
  <c r="H222"/>
  <c r="K222" s="1"/>
  <c r="N222" s="1"/>
  <c r="Q222" s="1"/>
  <c r="T222" s="1"/>
  <c r="W222" s="1"/>
  <c r="Z222" s="1"/>
  <c r="AC222" s="1"/>
  <c r="AF222" s="1"/>
  <c r="AI222" s="1"/>
  <c r="AL222" s="1"/>
  <c r="AO222" s="1"/>
  <c r="AR222" s="1"/>
  <c r="AU222" s="1"/>
  <c r="AX222" s="1"/>
  <c r="BA222" s="1"/>
  <c r="BD222" s="1"/>
  <c r="BG222" s="1"/>
  <c r="BJ222" s="1"/>
  <c r="BM222" s="1"/>
  <c r="BP222" s="1"/>
  <c r="BS222" s="1"/>
  <c r="BV222" s="1"/>
  <c r="BY222" s="1"/>
  <c r="CB222" s="1"/>
  <c r="CE222" s="1"/>
  <c r="CH222" s="1"/>
  <c r="CK222" s="1"/>
  <c r="CN222" s="1"/>
  <c r="CQ222" s="1"/>
  <c r="CT222" s="1"/>
  <c r="H223"/>
  <c r="K223" s="1"/>
  <c r="N223" s="1"/>
  <c r="Q223" s="1"/>
  <c r="T223" s="1"/>
  <c r="W223" s="1"/>
  <c r="Z223" s="1"/>
  <c r="AC223" s="1"/>
  <c r="AF223" s="1"/>
  <c r="AI223" s="1"/>
  <c r="AL223" s="1"/>
  <c r="AO223" s="1"/>
  <c r="AR223" s="1"/>
  <c r="AU223" s="1"/>
  <c r="AX223" s="1"/>
  <c r="BA223" s="1"/>
  <c r="BD223" s="1"/>
  <c r="BG223" s="1"/>
  <c r="BJ223" s="1"/>
  <c r="BM223" s="1"/>
  <c r="BP223" s="1"/>
  <c r="BS223" s="1"/>
  <c r="BV223" s="1"/>
  <c r="BY223" s="1"/>
  <c r="CB223" s="1"/>
  <c r="CE223" s="1"/>
  <c r="CH223" s="1"/>
  <c r="CK223" s="1"/>
  <c r="CN223" s="1"/>
  <c r="CQ223" s="1"/>
  <c r="CT223" s="1"/>
  <c r="H224"/>
  <c r="K224" s="1"/>
  <c r="N224" s="1"/>
  <c r="Q224" s="1"/>
  <c r="T224" s="1"/>
  <c r="W224" s="1"/>
  <c r="Z224" s="1"/>
  <c r="AC224" s="1"/>
  <c r="AF224" s="1"/>
  <c r="AI224" s="1"/>
  <c r="AL224" s="1"/>
  <c r="AO224" s="1"/>
  <c r="AR224" s="1"/>
  <c r="AU224" s="1"/>
  <c r="AX224" s="1"/>
  <c r="BA224" s="1"/>
  <c r="BD224" s="1"/>
  <c r="BG224" s="1"/>
  <c r="BJ224" s="1"/>
  <c r="BM224" s="1"/>
  <c r="BP224" s="1"/>
  <c r="BS224" s="1"/>
  <c r="BV224" s="1"/>
  <c r="BY224" s="1"/>
  <c r="CB224" s="1"/>
  <c r="CE224" s="1"/>
  <c r="CH224" s="1"/>
  <c r="CK224" s="1"/>
  <c r="CN224" s="1"/>
  <c r="CQ224" s="1"/>
  <c r="CT224" s="1"/>
  <c r="H225"/>
  <c r="K225" s="1"/>
  <c r="N225" s="1"/>
  <c r="Q225" s="1"/>
  <c r="T225" s="1"/>
  <c r="W225" s="1"/>
  <c r="Z225" s="1"/>
  <c r="AC225" s="1"/>
  <c r="AF225" s="1"/>
  <c r="AI225" s="1"/>
  <c r="AL225" s="1"/>
  <c r="AO225" s="1"/>
  <c r="AR225" s="1"/>
  <c r="AU225" s="1"/>
  <c r="AX225" s="1"/>
  <c r="BA225" s="1"/>
  <c r="BD225" s="1"/>
  <c r="BG225" s="1"/>
  <c r="BJ225" s="1"/>
  <c r="BM225" s="1"/>
  <c r="BP225" s="1"/>
  <c r="BS225" s="1"/>
  <c r="BV225" s="1"/>
  <c r="BY225" s="1"/>
  <c r="CB225" s="1"/>
  <c r="CE225" s="1"/>
  <c r="CH225" s="1"/>
  <c r="CK225" s="1"/>
  <c r="CN225" s="1"/>
  <c r="CQ225" s="1"/>
  <c r="CT225" s="1"/>
  <c r="H226"/>
  <c r="K226" s="1"/>
  <c r="N226" s="1"/>
  <c r="Q226" s="1"/>
  <c r="T226" s="1"/>
  <c r="W226" s="1"/>
  <c r="Z226" s="1"/>
  <c r="AC226" s="1"/>
  <c r="AF226" s="1"/>
  <c r="AI226" s="1"/>
  <c r="AL226" s="1"/>
  <c r="AO226" s="1"/>
  <c r="AR226" s="1"/>
  <c r="AU226" s="1"/>
  <c r="AX226" s="1"/>
  <c r="BA226" s="1"/>
  <c r="BD226" s="1"/>
  <c r="BG226" s="1"/>
  <c r="BJ226" s="1"/>
  <c r="BM226" s="1"/>
  <c r="BP226" s="1"/>
  <c r="BS226" s="1"/>
  <c r="BV226" s="1"/>
  <c r="BY226" s="1"/>
  <c r="CB226" s="1"/>
  <c r="CE226" s="1"/>
  <c r="CH226" s="1"/>
  <c r="CK226" s="1"/>
  <c r="CN226" s="1"/>
  <c r="CQ226" s="1"/>
  <c r="CT226" s="1"/>
  <c r="H227"/>
  <c r="K227" s="1"/>
  <c r="N227" s="1"/>
  <c r="Q227" s="1"/>
  <c r="T227" s="1"/>
  <c r="W227" s="1"/>
  <c r="Z227" s="1"/>
  <c r="AC227" s="1"/>
  <c r="AF227" s="1"/>
  <c r="AI227" s="1"/>
  <c r="AL227" s="1"/>
  <c r="AO227" s="1"/>
  <c r="AR227" s="1"/>
  <c r="AU227" s="1"/>
  <c r="AX227" s="1"/>
  <c r="BA227" s="1"/>
  <c r="BD227" s="1"/>
  <c r="BG227" s="1"/>
  <c r="BJ227" s="1"/>
  <c r="BM227" s="1"/>
  <c r="BP227" s="1"/>
  <c r="BS227" s="1"/>
  <c r="BV227" s="1"/>
  <c r="BY227" s="1"/>
  <c r="CB227" s="1"/>
  <c r="CE227" s="1"/>
  <c r="CH227" s="1"/>
  <c r="CK227" s="1"/>
  <c r="CN227" s="1"/>
  <c r="CQ227" s="1"/>
  <c r="CT227" s="1"/>
  <c r="H228"/>
  <c r="K228" s="1"/>
  <c r="N228" s="1"/>
  <c r="Q228" s="1"/>
  <c r="T228" s="1"/>
  <c r="W228" s="1"/>
  <c r="Z228" s="1"/>
  <c r="AC228" s="1"/>
  <c r="AF228" s="1"/>
  <c r="AI228" s="1"/>
  <c r="AL228" s="1"/>
  <c r="AO228" s="1"/>
  <c r="AR228" s="1"/>
  <c r="AU228" s="1"/>
  <c r="AX228" s="1"/>
  <c r="BA228" s="1"/>
  <c r="BD228" s="1"/>
  <c r="BG228" s="1"/>
  <c r="BJ228" s="1"/>
  <c r="BM228" s="1"/>
  <c r="BP228" s="1"/>
  <c r="BS228" s="1"/>
  <c r="BV228" s="1"/>
  <c r="BY228" s="1"/>
  <c r="CB228" s="1"/>
  <c r="CE228" s="1"/>
  <c r="CH228" s="1"/>
  <c r="CK228" s="1"/>
  <c r="CN228" s="1"/>
  <c r="CQ228" s="1"/>
  <c r="CT228" s="1"/>
  <c r="H229"/>
  <c r="K229" s="1"/>
  <c r="N229" s="1"/>
  <c r="Q229" s="1"/>
  <c r="T229" s="1"/>
  <c r="W229" s="1"/>
  <c r="Z229" s="1"/>
  <c r="AC229" s="1"/>
  <c r="AF229" s="1"/>
  <c r="AI229" s="1"/>
  <c r="AL229" s="1"/>
  <c r="AO229" s="1"/>
  <c r="AR229" s="1"/>
  <c r="AU229" s="1"/>
  <c r="AX229" s="1"/>
  <c r="BA229" s="1"/>
  <c r="BD229" s="1"/>
  <c r="BG229" s="1"/>
  <c r="BJ229" s="1"/>
  <c r="BM229" s="1"/>
  <c r="BP229" s="1"/>
  <c r="BS229" s="1"/>
  <c r="BV229" s="1"/>
  <c r="BY229" s="1"/>
  <c r="CB229" s="1"/>
  <c r="CE229" s="1"/>
  <c r="CH229" s="1"/>
  <c r="CK229" s="1"/>
  <c r="CN229" s="1"/>
  <c r="CQ229" s="1"/>
  <c r="CT229" s="1"/>
  <c r="H230"/>
  <c r="K230" s="1"/>
  <c r="N230" s="1"/>
  <c r="Q230" s="1"/>
  <c r="T230" s="1"/>
  <c r="W230" s="1"/>
  <c r="Z230" s="1"/>
  <c r="AC230" s="1"/>
  <c r="AF230" s="1"/>
  <c r="AI230" s="1"/>
  <c r="AL230" s="1"/>
  <c r="AO230" s="1"/>
  <c r="AR230" s="1"/>
  <c r="AU230" s="1"/>
  <c r="AX230" s="1"/>
  <c r="BA230" s="1"/>
  <c r="BD230" s="1"/>
  <c r="BG230" s="1"/>
  <c r="BJ230" s="1"/>
  <c r="BM230" s="1"/>
  <c r="BP230" s="1"/>
  <c r="BS230" s="1"/>
  <c r="BV230" s="1"/>
  <c r="BY230" s="1"/>
  <c r="CB230" s="1"/>
  <c r="CE230" s="1"/>
  <c r="CH230" s="1"/>
  <c r="CK230" s="1"/>
  <c r="CN230" s="1"/>
  <c r="CQ230" s="1"/>
  <c r="CT230" s="1"/>
  <c r="H231"/>
  <c r="K231" s="1"/>
  <c r="N231" s="1"/>
  <c r="Q231" s="1"/>
  <c r="T231" s="1"/>
  <c r="W231" s="1"/>
  <c r="Z231" s="1"/>
  <c r="AC231" s="1"/>
  <c r="AF231" s="1"/>
  <c r="AI231" s="1"/>
  <c r="AL231" s="1"/>
  <c r="AO231" s="1"/>
  <c r="AR231" s="1"/>
  <c r="AU231" s="1"/>
  <c r="AX231" s="1"/>
  <c r="BA231" s="1"/>
  <c r="BD231" s="1"/>
  <c r="BG231" s="1"/>
  <c r="BJ231" s="1"/>
  <c r="BM231" s="1"/>
  <c r="BP231" s="1"/>
  <c r="BS231" s="1"/>
  <c r="BV231" s="1"/>
  <c r="BY231" s="1"/>
  <c r="CB231" s="1"/>
  <c r="CE231" s="1"/>
  <c r="CH231" s="1"/>
  <c r="CK231" s="1"/>
  <c r="CN231" s="1"/>
  <c r="CQ231" s="1"/>
  <c r="CT231" s="1"/>
  <c r="H232"/>
  <c r="K232" s="1"/>
  <c r="N232" s="1"/>
  <c r="Q232" s="1"/>
  <c r="T232" s="1"/>
  <c r="W232" s="1"/>
  <c r="Z232" s="1"/>
  <c r="AC232" s="1"/>
  <c r="AF232" s="1"/>
  <c r="AI232" s="1"/>
  <c r="AL232" s="1"/>
  <c r="AO232" s="1"/>
  <c r="AR232" s="1"/>
  <c r="AU232" s="1"/>
  <c r="AX232" s="1"/>
  <c r="BA232" s="1"/>
  <c r="BD232" s="1"/>
  <c r="BG232" s="1"/>
  <c r="BJ232" s="1"/>
  <c r="BM232" s="1"/>
  <c r="BP232" s="1"/>
  <c r="BS232" s="1"/>
  <c r="BV232" s="1"/>
  <c r="BY232" s="1"/>
  <c r="CB232" s="1"/>
  <c r="CE232" s="1"/>
  <c r="CH232" s="1"/>
  <c r="CK232" s="1"/>
  <c r="CN232" s="1"/>
  <c r="CQ232" s="1"/>
  <c r="CT232" s="1"/>
  <c r="H233"/>
  <c r="K233" s="1"/>
  <c r="N233" s="1"/>
  <c r="Q233" s="1"/>
  <c r="T233" s="1"/>
  <c r="W233" s="1"/>
  <c r="Z233" s="1"/>
  <c r="AC233" s="1"/>
  <c r="AF233" s="1"/>
  <c r="AI233" s="1"/>
  <c r="AL233" s="1"/>
  <c r="AO233" s="1"/>
  <c r="AR233" s="1"/>
  <c r="AU233" s="1"/>
  <c r="AX233" s="1"/>
  <c r="BA233" s="1"/>
  <c r="BD233" s="1"/>
  <c r="BG233" s="1"/>
  <c r="BJ233" s="1"/>
  <c r="BM233" s="1"/>
  <c r="BP233" s="1"/>
  <c r="BS233" s="1"/>
  <c r="BV233" s="1"/>
  <c r="BY233" s="1"/>
  <c r="CB233" s="1"/>
  <c r="CE233" s="1"/>
  <c r="CH233" s="1"/>
  <c r="CK233" s="1"/>
  <c r="CN233" s="1"/>
  <c r="CQ233" s="1"/>
  <c r="CT233" s="1"/>
  <c r="H234"/>
  <c r="K234" s="1"/>
  <c r="N234" s="1"/>
  <c r="Q234" s="1"/>
  <c r="T234" s="1"/>
  <c r="W234" s="1"/>
  <c r="Z234" s="1"/>
  <c r="AC234" s="1"/>
  <c r="AF234" s="1"/>
  <c r="AI234" s="1"/>
  <c r="AL234" s="1"/>
  <c r="AO234" s="1"/>
  <c r="AR234" s="1"/>
  <c r="AU234" s="1"/>
  <c r="AX234" s="1"/>
  <c r="BA234" s="1"/>
  <c r="BD234" s="1"/>
  <c r="BG234" s="1"/>
  <c r="BJ234" s="1"/>
  <c r="BM234" s="1"/>
  <c r="BP234" s="1"/>
  <c r="BS234" s="1"/>
  <c r="BV234" s="1"/>
  <c r="BY234" s="1"/>
  <c r="CB234" s="1"/>
  <c r="CE234" s="1"/>
  <c r="CH234" s="1"/>
  <c r="CK234" s="1"/>
  <c r="CN234" s="1"/>
  <c r="CQ234" s="1"/>
  <c r="CT234" s="1"/>
  <c r="H235"/>
  <c r="K235" s="1"/>
  <c r="N235" s="1"/>
  <c r="Q235" s="1"/>
  <c r="T235" s="1"/>
  <c r="W235" s="1"/>
  <c r="Z235" s="1"/>
  <c r="AC235" s="1"/>
  <c r="AF235" s="1"/>
  <c r="AI235" s="1"/>
  <c r="AL235" s="1"/>
  <c r="AO235" s="1"/>
  <c r="AR235" s="1"/>
  <c r="AU235" s="1"/>
  <c r="AX235" s="1"/>
  <c r="BA235" s="1"/>
  <c r="BD235" s="1"/>
  <c r="BG235" s="1"/>
  <c r="BJ235" s="1"/>
  <c r="BM235" s="1"/>
  <c r="BP235" s="1"/>
  <c r="BS235" s="1"/>
  <c r="BV235" s="1"/>
  <c r="BY235" s="1"/>
  <c r="CB235" s="1"/>
  <c r="CE235" s="1"/>
  <c r="CH235" s="1"/>
  <c r="CK235" s="1"/>
  <c r="CN235" s="1"/>
  <c r="CQ235" s="1"/>
  <c r="CT235" s="1"/>
  <c r="H236"/>
  <c r="K236" s="1"/>
  <c r="N236" s="1"/>
  <c r="Q236" s="1"/>
  <c r="T236" s="1"/>
  <c r="W236" s="1"/>
  <c r="Z236" s="1"/>
  <c r="AC236" s="1"/>
  <c r="AF236" s="1"/>
  <c r="AI236" s="1"/>
  <c r="AL236" s="1"/>
  <c r="AO236" s="1"/>
  <c r="AR236" s="1"/>
  <c r="AU236" s="1"/>
  <c r="AX236" s="1"/>
  <c r="BA236" s="1"/>
  <c r="BD236" s="1"/>
  <c r="BG236" s="1"/>
  <c r="BJ236" s="1"/>
  <c r="BM236" s="1"/>
  <c r="BP236" s="1"/>
  <c r="BS236" s="1"/>
  <c r="BV236" s="1"/>
  <c r="BY236" s="1"/>
  <c r="CB236" s="1"/>
  <c r="CE236" s="1"/>
  <c r="CH236" s="1"/>
  <c r="CK236" s="1"/>
  <c r="CN236" s="1"/>
  <c r="CQ236" s="1"/>
  <c r="CT236" s="1"/>
  <c r="H237"/>
  <c r="K237" s="1"/>
  <c r="N237" s="1"/>
  <c r="Q237" s="1"/>
  <c r="T237" s="1"/>
  <c r="W237" s="1"/>
  <c r="Z237" s="1"/>
  <c r="AC237" s="1"/>
  <c r="AF237" s="1"/>
  <c r="AI237" s="1"/>
  <c r="AL237" s="1"/>
  <c r="AO237" s="1"/>
  <c r="AR237" s="1"/>
  <c r="AU237" s="1"/>
  <c r="AX237" s="1"/>
  <c r="BA237" s="1"/>
  <c r="BD237" s="1"/>
  <c r="BG237" s="1"/>
  <c r="BJ237" s="1"/>
  <c r="BM237" s="1"/>
  <c r="BP237" s="1"/>
  <c r="BS237" s="1"/>
  <c r="BV237" s="1"/>
  <c r="BY237" s="1"/>
  <c r="CB237" s="1"/>
  <c r="CE237" s="1"/>
  <c r="CH237" s="1"/>
  <c r="CK237" s="1"/>
  <c r="CN237" s="1"/>
  <c r="CQ237" s="1"/>
  <c r="CT237" s="1"/>
  <c r="H238"/>
  <c r="K238" s="1"/>
  <c r="N238" s="1"/>
  <c r="Q238" s="1"/>
  <c r="T238" s="1"/>
  <c r="W238" s="1"/>
  <c r="Z238" s="1"/>
  <c r="AC238" s="1"/>
  <c r="AF238" s="1"/>
  <c r="AI238" s="1"/>
  <c r="AL238" s="1"/>
  <c r="AO238" s="1"/>
  <c r="AR238" s="1"/>
  <c r="AU238" s="1"/>
  <c r="AX238" s="1"/>
  <c r="BA238" s="1"/>
  <c r="BD238" s="1"/>
  <c r="BG238" s="1"/>
  <c r="BJ238" s="1"/>
  <c r="BM238" s="1"/>
  <c r="BP238" s="1"/>
  <c r="BS238" s="1"/>
  <c r="BV238" s="1"/>
  <c r="BY238" s="1"/>
  <c r="CB238" s="1"/>
  <c r="CE238" s="1"/>
  <c r="CH238" s="1"/>
  <c r="CK238" s="1"/>
  <c r="CN238" s="1"/>
  <c r="CQ238" s="1"/>
  <c r="CT238" s="1"/>
  <c r="H239"/>
  <c r="K239" s="1"/>
  <c r="N239" s="1"/>
  <c r="Q239" s="1"/>
  <c r="T239" s="1"/>
  <c r="W239" s="1"/>
  <c r="Z239" s="1"/>
  <c r="AC239" s="1"/>
  <c r="AF239" s="1"/>
  <c r="AI239" s="1"/>
  <c r="AL239" s="1"/>
  <c r="AO239" s="1"/>
  <c r="AR239" s="1"/>
  <c r="AU239" s="1"/>
  <c r="AX239" s="1"/>
  <c r="BA239" s="1"/>
  <c r="BD239" s="1"/>
  <c r="BG239" s="1"/>
  <c r="BJ239" s="1"/>
  <c r="BM239" s="1"/>
  <c r="BP239" s="1"/>
  <c r="BS239" s="1"/>
  <c r="BV239" s="1"/>
  <c r="BY239" s="1"/>
  <c r="CB239" s="1"/>
  <c r="CE239" s="1"/>
  <c r="CH239" s="1"/>
  <c r="CK239" s="1"/>
  <c r="CN239" s="1"/>
  <c r="CQ239" s="1"/>
  <c r="CT239" s="1"/>
  <c r="H240"/>
  <c r="K240" s="1"/>
  <c r="N240" s="1"/>
  <c r="Q240" s="1"/>
  <c r="T240" s="1"/>
  <c r="W240" s="1"/>
  <c r="Z240" s="1"/>
  <c r="AC240" s="1"/>
  <c r="AF240" s="1"/>
  <c r="AI240" s="1"/>
  <c r="AL240" s="1"/>
  <c r="AO240" s="1"/>
  <c r="AR240" s="1"/>
  <c r="AU240" s="1"/>
  <c r="AX240" s="1"/>
  <c r="BA240" s="1"/>
  <c r="BD240" s="1"/>
  <c r="BG240" s="1"/>
  <c r="BJ240" s="1"/>
  <c r="BM240" s="1"/>
  <c r="BP240" s="1"/>
  <c r="BS240" s="1"/>
  <c r="BV240" s="1"/>
  <c r="BY240" s="1"/>
  <c r="CB240" s="1"/>
  <c r="CE240" s="1"/>
  <c r="CH240" s="1"/>
  <c r="CK240" s="1"/>
  <c r="CN240" s="1"/>
  <c r="CQ240" s="1"/>
  <c r="CT240" s="1"/>
  <c r="H241"/>
  <c r="K241" s="1"/>
  <c r="N241" s="1"/>
  <c r="Q241" s="1"/>
  <c r="T241" s="1"/>
  <c r="W241" s="1"/>
  <c r="Z241" s="1"/>
  <c r="AC241" s="1"/>
  <c r="AF241" s="1"/>
  <c r="AI241" s="1"/>
  <c r="AL241" s="1"/>
  <c r="AO241" s="1"/>
  <c r="AR241" s="1"/>
  <c r="AU241" s="1"/>
  <c r="AX241" s="1"/>
  <c r="BA241" s="1"/>
  <c r="BD241" s="1"/>
  <c r="BG241" s="1"/>
  <c r="BJ241" s="1"/>
  <c r="BM241" s="1"/>
  <c r="BP241" s="1"/>
  <c r="BS241" s="1"/>
  <c r="BV241" s="1"/>
  <c r="BY241" s="1"/>
  <c r="CB241" s="1"/>
  <c r="CE241" s="1"/>
  <c r="CH241" s="1"/>
  <c r="CK241" s="1"/>
  <c r="CN241" s="1"/>
  <c r="CQ241" s="1"/>
  <c r="CT241" s="1"/>
  <c r="H242"/>
  <c r="K242" s="1"/>
  <c r="N242" s="1"/>
  <c r="Q242" s="1"/>
  <c r="T242" s="1"/>
  <c r="W242" s="1"/>
  <c r="Z242" s="1"/>
  <c r="AC242" s="1"/>
  <c r="AF242" s="1"/>
  <c r="AI242" s="1"/>
  <c r="AL242" s="1"/>
  <c r="AO242" s="1"/>
  <c r="AR242" s="1"/>
  <c r="AU242" s="1"/>
  <c r="AX242" s="1"/>
  <c r="BA242" s="1"/>
  <c r="BD242" s="1"/>
  <c r="BG242" s="1"/>
  <c r="BJ242" s="1"/>
  <c r="BM242" s="1"/>
  <c r="BP242" s="1"/>
  <c r="BS242" s="1"/>
  <c r="BV242" s="1"/>
  <c r="BY242" s="1"/>
  <c r="CB242" s="1"/>
  <c r="CE242" s="1"/>
  <c r="CH242" s="1"/>
  <c r="CK242" s="1"/>
  <c r="CN242" s="1"/>
  <c r="CQ242" s="1"/>
  <c r="CT242" s="1"/>
  <c r="H243"/>
  <c r="K243" s="1"/>
  <c r="N243" s="1"/>
  <c r="Q243" s="1"/>
  <c r="T243" s="1"/>
  <c r="W243" s="1"/>
  <c r="Z243" s="1"/>
  <c r="AC243" s="1"/>
  <c r="AF243" s="1"/>
  <c r="AI243" s="1"/>
  <c r="AL243" s="1"/>
  <c r="AO243" s="1"/>
  <c r="AR243" s="1"/>
  <c r="AU243" s="1"/>
  <c r="AX243" s="1"/>
  <c r="BA243" s="1"/>
  <c r="BD243" s="1"/>
  <c r="BG243" s="1"/>
  <c r="BJ243" s="1"/>
  <c r="BM243" s="1"/>
  <c r="BP243" s="1"/>
  <c r="BS243" s="1"/>
  <c r="BV243" s="1"/>
  <c r="BY243" s="1"/>
  <c r="CB243" s="1"/>
  <c r="CE243" s="1"/>
  <c r="CH243" s="1"/>
  <c r="CK243" s="1"/>
  <c r="CN243" s="1"/>
  <c r="CQ243" s="1"/>
  <c r="CT243" s="1"/>
  <c r="H244"/>
  <c r="K244" s="1"/>
  <c r="N244" s="1"/>
  <c r="Q244" s="1"/>
  <c r="T244" s="1"/>
  <c r="W244" s="1"/>
  <c r="Z244" s="1"/>
  <c r="AC244" s="1"/>
  <c r="AF244" s="1"/>
  <c r="AI244" s="1"/>
  <c r="AL244" s="1"/>
  <c r="AO244" s="1"/>
  <c r="AR244" s="1"/>
  <c r="AU244" s="1"/>
  <c r="AX244" s="1"/>
  <c r="BA244" s="1"/>
  <c r="BD244" s="1"/>
  <c r="BG244" s="1"/>
  <c r="BJ244" s="1"/>
  <c r="BM244" s="1"/>
  <c r="BP244" s="1"/>
  <c r="BS244" s="1"/>
  <c r="BV244" s="1"/>
  <c r="BY244" s="1"/>
  <c r="CB244" s="1"/>
  <c r="CE244" s="1"/>
  <c r="CH244" s="1"/>
  <c r="CK244" s="1"/>
  <c r="CN244" s="1"/>
  <c r="CQ244" s="1"/>
  <c r="CT244" s="1"/>
  <c r="H245"/>
  <c r="K245" s="1"/>
  <c r="N245" s="1"/>
  <c r="Q245" s="1"/>
  <c r="T245" s="1"/>
  <c r="W245" s="1"/>
  <c r="Z245" s="1"/>
  <c r="AC245" s="1"/>
  <c r="AF245" s="1"/>
  <c r="AI245" s="1"/>
  <c r="AL245" s="1"/>
  <c r="AO245" s="1"/>
  <c r="AR245" s="1"/>
  <c r="AU245" s="1"/>
  <c r="AX245" s="1"/>
  <c r="BA245" s="1"/>
  <c r="BD245" s="1"/>
  <c r="BG245" s="1"/>
  <c r="BJ245" s="1"/>
  <c r="BM245" s="1"/>
  <c r="BP245" s="1"/>
  <c r="BS245" s="1"/>
  <c r="BV245" s="1"/>
  <c r="BY245" s="1"/>
  <c r="CB245" s="1"/>
  <c r="CE245" s="1"/>
  <c r="CH245" s="1"/>
  <c r="CK245" s="1"/>
  <c r="CN245" s="1"/>
  <c r="CQ245" s="1"/>
  <c r="CT245" s="1"/>
  <c r="H246"/>
  <c r="K246" s="1"/>
  <c r="N246" s="1"/>
  <c r="Q246" s="1"/>
  <c r="T246" s="1"/>
  <c r="W246" s="1"/>
  <c r="Z246" s="1"/>
  <c r="AC246" s="1"/>
  <c r="AF246" s="1"/>
  <c r="AI246" s="1"/>
  <c r="AL246" s="1"/>
  <c r="AO246" s="1"/>
  <c r="AR246" s="1"/>
  <c r="AU246" s="1"/>
  <c r="AX246" s="1"/>
  <c r="BA246" s="1"/>
  <c r="BD246" s="1"/>
  <c r="BG246" s="1"/>
  <c r="BJ246" s="1"/>
  <c r="BM246" s="1"/>
  <c r="BP246" s="1"/>
  <c r="BS246" s="1"/>
  <c r="BV246" s="1"/>
  <c r="BY246" s="1"/>
  <c r="CB246" s="1"/>
  <c r="CE246" s="1"/>
  <c r="CH246" s="1"/>
  <c r="CK246" s="1"/>
  <c r="CN246" s="1"/>
  <c r="CQ246" s="1"/>
  <c r="CT246" s="1"/>
  <c r="H247"/>
  <c r="K247" s="1"/>
  <c r="N247" s="1"/>
  <c r="Q247" s="1"/>
  <c r="T247" s="1"/>
  <c r="W247" s="1"/>
  <c r="Z247" s="1"/>
  <c r="AC247" s="1"/>
  <c r="AF247" s="1"/>
  <c r="AI247" s="1"/>
  <c r="AL247" s="1"/>
  <c r="AO247" s="1"/>
  <c r="AR247" s="1"/>
  <c r="AU247" s="1"/>
  <c r="AX247" s="1"/>
  <c r="BA247" s="1"/>
  <c r="BD247" s="1"/>
  <c r="BG247" s="1"/>
  <c r="BJ247" s="1"/>
  <c r="BM247" s="1"/>
  <c r="BP247" s="1"/>
  <c r="BS247" s="1"/>
  <c r="BV247" s="1"/>
  <c r="BY247" s="1"/>
  <c r="CB247" s="1"/>
  <c r="CE247" s="1"/>
  <c r="CH247" s="1"/>
  <c r="CK247" s="1"/>
  <c r="CN247" s="1"/>
  <c r="CQ247" s="1"/>
  <c r="CT247" s="1"/>
  <c r="H248"/>
  <c r="K248" s="1"/>
  <c r="N248" s="1"/>
  <c r="Q248" s="1"/>
  <c r="T248" s="1"/>
  <c r="W248" s="1"/>
  <c r="Z248" s="1"/>
  <c r="AC248" s="1"/>
  <c r="AF248" s="1"/>
  <c r="AI248" s="1"/>
  <c r="AL248" s="1"/>
  <c r="AO248" s="1"/>
  <c r="AR248" s="1"/>
  <c r="AU248" s="1"/>
  <c r="AX248" s="1"/>
  <c r="BA248" s="1"/>
  <c r="BD248" s="1"/>
  <c r="BG248" s="1"/>
  <c r="BJ248" s="1"/>
  <c r="BM248" s="1"/>
  <c r="BP248" s="1"/>
  <c r="BS248" s="1"/>
  <c r="BV248" s="1"/>
  <c r="BY248" s="1"/>
  <c r="CB248" s="1"/>
  <c r="CE248" s="1"/>
  <c r="CH248" s="1"/>
  <c r="CK248" s="1"/>
  <c r="CN248" s="1"/>
  <c r="CQ248" s="1"/>
  <c r="CT248" s="1"/>
  <c r="H249"/>
  <c r="K249" s="1"/>
  <c r="N249" s="1"/>
  <c r="Q249" s="1"/>
  <c r="T249" s="1"/>
  <c r="W249" s="1"/>
  <c r="Z249" s="1"/>
  <c r="AC249" s="1"/>
  <c r="AF249" s="1"/>
  <c r="AI249" s="1"/>
  <c r="AL249" s="1"/>
  <c r="AO249" s="1"/>
  <c r="AR249" s="1"/>
  <c r="AU249" s="1"/>
  <c r="AX249" s="1"/>
  <c r="BA249" s="1"/>
  <c r="BD249" s="1"/>
  <c r="BG249" s="1"/>
  <c r="BJ249" s="1"/>
  <c r="BM249" s="1"/>
  <c r="BP249" s="1"/>
  <c r="BS249" s="1"/>
  <c r="BV249" s="1"/>
  <c r="BY249" s="1"/>
  <c r="CB249" s="1"/>
  <c r="CE249" s="1"/>
  <c r="CH249" s="1"/>
  <c r="CK249" s="1"/>
  <c r="CN249" s="1"/>
  <c r="CQ249" s="1"/>
  <c r="CT249" s="1"/>
  <c r="H250"/>
  <c r="K250" s="1"/>
  <c r="N250" s="1"/>
  <c r="Q250" s="1"/>
  <c r="T250" s="1"/>
  <c r="W250" s="1"/>
  <c r="Z250" s="1"/>
  <c r="AC250" s="1"/>
  <c r="AF250" s="1"/>
  <c r="AI250" s="1"/>
  <c r="AL250" s="1"/>
  <c r="AO250" s="1"/>
  <c r="AR250" s="1"/>
  <c r="AU250" s="1"/>
  <c r="AX250" s="1"/>
  <c r="BA250" s="1"/>
  <c r="BD250" s="1"/>
  <c r="BG250" s="1"/>
  <c r="BJ250" s="1"/>
  <c r="BM250" s="1"/>
  <c r="BP250" s="1"/>
  <c r="BS250" s="1"/>
  <c r="BV250" s="1"/>
  <c r="BY250" s="1"/>
  <c r="CB250" s="1"/>
  <c r="CE250" s="1"/>
  <c r="CH250" s="1"/>
  <c r="CK250" s="1"/>
  <c r="CN250" s="1"/>
  <c r="CQ250" s="1"/>
  <c r="CT250" s="1"/>
  <c r="H251"/>
  <c r="K251" s="1"/>
  <c r="N251" s="1"/>
  <c r="Q251" s="1"/>
  <c r="T251" s="1"/>
  <c r="W251" s="1"/>
  <c r="Z251" s="1"/>
  <c r="AC251" s="1"/>
  <c r="AF251" s="1"/>
  <c r="AI251" s="1"/>
  <c r="AL251" s="1"/>
  <c r="AO251" s="1"/>
  <c r="AR251" s="1"/>
  <c r="AU251" s="1"/>
  <c r="AX251" s="1"/>
  <c r="BA251" s="1"/>
  <c r="BD251" s="1"/>
  <c r="BG251" s="1"/>
  <c r="BJ251" s="1"/>
  <c r="BM251" s="1"/>
  <c r="BP251" s="1"/>
  <c r="BS251" s="1"/>
  <c r="BV251" s="1"/>
  <c r="BY251" s="1"/>
  <c r="CB251" s="1"/>
  <c r="CE251" s="1"/>
  <c r="CH251" s="1"/>
  <c r="CK251" s="1"/>
  <c r="CN251" s="1"/>
  <c r="CQ251" s="1"/>
  <c r="CT251" s="1"/>
  <c r="H252"/>
  <c r="K252" s="1"/>
  <c r="N252" s="1"/>
  <c r="Q252" s="1"/>
  <c r="T252" s="1"/>
  <c r="W252" s="1"/>
  <c r="Z252" s="1"/>
  <c r="AC252" s="1"/>
  <c r="AF252" s="1"/>
  <c r="AI252" s="1"/>
  <c r="AL252" s="1"/>
  <c r="AO252" s="1"/>
  <c r="AR252" s="1"/>
  <c r="AU252" s="1"/>
  <c r="AX252" s="1"/>
  <c r="BA252" s="1"/>
  <c r="BD252" s="1"/>
  <c r="BG252" s="1"/>
  <c r="BJ252" s="1"/>
  <c r="BM252" s="1"/>
  <c r="BP252" s="1"/>
  <c r="BS252" s="1"/>
  <c r="BV252" s="1"/>
  <c r="BY252" s="1"/>
  <c r="CB252" s="1"/>
  <c r="CE252" s="1"/>
  <c r="CH252" s="1"/>
  <c r="CK252" s="1"/>
  <c r="CN252" s="1"/>
  <c r="CQ252" s="1"/>
  <c r="CT252" s="1"/>
  <c r="H253"/>
  <c r="K253" s="1"/>
  <c r="N253" s="1"/>
  <c r="Q253" s="1"/>
  <c r="T253" s="1"/>
  <c r="W253" s="1"/>
  <c r="Z253" s="1"/>
  <c r="AC253" s="1"/>
  <c r="AF253" s="1"/>
  <c r="AI253" s="1"/>
  <c r="AL253" s="1"/>
  <c r="AO253" s="1"/>
  <c r="AR253" s="1"/>
  <c r="AU253" s="1"/>
  <c r="AX253" s="1"/>
  <c r="BA253" s="1"/>
  <c r="BD253" s="1"/>
  <c r="BG253" s="1"/>
  <c r="BJ253" s="1"/>
  <c r="BM253" s="1"/>
  <c r="BP253" s="1"/>
  <c r="BS253" s="1"/>
  <c r="BV253" s="1"/>
  <c r="BY253" s="1"/>
  <c r="CB253" s="1"/>
  <c r="CE253" s="1"/>
  <c r="CH253" s="1"/>
  <c r="CK253" s="1"/>
  <c r="CN253" s="1"/>
  <c r="CQ253" s="1"/>
  <c r="CT253" s="1"/>
  <c r="H254"/>
  <c r="K254" s="1"/>
  <c r="N254" s="1"/>
  <c r="Q254" s="1"/>
  <c r="T254" s="1"/>
  <c r="W254" s="1"/>
  <c r="Z254" s="1"/>
  <c r="AC254" s="1"/>
  <c r="AF254" s="1"/>
  <c r="AI254" s="1"/>
  <c r="AL254" s="1"/>
  <c r="AO254" s="1"/>
  <c r="AR254" s="1"/>
  <c r="AU254" s="1"/>
  <c r="AX254" s="1"/>
  <c r="BA254" s="1"/>
  <c r="BD254" s="1"/>
  <c r="BG254" s="1"/>
  <c r="BJ254" s="1"/>
  <c r="BM254" s="1"/>
  <c r="BP254" s="1"/>
  <c r="BS254" s="1"/>
  <c r="BV254" s="1"/>
  <c r="BY254" s="1"/>
  <c r="CB254" s="1"/>
  <c r="CE254" s="1"/>
  <c r="CH254" s="1"/>
  <c r="CK254" s="1"/>
  <c r="CN254" s="1"/>
  <c r="CQ254" s="1"/>
  <c r="CT254" s="1"/>
  <c r="H255"/>
  <c r="K255" s="1"/>
  <c r="N255" s="1"/>
  <c r="Q255" s="1"/>
  <c r="T255" s="1"/>
  <c r="W255" s="1"/>
  <c r="Z255" s="1"/>
  <c r="AC255" s="1"/>
  <c r="AF255" s="1"/>
  <c r="AI255" s="1"/>
  <c r="AL255" s="1"/>
  <c r="AO255" s="1"/>
  <c r="AR255" s="1"/>
  <c r="AU255" s="1"/>
  <c r="AX255" s="1"/>
  <c r="BA255" s="1"/>
  <c r="BD255" s="1"/>
  <c r="BG255" s="1"/>
  <c r="BJ255" s="1"/>
  <c r="BM255" s="1"/>
  <c r="BP255" s="1"/>
  <c r="BS255" s="1"/>
  <c r="BV255" s="1"/>
  <c r="BY255" s="1"/>
  <c r="CB255" s="1"/>
  <c r="CE255" s="1"/>
  <c r="CH255" s="1"/>
  <c r="CK255" s="1"/>
  <c r="CN255" s="1"/>
  <c r="CQ255" s="1"/>
  <c r="CT255" s="1"/>
  <c r="H256"/>
  <c r="K256" s="1"/>
  <c r="N256" s="1"/>
  <c r="Q256" s="1"/>
  <c r="T256" s="1"/>
  <c r="W256" s="1"/>
  <c r="Z256" s="1"/>
  <c r="AC256" s="1"/>
  <c r="AF256" s="1"/>
  <c r="AI256" s="1"/>
  <c r="AL256" s="1"/>
  <c r="AO256" s="1"/>
  <c r="AR256" s="1"/>
  <c r="AU256" s="1"/>
  <c r="AX256" s="1"/>
  <c r="BA256" s="1"/>
  <c r="BD256" s="1"/>
  <c r="BG256" s="1"/>
  <c r="BJ256" s="1"/>
  <c r="BM256" s="1"/>
  <c r="BP256" s="1"/>
  <c r="BS256" s="1"/>
  <c r="BV256" s="1"/>
  <c r="BY256" s="1"/>
  <c r="CB256" s="1"/>
  <c r="CE256" s="1"/>
  <c r="CH256" s="1"/>
  <c r="CK256" s="1"/>
  <c r="CN256" s="1"/>
  <c r="CQ256" s="1"/>
  <c r="CT256" s="1"/>
  <c r="H257"/>
  <c r="K257" s="1"/>
  <c r="N257" s="1"/>
  <c r="Q257" s="1"/>
  <c r="T257" s="1"/>
  <c r="W257" s="1"/>
  <c r="Z257" s="1"/>
  <c r="AC257" s="1"/>
  <c r="AF257" s="1"/>
  <c r="AI257" s="1"/>
  <c r="AL257" s="1"/>
  <c r="AO257" s="1"/>
  <c r="AR257" s="1"/>
  <c r="AU257" s="1"/>
  <c r="AX257" s="1"/>
  <c r="BA257" s="1"/>
  <c r="BD257" s="1"/>
  <c r="BG257" s="1"/>
  <c r="BJ257" s="1"/>
  <c r="BM257" s="1"/>
  <c r="BP257" s="1"/>
  <c r="BS257" s="1"/>
  <c r="BV257" s="1"/>
  <c r="BY257" s="1"/>
  <c r="CB257" s="1"/>
  <c r="CE257" s="1"/>
  <c r="CH257" s="1"/>
  <c r="CK257" s="1"/>
  <c r="CN257" s="1"/>
  <c r="CQ257" s="1"/>
  <c r="CT257" s="1"/>
  <c r="H258"/>
  <c r="K258" s="1"/>
  <c r="N258" s="1"/>
  <c r="Q258" s="1"/>
  <c r="T258" s="1"/>
  <c r="W258" s="1"/>
  <c r="Z258" s="1"/>
  <c r="AC258" s="1"/>
  <c r="AF258" s="1"/>
  <c r="AI258" s="1"/>
  <c r="AL258" s="1"/>
  <c r="AO258" s="1"/>
  <c r="AR258" s="1"/>
  <c r="AU258" s="1"/>
  <c r="AX258" s="1"/>
  <c r="BA258" s="1"/>
  <c r="BD258" s="1"/>
  <c r="BG258" s="1"/>
  <c r="BJ258" s="1"/>
  <c r="BM258" s="1"/>
  <c r="BP258" s="1"/>
  <c r="BS258" s="1"/>
  <c r="BV258" s="1"/>
  <c r="BY258" s="1"/>
  <c r="CB258" s="1"/>
  <c r="CE258" s="1"/>
  <c r="CH258" s="1"/>
  <c r="CK258" s="1"/>
  <c r="CN258" s="1"/>
  <c r="CQ258" s="1"/>
  <c r="CT258" s="1"/>
  <c r="H259"/>
  <c r="K259" s="1"/>
  <c r="N259" s="1"/>
  <c r="Q259" s="1"/>
  <c r="T259" s="1"/>
  <c r="W259" s="1"/>
  <c r="Z259" s="1"/>
  <c r="AC259" s="1"/>
  <c r="AF259" s="1"/>
  <c r="AI259" s="1"/>
  <c r="AL259" s="1"/>
  <c r="AO259" s="1"/>
  <c r="AR259" s="1"/>
  <c r="AU259" s="1"/>
  <c r="AX259" s="1"/>
  <c r="BA259" s="1"/>
  <c r="BD259" s="1"/>
  <c r="BG259" s="1"/>
  <c r="BJ259" s="1"/>
  <c r="BM259" s="1"/>
  <c r="BP259" s="1"/>
  <c r="BS259" s="1"/>
  <c r="BV259" s="1"/>
  <c r="BY259" s="1"/>
  <c r="CB259" s="1"/>
  <c r="CE259" s="1"/>
  <c r="CH259" s="1"/>
  <c r="CK259" s="1"/>
  <c r="CN259" s="1"/>
  <c r="CQ259" s="1"/>
  <c r="CT259" s="1"/>
  <c r="H260"/>
  <c r="K260" s="1"/>
  <c r="N260" s="1"/>
  <c r="Q260" s="1"/>
  <c r="T260" s="1"/>
  <c r="W260" s="1"/>
  <c r="Z260" s="1"/>
  <c r="AC260" s="1"/>
  <c r="AF260" s="1"/>
  <c r="AI260" s="1"/>
  <c r="AL260" s="1"/>
  <c r="AO260" s="1"/>
  <c r="AR260" s="1"/>
  <c r="AU260" s="1"/>
  <c r="AX260" s="1"/>
  <c r="BA260" s="1"/>
  <c r="BD260" s="1"/>
  <c r="BG260" s="1"/>
  <c r="BJ260" s="1"/>
  <c r="BM260" s="1"/>
  <c r="BP260" s="1"/>
  <c r="BS260" s="1"/>
  <c r="BV260" s="1"/>
  <c r="BY260" s="1"/>
  <c r="CB260" s="1"/>
  <c r="CE260" s="1"/>
  <c r="CH260" s="1"/>
  <c r="CK260" s="1"/>
  <c r="CN260" s="1"/>
  <c r="CQ260" s="1"/>
  <c r="CT260" s="1"/>
  <c r="H261"/>
  <c r="K261" s="1"/>
  <c r="N261" s="1"/>
  <c r="Q261" s="1"/>
  <c r="T261" s="1"/>
  <c r="W261" s="1"/>
  <c r="Z261" s="1"/>
  <c r="AC261" s="1"/>
  <c r="AF261" s="1"/>
  <c r="AI261" s="1"/>
  <c r="AL261" s="1"/>
  <c r="AO261" s="1"/>
  <c r="AR261" s="1"/>
  <c r="AU261" s="1"/>
  <c r="AX261" s="1"/>
  <c r="BA261" s="1"/>
  <c r="BD261" s="1"/>
  <c r="BG261" s="1"/>
  <c r="BJ261" s="1"/>
  <c r="BM261" s="1"/>
  <c r="BP261" s="1"/>
  <c r="BS261" s="1"/>
  <c r="BV261" s="1"/>
  <c r="BY261" s="1"/>
  <c r="CB261" s="1"/>
  <c r="CE261" s="1"/>
  <c r="CH261" s="1"/>
  <c r="CK261" s="1"/>
  <c r="CN261" s="1"/>
  <c r="CQ261" s="1"/>
  <c r="CT261" s="1"/>
  <c r="H262"/>
  <c r="K262" s="1"/>
  <c r="N262" s="1"/>
  <c r="Q262" s="1"/>
  <c r="T262" s="1"/>
  <c r="W262" s="1"/>
  <c r="Z262" s="1"/>
  <c r="AC262" s="1"/>
  <c r="AF262" s="1"/>
  <c r="AI262" s="1"/>
  <c r="AL262" s="1"/>
  <c r="AO262" s="1"/>
  <c r="AR262" s="1"/>
  <c r="AU262" s="1"/>
  <c r="AX262" s="1"/>
  <c r="BA262" s="1"/>
  <c r="BD262" s="1"/>
  <c r="BG262" s="1"/>
  <c r="BJ262" s="1"/>
  <c r="BM262" s="1"/>
  <c r="BP262" s="1"/>
  <c r="BS262" s="1"/>
  <c r="BV262" s="1"/>
  <c r="BY262" s="1"/>
  <c r="CB262" s="1"/>
  <c r="CE262" s="1"/>
  <c r="CH262" s="1"/>
  <c r="CK262" s="1"/>
  <c r="CN262" s="1"/>
  <c r="CQ262" s="1"/>
  <c r="CT262" s="1"/>
  <c r="H263"/>
  <c r="K263" s="1"/>
  <c r="N263" s="1"/>
  <c r="Q263" s="1"/>
  <c r="T263" s="1"/>
  <c r="W263" s="1"/>
  <c r="Z263" s="1"/>
  <c r="AC263" s="1"/>
  <c r="AF263" s="1"/>
  <c r="AI263" s="1"/>
  <c r="AL263" s="1"/>
  <c r="AO263" s="1"/>
  <c r="AR263" s="1"/>
  <c r="AU263" s="1"/>
  <c r="AX263" s="1"/>
  <c r="BA263" s="1"/>
  <c r="BD263" s="1"/>
  <c r="BG263" s="1"/>
  <c r="BJ263" s="1"/>
  <c r="BM263" s="1"/>
  <c r="BP263" s="1"/>
  <c r="BS263" s="1"/>
  <c r="BV263" s="1"/>
  <c r="BY263" s="1"/>
  <c r="CB263" s="1"/>
  <c r="CE263" s="1"/>
  <c r="CH263" s="1"/>
  <c r="CK263" s="1"/>
  <c r="CN263" s="1"/>
  <c r="CQ263" s="1"/>
  <c r="CT263" s="1"/>
  <c r="H264"/>
  <c r="K264" s="1"/>
  <c r="N264" s="1"/>
  <c r="Q264" s="1"/>
  <c r="T264" s="1"/>
  <c r="W264" s="1"/>
  <c r="Z264" s="1"/>
  <c r="AC264" s="1"/>
  <c r="AF264" s="1"/>
  <c r="AI264" s="1"/>
  <c r="AL264" s="1"/>
  <c r="AO264" s="1"/>
  <c r="AR264" s="1"/>
  <c r="AU264" s="1"/>
  <c r="AX264" s="1"/>
  <c r="BA264" s="1"/>
  <c r="BD264" s="1"/>
  <c r="BG264" s="1"/>
  <c r="BJ264" s="1"/>
  <c r="BM264" s="1"/>
  <c r="BP264" s="1"/>
  <c r="BS264" s="1"/>
  <c r="BV264" s="1"/>
  <c r="BY264" s="1"/>
  <c r="CB264" s="1"/>
  <c r="CE264" s="1"/>
  <c r="CH264" s="1"/>
  <c r="CK264" s="1"/>
  <c r="CN264" s="1"/>
  <c r="CQ264" s="1"/>
  <c r="CT264" s="1"/>
  <c r="H265"/>
  <c r="K265" s="1"/>
  <c r="N265" s="1"/>
  <c r="Q265" s="1"/>
  <c r="T265" s="1"/>
  <c r="W265" s="1"/>
  <c r="Z265" s="1"/>
  <c r="AC265" s="1"/>
  <c r="AF265" s="1"/>
  <c r="AI265" s="1"/>
  <c r="AL265" s="1"/>
  <c r="AO265" s="1"/>
  <c r="AR265" s="1"/>
  <c r="AU265" s="1"/>
  <c r="AX265" s="1"/>
  <c r="BA265" s="1"/>
  <c r="BD265" s="1"/>
  <c r="BG265" s="1"/>
  <c r="BJ265" s="1"/>
  <c r="BM265" s="1"/>
  <c r="BP265" s="1"/>
  <c r="BS265" s="1"/>
  <c r="BV265" s="1"/>
  <c r="BY265" s="1"/>
  <c r="CB265" s="1"/>
  <c r="CE265" s="1"/>
  <c r="CH265" s="1"/>
  <c r="CK265" s="1"/>
  <c r="CN265" s="1"/>
  <c r="CQ265" s="1"/>
  <c r="CT265" s="1"/>
  <c r="H266"/>
  <c r="K266" s="1"/>
  <c r="N266" s="1"/>
  <c r="Q266" s="1"/>
  <c r="T266" s="1"/>
  <c r="W266" s="1"/>
  <c r="Z266" s="1"/>
  <c r="AC266" s="1"/>
  <c r="AF266" s="1"/>
  <c r="AI266" s="1"/>
  <c r="AL266" s="1"/>
  <c r="AO266" s="1"/>
  <c r="AR266" s="1"/>
  <c r="AU266" s="1"/>
  <c r="AX266" s="1"/>
  <c r="BA266" s="1"/>
  <c r="BD266" s="1"/>
  <c r="BG266" s="1"/>
  <c r="BJ266" s="1"/>
  <c r="BM266" s="1"/>
  <c r="BP266" s="1"/>
  <c r="BS266" s="1"/>
  <c r="BV266" s="1"/>
  <c r="BY266" s="1"/>
  <c r="CB266" s="1"/>
  <c r="CE266" s="1"/>
  <c r="CH266" s="1"/>
  <c r="CK266" s="1"/>
  <c r="CN266" s="1"/>
  <c r="CQ266" s="1"/>
  <c r="CT266" s="1"/>
  <c r="H267"/>
  <c r="K267" s="1"/>
  <c r="N267" s="1"/>
  <c r="Q267" s="1"/>
  <c r="T267" s="1"/>
  <c r="W267" s="1"/>
  <c r="Z267" s="1"/>
  <c r="AC267" s="1"/>
  <c r="AF267" s="1"/>
  <c r="AI267" s="1"/>
  <c r="AL267" s="1"/>
  <c r="AO267" s="1"/>
  <c r="AR267" s="1"/>
  <c r="AU267" s="1"/>
  <c r="AX267" s="1"/>
  <c r="BA267" s="1"/>
  <c r="BD267" s="1"/>
  <c r="BG267" s="1"/>
  <c r="BJ267" s="1"/>
  <c r="BM267" s="1"/>
  <c r="BP267" s="1"/>
  <c r="BS267" s="1"/>
  <c r="BV267" s="1"/>
  <c r="BY267" s="1"/>
  <c r="CB267" s="1"/>
  <c r="CE267" s="1"/>
  <c r="CH267" s="1"/>
  <c r="CK267" s="1"/>
  <c r="CN267" s="1"/>
  <c r="CQ267" s="1"/>
  <c r="CT267" s="1"/>
  <c r="H268"/>
  <c r="K268" s="1"/>
  <c r="N268" s="1"/>
  <c r="Q268" s="1"/>
  <c r="T268" s="1"/>
  <c r="W268" s="1"/>
  <c r="Z268" s="1"/>
  <c r="AC268" s="1"/>
  <c r="AF268" s="1"/>
  <c r="AI268" s="1"/>
  <c r="AL268" s="1"/>
  <c r="AO268" s="1"/>
  <c r="AR268" s="1"/>
  <c r="AU268" s="1"/>
  <c r="AX268" s="1"/>
  <c r="BA268" s="1"/>
  <c r="BD268" s="1"/>
  <c r="BG268" s="1"/>
  <c r="BJ268" s="1"/>
  <c r="BM268" s="1"/>
  <c r="BP268" s="1"/>
  <c r="BS268" s="1"/>
  <c r="BV268" s="1"/>
  <c r="BY268" s="1"/>
  <c r="CB268" s="1"/>
  <c r="CE268" s="1"/>
  <c r="CH268" s="1"/>
  <c r="CK268" s="1"/>
  <c r="CN268" s="1"/>
  <c r="CQ268" s="1"/>
  <c r="CT268" s="1"/>
  <c r="H269"/>
  <c r="K269" s="1"/>
  <c r="N269" s="1"/>
  <c r="Q269" s="1"/>
  <c r="T269" s="1"/>
  <c r="W269" s="1"/>
  <c r="Z269" s="1"/>
  <c r="AC269" s="1"/>
  <c r="AF269" s="1"/>
  <c r="AI269" s="1"/>
  <c r="AL269" s="1"/>
  <c r="AO269" s="1"/>
  <c r="AR269" s="1"/>
  <c r="AU269" s="1"/>
  <c r="AX269" s="1"/>
  <c r="BA269" s="1"/>
  <c r="BD269" s="1"/>
  <c r="BG269" s="1"/>
  <c r="BJ269" s="1"/>
  <c r="BM269" s="1"/>
  <c r="BP269" s="1"/>
  <c r="BS269" s="1"/>
  <c r="BV269" s="1"/>
  <c r="BY269" s="1"/>
  <c r="CB269" s="1"/>
  <c r="CE269" s="1"/>
  <c r="CH269" s="1"/>
  <c r="CK269" s="1"/>
  <c r="CN269" s="1"/>
  <c r="CQ269" s="1"/>
  <c r="CT269" s="1"/>
  <c r="H270"/>
  <c r="K270" s="1"/>
  <c r="N270" s="1"/>
  <c r="Q270" s="1"/>
  <c r="T270" s="1"/>
  <c r="W270" s="1"/>
  <c r="Z270" s="1"/>
  <c r="AC270" s="1"/>
  <c r="AF270" s="1"/>
  <c r="AI270" s="1"/>
  <c r="AL270" s="1"/>
  <c r="AO270" s="1"/>
  <c r="AR270" s="1"/>
  <c r="AU270" s="1"/>
  <c r="AX270" s="1"/>
  <c r="BA270" s="1"/>
  <c r="BD270" s="1"/>
  <c r="BG270" s="1"/>
  <c r="BJ270" s="1"/>
  <c r="BM270" s="1"/>
  <c r="BP270" s="1"/>
  <c r="BS270" s="1"/>
  <c r="BV270" s="1"/>
  <c r="BY270" s="1"/>
  <c r="CB270" s="1"/>
  <c r="CE270" s="1"/>
  <c r="CH270" s="1"/>
  <c r="CK270" s="1"/>
  <c r="CN270" s="1"/>
  <c r="CQ270" s="1"/>
  <c r="CT270" s="1"/>
  <c r="H271"/>
  <c r="K271" s="1"/>
  <c r="N271" s="1"/>
  <c r="Q271" s="1"/>
  <c r="T271" s="1"/>
  <c r="W271" s="1"/>
  <c r="Z271" s="1"/>
  <c r="AC271" s="1"/>
  <c r="AF271" s="1"/>
  <c r="AI271" s="1"/>
  <c r="AL271" s="1"/>
  <c r="AO271" s="1"/>
  <c r="AR271" s="1"/>
  <c r="AU271" s="1"/>
  <c r="AX271" s="1"/>
  <c r="BA271" s="1"/>
  <c r="BD271" s="1"/>
  <c r="BG271" s="1"/>
  <c r="BJ271" s="1"/>
  <c r="BM271" s="1"/>
  <c r="BP271" s="1"/>
  <c r="BS271" s="1"/>
  <c r="BV271" s="1"/>
  <c r="BY271" s="1"/>
  <c r="CB271" s="1"/>
  <c r="CE271" s="1"/>
  <c r="CH271" s="1"/>
  <c r="CK271" s="1"/>
  <c r="CN271" s="1"/>
  <c r="CQ271" s="1"/>
  <c r="CT271" s="1"/>
  <c r="H272"/>
  <c r="K272" s="1"/>
  <c r="N272" s="1"/>
  <c r="Q272" s="1"/>
  <c r="T272" s="1"/>
  <c r="W272" s="1"/>
  <c r="Z272" s="1"/>
  <c r="AC272" s="1"/>
  <c r="AF272" s="1"/>
  <c r="AI272" s="1"/>
  <c r="AL272" s="1"/>
  <c r="AO272" s="1"/>
  <c r="AR272" s="1"/>
  <c r="AU272" s="1"/>
  <c r="AX272" s="1"/>
  <c r="BA272" s="1"/>
  <c r="BD272" s="1"/>
  <c r="BG272" s="1"/>
  <c r="BJ272" s="1"/>
  <c r="BM272" s="1"/>
  <c r="BP272" s="1"/>
  <c r="BS272" s="1"/>
  <c r="BV272" s="1"/>
  <c r="BY272" s="1"/>
  <c r="CB272" s="1"/>
  <c r="CE272" s="1"/>
  <c r="CH272" s="1"/>
  <c r="CK272" s="1"/>
  <c r="CN272" s="1"/>
  <c r="CQ272" s="1"/>
  <c r="CT272" s="1"/>
  <c r="H273"/>
  <c r="K273" s="1"/>
  <c r="N273" s="1"/>
  <c r="Q273" s="1"/>
  <c r="T273" s="1"/>
  <c r="W273" s="1"/>
  <c r="Z273" s="1"/>
  <c r="AC273" s="1"/>
  <c r="AF273" s="1"/>
  <c r="AI273" s="1"/>
  <c r="AL273" s="1"/>
  <c r="AO273" s="1"/>
  <c r="AR273" s="1"/>
  <c r="AU273" s="1"/>
  <c r="AX273" s="1"/>
  <c r="BA273" s="1"/>
  <c r="BD273" s="1"/>
  <c r="BG273" s="1"/>
  <c r="BJ273" s="1"/>
  <c r="BM273" s="1"/>
  <c r="BP273" s="1"/>
  <c r="BS273" s="1"/>
  <c r="BV273" s="1"/>
  <c r="BY273" s="1"/>
  <c r="CB273" s="1"/>
  <c r="CE273" s="1"/>
  <c r="CH273" s="1"/>
  <c r="CK273" s="1"/>
  <c r="CN273" s="1"/>
  <c r="CQ273" s="1"/>
  <c r="CT273" s="1"/>
  <c r="H274"/>
  <c r="K274" s="1"/>
  <c r="N274" s="1"/>
  <c r="Q274" s="1"/>
  <c r="T274" s="1"/>
  <c r="W274" s="1"/>
  <c r="Z274" s="1"/>
  <c r="AC274" s="1"/>
  <c r="AF274" s="1"/>
  <c r="AI274" s="1"/>
  <c r="AL274" s="1"/>
  <c r="AO274" s="1"/>
  <c r="AR274" s="1"/>
  <c r="AU274" s="1"/>
  <c r="AX274" s="1"/>
  <c r="BA274" s="1"/>
  <c r="BD274" s="1"/>
  <c r="BG274" s="1"/>
  <c r="BJ274" s="1"/>
  <c r="BM274" s="1"/>
  <c r="BP274" s="1"/>
  <c r="BS274" s="1"/>
  <c r="BV274" s="1"/>
  <c r="BY274" s="1"/>
  <c r="CB274" s="1"/>
  <c r="CE274" s="1"/>
  <c r="CH274" s="1"/>
  <c r="CK274" s="1"/>
  <c r="CN274" s="1"/>
  <c r="CQ274" s="1"/>
  <c r="CT274" s="1"/>
  <c r="H275"/>
  <c r="K275" s="1"/>
  <c r="N275" s="1"/>
  <c r="Q275" s="1"/>
  <c r="T275" s="1"/>
  <c r="W275" s="1"/>
  <c r="Z275" s="1"/>
  <c r="AC275" s="1"/>
  <c r="AF275" s="1"/>
  <c r="AI275" s="1"/>
  <c r="AL275" s="1"/>
  <c r="AO275" s="1"/>
  <c r="AR275" s="1"/>
  <c r="AU275" s="1"/>
  <c r="AX275" s="1"/>
  <c r="BA275" s="1"/>
  <c r="BD275" s="1"/>
  <c r="BG275" s="1"/>
  <c r="BJ275" s="1"/>
  <c r="BM275" s="1"/>
  <c r="BP275" s="1"/>
  <c r="BS275" s="1"/>
  <c r="BV275" s="1"/>
  <c r="BY275" s="1"/>
  <c r="CB275" s="1"/>
  <c r="CE275" s="1"/>
  <c r="CH275" s="1"/>
  <c r="CK275" s="1"/>
  <c r="CN275" s="1"/>
  <c r="CQ275" s="1"/>
  <c r="CT275" s="1"/>
  <c r="H276"/>
  <c r="K276" s="1"/>
  <c r="N276" s="1"/>
  <c r="Q276" s="1"/>
  <c r="T276" s="1"/>
  <c r="W276" s="1"/>
  <c r="Z276" s="1"/>
  <c r="AC276" s="1"/>
  <c r="AF276" s="1"/>
  <c r="AI276" s="1"/>
  <c r="AL276" s="1"/>
  <c r="AO276" s="1"/>
  <c r="AR276" s="1"/>
  <c r="AU276" s="1"/>
  <c r="AX276" s="1"/>
  <c r="BA276" s="1"/>
  <c r="BD276" s="1"/>
  <c r="BG276" s="1"/>
  <c r="BJ276" s="1"/>
  <c r="BM276" s="1"/>
  <c r="BP276" s="1"/>
  <c r="BS276" s="1"/>
  <c r="BV276" s="1"/>
  <c r="BY276" s="1"/>
  <c r="CB276" s="1"/>
  <c r="CE276" s="1"/>
  <c r="CH276" s="1"/>
  <c r="CK276" s="1"/>
  <c r="CN276" s="1"/>
  <c r="CQ276" s="1"/>
  <c r="CT276" s="1"/>
  <c r="H277"/>
  <c r="K277" s="1"/>
  <c r="N277" s="1"/>
  <c r="Q277" s="1"/>
  <c r="T277" s="1"/>
  <c r="W277" s="1"/>
  <c r="Z277" s="1"/>
  <c r="AC277" s="1"/>
  <c r="AF277" s="1"/>
  <c r="AI277" s="1"/>
  <c r="AL277" s="1"/>
  <c r="AO277" s="1"/>
  <c r="AR277" s="1"/>
  <c r="AU277" s="1"/>
  <c r="AX277" s="1"/>
  <c r="BA277" s="1"/>
  <c r="BD277" s="1"/>
  <c r="BG277" s="1"/>
  <c r="BJ277" s="1"/>
  <c r="BM277" s="1"/>
  <c r="BP277" s="1"/>
  <c r="BS277" s="1"/>
  <c r="BV277" s="1"/>
  <c r="BY277" s="1"/>
  <c r="CB277" s="1"/>
  <c r="CE277" s="1"/>
  <c r="CH277" s="1"/>
  <c r="CK277" s="1"/>
  <c r="CN277" s="1"/>
  <c r="CQ277" s="1"/>
  <c r="CT277" s="1"/>
  <c r="H278"/>
  <c r="K278" s="1"/>
  <c r="N278" s="1"/>
  <c r="Q278" s="1"/>
  <c r="T278" s="1"/>
  <c r="W278" s="1"/>
  <c r="Z278" s="1"/>
  <c r="AC278" s="1"/>
  <c r="AF278" s="1"/>
  <c r="AI278" s="1"/>
  <c r="AL278" s="1"/>
  <c r="AO278" s="1"/>
  <c r="AR278" s="1"/>
  <c r="AU278" s="1"/>
  <c r="AX278" s="1"/>
  <c r="BA278" s="1"/>
  <c r="BD278" s="1"/>
  <c r="BG278" s="1"/>
  <c r="BJ278" s="1"/>
  <c r="BM278" s="1"/>
  <c r="BP278" s="1"/>
  <c r="BS278" s="1"/>
  <c r="BV278" s="1"/>
  <c r="BY278" s="1"/>
  <c r="CB278" s="1"/>
  <c r="CE278" s="1"/>
  <c r="CH278" s="1"/>
  <c r="CK278" s="1"/>
  <c r="CN278" s="1"/>
  <c r="CQ278" s="1"/>
  <c r="CT278" s="1"/>
  <c r="H279"/>
  <c r="K279" s="1"/>
  <c r="N279" s="1"/>
  <c r="Q279" s="1"/>
  <c r="T279" s="1"/>
  <c r="W279" s="1"/>
  <c r="Z279" s="1"/>
  <c r="AC279" s="1"/>
  <c r="AF279" s="1"/>
  <c r="AI279" s="1"/>
  <c r="AL279" s="1"/>
  <c r="AO279" s="1"/>
  <c r="AR279" s="1"/>
  <c r="AU279" s="1"/>
  <c r="AX279" s="1"/>
  <c r="BA279" s="1"/>
  <c r="BD279" s="1"/>
  <c r="BG279" s="1"/>
  <c r="BJ279" s="1"/>
  <c r="BM279" s="1"/>
  <c r="BP279" s="1"/>
  <c r="BS279" s="1"/>
  <c r="BV279" s="1"/>
  <c r="BY279" s="1"/>
  <c r="CB279" s="1"/>
  <c r="CE279" s="1"/>
  <c r="CH279" s="1"/>
  <c r="CK279" s="1"/>
  <c r="CN279" s="1"/>
  <c r="CQ279" s="1"/>
  <c r="CT279" s="1"/>
  <c r="H280"/>
  <c r="K280" s="1"/>
  <c r="N280" s="1"/>
  <c r="Q280" s="1"/>
  <c r="T280" s="1"/>
  <c r="W280" s="1"/>
  <c r="Z280" s="1"/>
  <c r="AC280" s="1"/>
  <c r="AF280" s="1"/>
  <c r="AI280" s="1"/>
  <c r="AL280" s="1"/>
  <c r="AO280" s="1"/>
  <c r="AR280" s="1"/>
  <c r="AU280" s="1"/>
  <c r="AX280" s="1"/>
  <c r="BA280" s="1"/>
  <c r="BD280" s="1"/>
  <c r="BG280" s="1"/>
  <c r="BJ280" s="1"/>
  <c r="BM280" s="1"/>
  <c r="BP280" s="1"/>
  <c r="BS280" s="1"/>
  <c r="BV280" s="1"/>
  <c r="BY280" s="1"/>
  <c r="CB280" s="1"/>
  <c r="CE280" s="1"/>
  <c r="CH280" s="1"/>
  <c r="CK280" s="1"/>
  <c r="CN280" s="1"/>
  <c r="CQ280" s="1"/>
  <c r="CT280" s="1"/>
  <c r="H281"/>
  <c r="K281" s="1"/>
  <c r="N281" s="1"/>
  <c r="Q281" s="1"/>
  <c r="T281" s="1"/>
  <c r="W281" s="1"/>
  <c r="Z281" s="1"/>
  <c r="AC281" s="1"/>
  <c r="AF281" s="1"/>
  <c r="AI281" s="1"/>
  <c r="AL281" s="1"/>
  <c r="AO281" s="1"/>
  <c r="AR281" s="1"/>
  <c r="AU281" s="1"/>
  <c r="AX281" s="1"/>
  <c r="BA281" s="1"/>
  <c r="BD281" s="1"/>
  <c r="BG281" s="1"/>
  <c r="BJ281" s="1"/>
  <c r="BM281" s="1"/>
  <c r="BP281" s="1"/>
  <c r="BS281" s="1"/>
  <c r="BV281" s="1"/>
  <c r="BY281" s="1"/>
  <c r="CB281" s="1"/>
  <c r="CE281" s="1"/>
  <c r="CH281" s="1"/>
  <c r="CK281" s="1"/>
  <c r="CN281" s="1"/>
  <c r="CQ281" s="1"/>
  <c r="CT281" s="1"/>
  <c r="H282"/>
  <c r="K282" s="1"/>
  <c r="N282" s="1"/>
  <c r="Q282" s="1"/>
  <c r="T282" s="1"/>
  <c r="W282" s="1"/>
  <c r="Z282" s="1"/>
  <c r="AC282" s="1"/>
  <c r="AF282" s="1"/>
  <c r="AI282" s="1"/>
  <c r="AL282" s="1"/>
  <c r="AO282" s="1"/>
  <c r="AR282" s="1"/>
  <c r="AU282" s="1"/>
  <c r="AX282" s="1"/>
  <c r="BA282" s="1"/>
  <c r="BD282" s="1"/>
  <c r="BG282" s="1"/>
  <c r="BJ282" s="1"/>
  <c r="BM282" s="1"/>
  <c r="BP282" s="1"/>
  <c r="BS282" s="1"/>
  <c r="BV282" s="1"/>
  <c r="BY282" s="1"/>
  <c r="CB282" s="1"/>
  <c r="CE282" s="1"/>
  <c r="CH282" s="1"/>
  <c r="CK282" s="1"/>
  <c r="CN282" s="1"/>
  <c r="CQ282" s="1"/>
  <c r="CT282" s="1"/>
  <c r="H283"/>
  <c r="K283" s="1"/>
  <c r="N283" s="1"/>
  <c r="Q283" s="1"/>
  <c r="T283" s="1"/>
  <c r="W283" s="1"/>
  <c r="Z283" s="1"/>
  <c r="AC283" s="1"/>
  <c r="AF283" s="1"/>
  <c r="AI283" s="1"/>
  <c r="AL283" s="1"/>
  <c r="AO283" s="1"/>
  <c r="AR283" s="1"/>
  <c r="AU283" s="1"/>
  <c r="AX283" s="1"/>
  <c r="BA283" s="1"/>
  <c r="BD283" s="1"/>
  <c r="BG283" s="1"/>
  <c r="BJ283" s="1"/>
  <c r="BM283" s="1"/>
  <c r="BP283" s="1"/>
  <c r="BS283" s="1"/>
  <c r="BV283" s="1"/>
  <c r="BY283" s="1"/>
  <c r="CB283" s="1"/>
  <c r="CE283" s="1"/>
  <c r="CH283" s="1"/>
  <c r="CK283" s="1"/>
  <c r="CN283" s="1"/>
  <c r="CQ283" s="1"/>
  <c r="CT283" s="1"/>
  <c r="H284"/>
  <c r="K284" s="1"/>
  <c r="N284" s="1"/>
  <c r="Q284" s="1"/>
  <c r="T284" s="1"/>
  <c r="W284" s="1"/>
  <c r="Z284" s="1"/>
  <c r="AC284" s="1"/>
  <c r="AF284" s="1"/>
  <c r="AI284" s="1"/>
  <c r="AL284" s="1"/>
  <c r="AO284" s="1"/>
  <c r="AR284" s="1"/>
  <c r="AU284" s="1"/>
  <c r="AX284" s="1"/>
  <c r="BA284" s="1"/>
  <c r="BD284" s="1"/>
  <c r="BG284" s="1"/>
  <c r="BJ284" s="1"/>
  <c r="BM284" s="1"/>
  <c r="BP284" s="1"/>
  <c r="BS284" s="1"/>
  <c r="BV284" s="1"/>
  <c r="BY284" s="1"/>
  <c r="CB284" s="1"/>
  <c r="CE284" s="1"/>
  <c r="CH284" s="1"/>
  <c r="CK284" s="1"/>
  <c r="CN284" s="1"/>
  <c r="CQ284" s="1"/>
  <c r="CT284" s="1"/>
  <c r="H285"/>
  <c r="K285" s="1"/>
  <c r="N285" s="1"/>
  <c r="Q285" s="1"/>
  <c r="T285" s="1"/>
  <c r="W285" s="1"/>
  <c r="Z285" s="1"/>
  <c r="AC285" s="1"/>
  <c r="AF285" s="1"/>
  <c r="AI285" s="1"/>
  <c r="AL285" s="1"/>
  <c r="AO285" s="1"/>
  <c r="AR285" s="1"/>
  <c r="AU285" s="1"/>
  <c r="AX285" s="1"/>
  <c r="BA285" s="1"/>
  <c r="BD285" s="1"/>
  <c r="BG285" s="1"/>
  <c r="BJ285" s="1"/>
  <c r="BM285" s="1"/>
  <c r="BP285" s="1"/>
  <c r="BS285" s="1"/>
  <c r="BV285" s="1"/>
  <c r="BY285" s="1"/>
  <c r="CB285" s="1"/>
  <c r="CE285" s="1"/>
  <c r="CH285" s="1"/>
  <c r="CK285" s="1"/>
  <c r="CN285" s="1"/>
  <c r="CQ285" s="1"/>
  <c r="CT285" s="1"/>
  <c r="H286"/>
  <c r="K286" s="1"/>
  <c r="N286" s="1"/>
  <c r="Q286" s="1"/>
  <c r="T286" s="1"/>
  <c r="W286" s="1"/>
  <c r="Z286" s="1"/>
  <c r="AC286" s="1"/>
  <c r="AF286" s="1"/>
  <c r="AI286" s="1"/>
  <c r="AL286" s="1"/>
  <c r="AO286" s="1"/>
  <c r="AR286" s="1"/>
  <c r="AU286" s="1"/>
  <c r="AX286" s="1"/>
  <c r="BA286" s="1"/>
  <c r="BD286" s="1"/>
  <c r="BG286" s="1"/>
  <c r="BJ286" s="1"/>
  <c r="BM286" s="1"/>
  <c r="BP286" s="1"/>
  <c r="BS286" s="1"/>
  <c r="BV286" s="1"/>
  <c r="BY286" s="1"/>
  <c r="CB286" s="1"/>
  <c r="CE286" s="1"/>
  <c r="CH286" s="1"/>
  <c r="CK286" s="1"/>
  <c r="CN286" s="1"/>
  <c r="CQ286" s="1"/>
  <c r="CT286" s="1"/>
  <c r="H287"/>
  <c r="K287" s="1"/>
  <c r="N287" s="1"/>
  <c r="Q287" s="1"/>
  <c r="T287" s="1"/>
  <c r="W287" s="1"/>
  <c r="Z287" s="1"/>
  <c r="AC287" s="1"/>
  <c r="AF287" s="1"/>
  <c r="AI287" s="1"/>
  <c r="AL287" s="1"/>
  <c r="AO287" s="1"/>
  <c r="AR287" s="1"/>
  <c r="AU287" s="1"/>
  <c r="AX287" s="1"/>
  <c r="BA287" s="1"/>
  <c r="BD287" s="1"/>
  <c r="BG287" s="1"/>
  <c r="BJ287" s="1"/>
  <c r="BM287" s="1"/>
  <c r="BP287" s="1"/>
  <c r="BS287" s="1"/>
  <c r="BV287" s="1"/>
  <c r="BY287" s="1"/>
  <c r="CB287" s="1"/>
  <c r="CE287" s="1"/>
  <c r="CH287" s="1"/>
  <c r="CK287" s="1"/>
  <c r="CN287" s="1"/>
  <c r="CQ287" s="1"/>
  <c r="CT287" s="1"/>
  <c r="H288"/>
  <c r="K288" s="1"/>
  <c r="N288" s="1"/>
  <c r="Q288" s="1"/>
  <c r="T288" s="1"/>
  <c r="W288" s="1"/>
  <c r="Z288" s="1"/>
  <c r="AC288" s="1"/>
  <c r="AF288" s="1"/>
  <c r="AI288" s="1"/>
  <c r="AL288" s="1"/>
  <c r="AO288" s="1"/>
  <c r="AR288" s="1"/>
  <c r="AU288" s="1"/>
  <c r="AX288" s="1"/>
  <c r="BA288" s="1"/>
  <c r="BD288" s="1"/>
  <c r="BG288" s="1"/>
  <c r="BJ288" s="1"/>
  <c r="BM288" s="1"/>
  <c r="BP288" s="1"/>
  <c r="BS288" s="1"/>
  <c r="BV288" s="1"/>
  <c r="BY288" s="1"/>
  <c r="CB288" s="1"/>
  <c r="CE288" s="1"/>
  <c r="CH288" s="1"/>
  <c r="CK288" s="1"/>
  <c r="CN288" s="1"/>
  <c r="CQ288" s="1"/>
  <c r="CT288" s="1"/>
  <c r="H289"/>
  <c r="K289" s="1"/>
  <c r="N289" s="1"/>
  <c r="Q289" s="1"/>
  <c r="T289" s="1"/>
  <c r="W289" s="1"/>
  <c r="Z289" s="1"/>
  <c r="AC289" s="1"/>
  <c r="AF289" s="1"/>
  <c r="AI289" s="1"/>
  <c r="AL289" s="1"/>
  <c r="AO289" s="1"/>
  <c r="AR289" s="1"/>
  <c r="AU289" s="1"/>
  <c r="AX289" s="1"/>
  <c r="BA289" s="1"/>
  <c r="BD289" s="1"/>
  <c r="BG289" s="1"/>
  <c r="BJ289" s="1"/>
  <c r="BM289" s="1"/>
  <c r="BP289" s="1"/>
  <c r="BS289" s="1"/>
  <c r="BV289" s="1"/>
  <c r="BY289" s="1"/>
  <c r="CB289" s="1"/>
  <c r="CE289" s="1"/>
  <c r="CH289" s="1"/>
  <c r="CK289" s="1"/>
  <c r="CN289" s="1"/>
  <c r="CQ289" s="1"/>
  <c r="CT289" s="1"/>
  <c r="H290"/>
  <c r="K290" s="1"/>
  <c r="N290" s="1"/>
  <c r="Q290" s="1"/>
  <c r="T290" s="1"/>
  <c r="W290" s="1"/>
  <c r="Z290" s="1"/>
  <c r="AC290" s="1"/>
  <c r="AF290" s="1"/>
  <c r="AI290" s="1"/>
  <c r="AL290" s="1"/>
  <c r="AO290" s="1"/>
  <c r="AR290" s="1"/>
  <c r="AU290" s="1"/>
  <c r="AX290" s="1"/>
  <c r="BA290" s="1"/>
  <c r="BD290" s="1"/>
  <c r="BG290" s="1"/>
  <c r="BJ290" s="1"/>
  <c r="BM290" s="1"/>
  <c r="BP290" s="1"/>
  <c r="BS290" s="1"/>
  <c r="BV290" s="1"/>
  <c r="BY290" s="1"/>
  <c r="CB290" s="1"/>
  <c r="CE290" s="1"/>
  <c r="CH290" s="1"/>
  <c r="CK290" s="1"/>
  <c r="CN290" s="1"/>
  <c r="CQ290" s="1"/>
  <c r="CT290" s="1"/>
  <c r="H291"/>
  <c r="K291" s="1"/>
  <c r="N291" s="1"/>
  <c r="Q291" s="1"/>
  <c r="T291" s="1"/>
  <c r="W291" s="1"/>
  <c r="Z291" s="1"/>
  <c r="AC291" s="1"/>
  <c r="AF291" s="1"/>
  <c r="AI291" s="1"/>
  <c r="AL291" s="1"/>
  <c r="AO291" s="1"/>
  <c r="AR291" s="1"/>
  <c r="AU291" s="1"/>
  <c r="AX291" s="1"/>
  <c r="BA291" s="1"/>
  <c r="BD291" s="1"/>
  <c r="BG291" s="1"/>
  <c r="BJ291" s="1"/>
  <c r="BM291" s="1"/>
  <c r="BP291" s="1"/>
  <c r="BS291" s="1"/>
  <c r="BV291" s="1"/>
  <c r="BY291" s="1"/>
  <c r="CB291" s="1"/>
  <c r="CE291" s="1"/>
  <c r="CH291" s="1"/>
  <c r="CK291" s="1"/>
  <c r="CN291" s="1"/>
  <c r="CQ291" s="1"/>
  <c r="CT291" s="1"/>
  <c r="H292"/>
  <c r="K292" s="1"/>
  <c r="N292" s="1"/>
  <c r="Q292" s="1"/>
  <c r="T292" s="1"/>
  <c r="W292" s="1"/>
  <c r="Z292" s="1"/>
  <c r="AC292" s="1"/>
  <c r="AF292" s="1"/>
  <c r="AI292" s="1"/>
  <c r="AL292" s="1"/>
  <c r="AO292" s="1"/>
  <c r="AR292" s="1"/>
  <c r="AU292" s="1"/>
  <c r="AX292" s="1"/>
  <c r="BA292" s="1"/>
  <c r="BD292" s="1"/>
  <c r="BG292" s="1"/>
  <c r="BJ292" s="1"/>
  <c r="BM292" s="1"/>
  <c r="BP292" s="1"/>
  <c r="BS292" s="1"/>
  <c r="BV292" s="1"/>
  <c r="BY292" s="1"/>
  <c r="CB292" s="1"/>
  <c r="CE292" s="1"/>
  <c r="CH292" s="1"/>
  <c r="CK292" s="1"/>
  <c r="CN292" s="1"/>
  <c r="CQ292" s="1"/>
  <c r="CT292" s="1"/>
  <c r="H293"/>
  <c r="K293" s="1"/>
  <c r="N293" s="1"/>
  <c r="Q293" s="1"/>
  <c r="T293" s="1"/>
  <c r="W293" s="1"/>
  <c r="Z293" s="1"/>
  <c r="AC293" s="1"/>
  <c r="AF293" s="1"/>
  <c r="AI293" s="1"/>
  <c r="AL293" s="1"/>
  <c r="AO293" s="1"/>
  <c r="AR293" s="1"/>
  <c r="AU293" s="1"/>
  <c r="AX293" s="1"/>
  <c r="BA293" s="1"/>
  <c r="BD293" s="1"/>
  <c r="BG293" s="1"/>
  <c r="BJ293" s="1"/>
  <c r="BM293" s="1"/>
  <c r="BP293" s="1"/>
  <c r="BS293" s="1"/>
  <c r="BV293" s="1"/>
  <c r="BY293" s="1"/>
  <c r="CB293" s="1"/>
  <c r="CE293" s="1"/>
  <c r="CH293" s="1"/>
  <c r="CK293" s="1"/>
  <c r="CN293" s="1"/>
  <c r="CQ293" s="1"/>
  <c r="CT293" s="1"/>
  <c r="H294"/>
  <c r="K294" s="1"/>
  <c r="N294" s="1"/>
  <c r="Q294" s="1"/>
  <c r="T294" s="1"/>
  <c r="W294" s="1"/>
  <c r="Z294" s="1"/>
  <c r="AC294" s="1"/>
  <c r="AF294" s="1"/>
  <c r="AI294" s="1"/>
  <c r="AL294" s="1"/>
  <c r="AO294" s="1"/>
  <c r="AR294" s="1"/>
  <c r="AU294" s="1"/>
  <c r="AX294" s="1"/>
  <c r="BA294" s="1"/>
  <c r="BD294" s="1"/>
  <c r="BG294" s="1"/>
  <c r="BJ294" s="1"/>
  <c r="BM294" s="1"/>
  <c r="BP294" s="1"/>
  <c r="BS294" s="1"/>
  <c r="BV294" s="1"/>
  <c r="BY294" s="1"/>
  <c r="CB294" s="1"/>
  <c r="CE294" s="1"/>
  <c r="CH294" s="1"/>
  <c r="CK294" s="1"/>
  <c r="CN294" s="1"/>
  <c r="CQ294" s="1"/>
  <c r="CT294" s="1"/>
  <c r="H295"/>
  <c r="K295" s="1"/>
  <c r="N295" s="1"/>
  <c r="Q295" s="1"/>
  <c r="T295" s="1"/>
  <c r="W295" s="1"/>
  <c r="Z295" s="1"/>
  <c r="AC295" s="1"/>
  <c r="AF295" s="1"/>
  <c r="AI295" s="1"/>
  <c r="AL295" s="1"/>
  <c r="AO295" s="1"/>
  <c r="AR295" s="1"/>
  <c r="AU295" s="1"/>
  <c r="AX295" s="1"/>
  <c r="BA295" s="1"/>
  <c r="BD295" s="1"/>
  <c r="BG295" s="1"/>
  <c r="BJ295" s="1"/>
  <c r="BM295" s="1"/>
  <c r="BP295" s="1"/>
  <c r="BS295" s="1"/>
  <c r="BV295" s="1"/>
  <c r="BY295" s="1"/>
  <c r="CB295" s="1"/>
  <c r="CE295" s="1"/>
  <c r="CH295" s="1"/>
  <c r="CK295" s="1"/>
  <c r="CN295" s="1"/>
  <c r="CQ295" s="1"/>
  <c r="CT295" s="1"/>
  <c r="H296"/>
  <c r="K296" s="1"/>
  <c r="N296" s="1"/>
  <c r="Q296" s="1"/>
  <c r="T296" s="1"/>
  <c r="W296" s="1"/>
  <c r="Z296" s="1"/>
  <c r="AC296" s="1"/>
  <c r="AF296" s="1"/>
  <c r="AI296" s="1"/>
  <c r="AL296" s="1"/>
  <c r="AO296" s="1"/>
  <c r="AR296" s="1"/>
  <c r="AU296" s="1"/>
  <c r="AX296" s="1"/>
  <c r="BA296" s="1"/>
  <c r="BD296" s="1"/>
  <c r="BG296" s="1"/>
  <c r="BJ296" s="1"/>
  <c r="BM296" s="1"/>
  <c r="BP296" s="1"/>
  <c r="BS296" s="1"/>
  <c r="BV296" s="1"/>
  <c r="BY296" s="1"/>
  <c r="CB296" s="1"/>
  <c r="CE296" s="1"/>
  <c r="CH296" s="1"/>
  <c r="CK296" s="1"/>
  <c r="CN296" s="1"/>
  <c r="CQ296" s="1"/>
  <c r="CT296" s="1"/>
  <c r="H297"/>
  <c r="K297" s="1"/>
  <c r="N297" s="1"/>
  <c r="Q297" s="1"/>
  <c r="T297" s="1"/>
  <c r="W297" s="1"/>
  <c r="Z297" s="1"/>
  <c r="AC297" s="1"/>
  <c r="AF297" s="1"/>
  <c r="AI297" s="1"/>
  <c r="AL297" s="1"/>
  <c r="AO297" s="1"/>
  <c r="AR297" s="1"/>
  <c r="AU297" s="1"/>
  <c r="AX297" s="1"/>
  <c r="BA297" s="1"/>
  <c r="BD297" s="1"/>
  <c r="BG297" s="1"/>
  <c r="BJ297" s="1"/>
  <c r="BM297" s="1"/>
  <c r="BP297" s="1"/>
  <c r="BS297" s="1"/>
  <c r="BV297" s="1"/>
  <c r="BY297" s="1"/>
  <c r="CB297" s="1"/>
  <c r="CE297" s="1"/>
  <c r="CH297" s="1"/>
  <c r="CK297" s="1"/>
  <c r="CN297" s="1"/>
  <c r="CQ297" s="1"/>
  <c r="CT297" s="1"/>
  <c r="H298"/>
  <c r="K298" s="1"/>
  <c r="N298" s="1"/>
  <c r="Q298" s="1"/>
  <c r="T298" s="1"/>
  <c r="W298" s="1"/>
  <c r="Z298" s="1"/>
  <c r="AC298" s="1"/>
  <c r="AF298" s="1"/>
  <c r="AI298" s="1"/>
  <c r="AL298" s="1"/>
  <c r="AO298" s="1"/>
  <c r="AR298" s="1"/>
  <c r="AU298" s="1"/>
  <c r="AX298" s="1"/>
  <c r="BA298" s="1"/>
  <c r="BD298" s="1"/>
  <c r="BG298" s="1"/>
  <c r="BJ298" s="1"/>
  <c r="BM298" s="1"/>
  <c r="BP298" s="1"/>
  <c r="BS298" s="1"/>
  <c r="BV298" s="1"/>
  <c r="BY298" s="1"/>
  <c r="CB298" s="1"/>
  <c r="CE298" s="1"/>
  <c r="CH298" s="1"/>
  <c r="CK298" s="1"/>
  <c r="CN298" s="1"/>
  <c r="CQ298" s="1"/>
  <c r="CT298" s="1"/>
  <c r="H299"/>
  <c r="K299" s="1"/>
  <c r="N299" s="1"/>
  <c r="Q299" s="1"/>
  <c r="T299" s="1"/>
  <c r="W299" s="1"/>
  <c r="Z299" s="1"/>
  <c r="AC299" s="1"/>
  <c r="AF299" s="1"/>
  <c r="AI299" s="1"/>
  <c r="AL299" s="1"/>
  <c r="AO299" s="1"/>
  <c r="AR299" s="1"/>
  <c r="AU299" s="1"/>
  <c r="AX299" s="1"/>
  <c r="BA299" s="1"/>
  <c r="BD299" s="1"/>
  <c r="BG299" s="1"/>
  <c r="BJ299" s="1"/>
  <c r="BM299" s="1"/>
  <c r="BP299" s="1"/>
  <c r="BS299" s="1"/>
  <c r="BV299" s="1"/>
  <c r="BY299" s="1"/>
  <c r="CB299" s="1"/>
  <c r="CE299" s="1"/>
  <c r="CH299" s="1"/>
  <c r="CK299" s="1"/>
  <c r="CN299" s="1"/>
  <c r="CQ299" s="1"/>
  <c r="CT299" s="1"/>
  <c r="H300"/>
  <c r="K300" s="1"/>
  <c r="N300" s="1"/>
  <c r="Q300" s="1"/>
  <c r="T300" s="1"/>
  <c r="W300" s="1"/>
  <c r="Z300" s="1"/>
  <c r="AC300" s="1"/>
  <c r="AF300" s="1"/>
  <c r="AI300" s="1"/>
  <c r="AL300" s="1"/>
  <c r="AO300" s="1"/>
  <c r="AR300" s="1"/>
  <c r="AU300" s="1"/>
  <c r="AX300" s="1"/>
  <c r="BA300" s="1"/>
  <c r="BD300" s="1"/>
  <c r="BG300" s="1"/>
  <c r="BJ300" s="1"/>
  <c r="BM300" s="1"/>
  <c r="BP300" s="1"/>
  <c r="BS300" s="1"/>
  <c r="BV300" s="1"/>
  <c r="BY300" s="1"/>
  <c r="CB300" s="1"/>
  <c r="CE300" s="1"/>
  <c r="CH300" s="1"/>
  <c r="CK300" s="1"/>
  <c r="CN300" s="1"/>
  <c r="CQ300" s="1"/>
  <c r="CT300" s="1"/>
  <c r="H301"/>
  <c r="K301" s="1"/>
  <c r="N301" s="1"/>
  <c r="Q301" s="1"/>
  <c r="T301" s="1"/>
  <c r="W301" s="1"/>
  <c r="Z301" s="1"/>
  <c r="AC301" s="1"/>
  <c r="AF301" s="1"/>
  <c r="AI301" s="1"/>
  <c r="AL301" s="1"/>
  <c r="AO301" s="1"/>
  <c r="AR301" s="1"/>
  <c r="AU301" s="1"/>
  <c r="AX301" s="1"/>
  <c r="BA301" s="1"/>
  <c r="BD301" s="1"/>
  <c r="BG301" s="1"/>
  <c r="BJ301" s="1"/>
  <c r="BM301" s="1"/>
  <c r="BP301" s="1"/>
  <c r="BS301" s="1"/>
  <c r="BV301" s="1"/>
  <c r="BY301" s="1"/>
  <c r="CB301" s="1"/>
  <c r="CE301" s="1"/>
  <c r="CH301" s="1"/>
  <c r="CK301" s="1"/>
  <c r="CN301" s="1"/>
  <c r="CQ301" s="1"/>
  <c r="CT301" s="1"/>
  <c r="H302"/>
  <c r="K302" s="1"/>
  <c r="N302" s="1"/>
  <c r="Q302" s="1"/>
  <c r="T302" s="1"/>
  <c r="W302" s="1"/>
  <c r="Z302" s="1"/>
  <c r="AC302" s="1"/>
  <c r="AF302" s="1"/>
  <c r="AI302" s="1"/>
  <c r="AL302" s="1"/>
  <c r="AO302" s="1"/>
  <c r="AR302" s="1"/>
  <c r="AU302" s="1"/>
  <c r="AX302" s="1"/>
  <c r="BA302" s="1"/>
  <c r="BD302" s="1"/>
  <c r="BG302" s="1"/>
  <c r="BJ302" s="1"/>
  <c r="BM302" s="1"/>
  <c r="BP302" s="1"/>
  <c r="BS302" s="1"/>
  <c r="BV302" s="1"/>
  <c r="BY302" s="1"/>
  <c r="CB302" s="1"/>
  <c r="CE302" s="1"/>
  <c r="CH302" s="1"/>
  <c r="CK302" s="1"/>
  <c r="CN302" s="1"/>
  <c r="CQ302" s="1"/>
  <c r="CT302" s="1"/>
  <c r="H303"/>
  <c r="K303" s="1"/>
  <c r="N303" s="1"/>
  <c r="Q303" s="1"/>
  <c r="T303" s="1"/>
  <c r="W303" s="1"/>
  <c r="Z303" s="1"/>
  <c r="AC303" s="1"/>
  <c r="AF303" s="1"/>
  <c r="AI303" s="1"/>
  <c r="AL303" s="1"/>
  <c r="AO303" s="1"/>
  <c r="AR303" s="1"/>
  <c r="AU303" s="1"/>
  <c r="AX303" s="1"/>
  <c r="BA303" s="1"/>
  <c r="BD303" s="1"/>
  <c r="BG303" s="1"/>
  <c r="BJ303" s="1"/>
  <c r="BM303" s="1"/>
  <c r="BP303" s="1"/>
  <c r="BS303" s="1"/>
  <c r="BV303" s="1"/>
  <c r="BY303" s="1"/>
  <c r="CB303" s="1"/>
  <c r="CE303" s="1"/>
  <c r="CH303" s="1"/>
  <c r="CK303" s="1"/>
  <c r="CN303" s="1"/>
  <c r="CQ303" s="1"/>
  <c r="CT303" s="1"/>
  <c r="H304"/>
  <c r="K304" s="1"/>
  <c r="N304" s="1"/>
  <c r="Q304" s="1"/>
  <c r="T304" s="1"/>
  <c r="W304" s="1"/>
  <c r="Z304" s="1"/>
  <c r="AC304" s="1"/>
  <c r="AF304" s="1"/>
  <c r="AI304" s="1"/>
  <c r="AL304" s="1"/>
  <c r="AO304" s="1"/>
  <c r="AR304" s="1"/>
  <c r="AU304" s="1"/>
  <c r="AX304" s="1"/>
  <c r="BA304" s="1"/>
  <c r="BD304" s="1"/>
  <c r="BG304" s="1"/>
  <c r="BJ304" s="1"/>
  <c r="BM304" s="1"/>
  <c r="BP304" s="1"/>
  <c r="BS304" s="1"/>
  <c r="BV304" s="1"/>
  <c r="BY304" s="1"/>
  <c r="CB304" s="1"/>
  <c r="CE304" s="1"/>
  <c r="CH304" s="1"/>
  <c r="CK304" s="1"/>
  <c r="CN304" s="1"/>
  <c r="CQ304" s="1"/>
  <c r="CT304" s="1"/>
  <c r="H305"/>
  <c r="K305" s="1"/>
  <c r="N305" s="1"/>
  <c r="Q305" s="1"/>
  <c r="T305" s="1"/>
  <c r="W305" s="1"/>
  <c r="Z305" s="1"/>
  <c r="AC305" s="1"/>
  <c r="AF305" s="1"/>
  <c r="AI305" s="1"/>
  <c r="AL305" s="1"/>
  <c r="AO305" s="1"/>
  <c r="AR305" s="1"/>
  <c r="AU305" s="1"/>
  <c r="AX305" s="1"/>
  <c r="BA305" s="1"/>
  <c r="BD305" s="1"/>
  <c r="BG305" s="1"/>
  <c r="BJ305" s="1"/>
  <c r="BM305" s="1"/>
  <c r="BP305" s="1"/>
  <c r="BS305" s="1"/>
  <c r="BV305" s="1"/>
  <c r="BY305" s="1"/>
  <c r="CB305" s="1"/>
  <c r="CE305" s="1"/>
  <c r="CH305" s="1"/>
  <c r="CK305" s="1"/>
  <c r="CN305" s="1"/>
  <c r="CQ305" s="1"/>
  <c r="CT305" s="1"/>
  <c r="H306"/>
  <c r="K306" s="1"/>
  <c r="N306" s="1"/>
  <c r="Q306" s="1"/>
  <c r="T306" s="1"/>
  <c r="W306" s="1"/>
  <c r="Z306" s="1"/>
  <c r="AC306" s="1"/>
  <c r="AF306" s="1"/>
  <c r="AI306" s="1"/>
  <c r="AL306" s="1"/>
  <c r="AO306" s="1"/>
  <c r="AR306" s="1"/>
  <c r="AU306" s="1"/>
  <c r="AX306" s="1"/>
  <c r="BA306" s="1"/>
  <c r="BD306" s="1"/>
  <c r="BG306" s="1"/>
  <c r="BJ306" s="1"/>
  <c r="BM306" s="1"/>
  <c r="BP306" s="1"/>
  <c r="BS306" s="1"/>
  <c r="BV306" s="1"/>
  <c r="BY306" s="1"/>
  <c r="CB306" s="1"/>
  <c r="CE306" s="1"/>
  <c r="CH306" s="1"/>
  <c r="CK306" s="1"/>
  <c r="CN306" s="1"/>
  <c r="CQ306" s="1"/>
  <c r="CT306" s="1"/>
  <c r="H307"/>
  <c r="K307" s="1"/>
  <c r="N307" s="1"/>
  <c r="Q307" s="1"/>
  <c r="T307" s="1"/>
  <c r="W307" s="1"/>
  <c r="Z307" s="1"/>
  <c r="AC307" s="1"/>
  <c r="AF307" s="1"/>
  <c r="AI307" s="1"/>
  <c r="AL307" s="1"/>
  <c r="AO307" s="1"/>
  <c r="AR307" s="1"/>
  <c r="AU307" s="1"/>
  <c r="AX307" s="1"/>
  <c r="BA307" s="1"/>
  <c r="BD307" s="1"/>
  <c r="BG307" s="1"/>
  <c r="BJ307" s="1"/>
  <c r="BM307" s="1"/>
  <c r="BP307" s="1"/>
  <c r="BS307" s="1"/>
  <c r="BV307" s="1"/>
  <c r="BY307" s="1"/>
  <c r="CB307" s="1"/>
  <c r="CE307" s="1"/>
  <c r="CH307" s="1"/>
  <c r="CK307" s="1"/>
  <c r="CN307" s="1"/>
  <c r="CQ307" s="1"/>
  <c r="CT307" s="1"/>
  <c r="H308"/>
  <c r="K308" s="1"/>
  <c r="N308" s="1"/>
  <c r="Q308" s="1"/>
  <c r="T308" s="1"/>
  <c r="W308" s="1"/>
  <c r="Z308" s="1"/>
  <c r="AC308" s="1"/>
  <c r="AF308" s="1"/>
  <c r="AI308" s="1"/>
  <c r="AL308" s="1"/>
  <c r="AO308" s="1"/>
  <c r="AR308" s="1"/>
  <c r="AU308" s="1"/>
  <c r="AX308" s="1"/>
  <c r="BA308" s="1"/>
  <c r="BD308" s="1"/>
  <c r="BG308" s="1"/>
  <c r="BJ308" s="1"/>
  <c r="BM308" s="1"/>
  <c r="BP308" s="1"/>
  <c r="BS308" s="1"/>
  <c r="BV308" s="1"/>
  <c r="BY308" s="1"/>
  <c r="CB308" s="1"/>
  <c r="CE308" s="1"/>
  <c r="CH308" s="1"/>
  <c r="CK308" s="1"/>
  <c r="CN308" s="1"/>
  <c r="CQ308" s="1"/>
  <c r="CT308" s="1"/>
  <c r="H309"/>
  <c r="K309" s="1"/>
  <c r="N309" s="1"/>
  <c r="Q309" s="1"/>
  <c r="T309" s="1"/>
  <c r="W309" s="1"/>
  <c r="Z309" s="1"/>
  <c r="AC309" s="1"/>
  <c r="AF309" s="1"/>
  <c r="AI309" s="1"/>
  <c r="AL309" s="1"/>
  <c r="AO309" s="1"/>
  <c r="AR309" s="1"/>
  <c r="AU309" s="1"/>
  <c r="AX309" s="1"/>
  <c r="BA309" s="1"/>
  <c r="BD309" s="1"/>
  <c r="BG309" s="1"/>
  <c r="BJ309" s="1"/>
  <c r="BM309" s="1"/>
  <c r="BP309" s="1"/>
  <c r="BS309" s="1"/>
  <c r="BV309" s="1"/>
  <c r="BY309" s="1"/>
  <c r="CB309" s="1"/>
  <c r="CE309" s="1"/>
  <c r="CH309" s="1"/>
  <c r="CK309" s="1"/>
  <c r="CN309" s="1"/>
  <c r="CQ309" s="1"/>
  <c r="CT309" s="1"/>
  <c r="H310"/>
  <c r="K310" s="1"/>
  <c r="N310" s="1"/>
  <c r="Q310" s="1"/>
  <c r="T310" s="1"/>
  <c r="W310" s="1"/>
  <c r="Z310" s="1"/>
  <c r="AC310" s="1"/>
  <c r="AF310" s="1"/>
  <c r="AI310" s="1"/>
  <c r="AL310" s="1"/>
  <c r="AO310" s="1"/>
  <c r="AR310" s="1"/>
  <c r="AU310" s="1"/>
  <c r="AX310" s="1"/>
  <c r="BA310" s="1"/>
  <c r="BD310" s="1"/>
  <c r="BG310" s="1"/>
  <c r="BJ310" s="1"/>
  <c r="BM310" s="1"/>
  <c r="BP310" s="1"/>
  <c r="BS310" s="1"/>
  <c r="BV310" s="1"/>
  <c r="BY310" s="1"/>
  <c r="CB310" s="1"/>
  <c r="CE310" s="1"/>
  <c r="CH310" s="1"/>
  <c r="CK310" s="1"/>
  <c r="CN310" s="1"/>
  <c r="CQ310" s="1"/>
  <c r="CT310" s="1"/>
  <c r="H311"/>
  <c r="K311" s="1"/>
  <c r="N311" s="1"/>
  <c r="Q311" s="1"/>
  <c r="T311" s="1"/>
  <c r="W311" s="1"/>
  <c r="Z311" s="1"/>
  <c r="AC311" s="1"/>
  <c r="AF311" s="1"/>
  <c r="AI311" s="1"/>
  <c r="AL311" s="1"/>
  <c r="AO311" s="1"/>
  <c r="AR311" s="1"/>
  <c r="AU311" s="1"/>
  <c r="AX311" s="1"/>
  <c r="BA311" s="1"/>
  <c r="BD311" s="1"/>
  <c r="BG311" s="1"/>
  <c r="BJ311" s="1"/>
  <c r="BM311" s="1"/>
  <c r="BP311" s="1"/>
  <c r="BS311" s="1"/>
  <c r="BV311" s="1"/>
  <c r="BY311" s="1"/>
  <c r="CB311" s="1"/>
  <c r="CE311" s="1"/>
  <c r="CH311" s="1"/>
  <c r="CK311" s="1"/>
  <c r="CN311" s="1"/>
  <c r="CQ311" s="1"/>
  <c r="CT311" s="1"/>
  <c r="H312"/>
  <c r="K312" s="1"/>
  <c r="N312" s="1"/>
  <c r="Q312" s="1"/>
  <c r="T312" s="1"/>
  <c r="W312" s="1"/>
  <c r="Z312" s="1"/>
  <c r="AC312" s="1"/>
  <c r="AF312" s="1"/>
  <c r="AI312" s="1"/>
  <c r="AL312" s="1"/>
  <c r="AO312" s="1"/>
  <c r="AR312" s="1"/>
  <c r="AU312" s="1"/>
  <c r="AX312" s="1"/>
  <c r="BA312" s="1"/>
  <c r="BD312" s="1"/>
  <c r="BG312" s="1"/>
  <c r="BJ312" s="1"/>
  <c r="BM312" s="1"/>
  <c r="BP312" s="1"/>
  <c r="BS312" s="1"/>
  <c r="BV312" s="1"/>
  <c r="BY312" s="1"/>
  <c r="CB312" s="1"/>
  <c r="CE312" s="1"/>
  <c r="CH312" s="1"/>
  <c r="CK312" s="1"/>
  <c r="CN312" s="1"/>
  <c r="CQ312" s="1"/>
  <c r="CT312" s="1"/>
  <c r="H313"/>
  <c r="K313" s="1"/>
  <c r="N313" s="1"/>
  <c r="Q313" s="1"/>
  <c r="T313" s="1"/>
  <c r="W313" s="1"/>
  <c r="Z313" s="1"/>
  <c r="AC313" s="1"/>
  <c r="AF313" s="1"/>
  <c r="AI313" s="1"/>
  <c r="AL313" s="1"/>
  <c r="AO313" s="1"/>
  <c r="AR313" s="1"/>
  <c r="AU313" s="1"/>
  <c r="AX313" s="1"/>
  <c r="BA313" s="1"/>
  <c r="BD313" s="1"/>
  <c r="BG313" s="1"/>
  <c r="BJ313" s="1"/>
  <c r="BM313" s="1"/>
  <c r="BP313" s="1"/>
  <c r="BS313" s="1"/>
  <c r="BV313" s="1"/>
  <c r="BY313" s="1"/>
  <c r="CB313" s="1"/>
  <c r="CE313" s="1"/>
  <c r="CH313" s="1"/>
  <c r="CK313" s="1"/>
  <c r="CN313" s="1"/>
  <c r="CQ313" s="1"/>
  <c r="CT313" s="1"/>
  <c r="H314"/>
  <c r="K314" s="1"/>
  <c r="N314" s="1"/>
  <c r="Q314" s="1"/>
  <c r="T314" s="1"/>
  <c r="W314" s="1"/>
  <c r="Z314" s="1"/>
  <c r="AC314" s="1"/>
  <c r="AF314" s="1"/>
  <c r="AI314" s="1"/>
  <c r="AL314" s="1"/>
  <c r="AO314" s="1"/>
  <c r="AR314" s="1"/>
  <c r="AU314" s="1"/>
  <c r="AX314" s="1"/>
  <c r="BA314" s="1"/>
  <c r="BD314" s="1"/>
  <c r="BG314" s="1"/>
  <c r="BJ314" s="1"/>
  <c r="BM314" s="1"/>
  <c r="BP314" s="1"/>
  <c r="BS314" s="1"/>
  <c r="BV314" s="1"/>
  <c r="BY314" s="1"/>
  <c r="CB314" s="1"/>
  <c r="CE314" s="1"/>
  <c r="CH314" s="1"/>
  <c r="CK314" s="1"/>
  <c r="CN314" s="1"/>
  <c r="CQ314" s="1"/>
  <c r="CT314" s="1"/>
  <c r="H315"/>
  <c r="K315" s="1"/>
  <c r="N315" s="1"/>
  <c r="Q315" s="1"/>
  <c r="T315" s="1"/>
  <c r="W315" s="1"/>
  <c r="Z315" s="1"/>
  <c r="AC315" s="1"/>
  <c r="AF315" s="1"/>
  <c r="AI315" s="1"/>
  <c r="AL315" s="1"/>
  <c r="AO315" s="1"/>
  <c r="AR315" s="1"/>
  <c r="AU315" s="1"/>
  <c r="AX315" s="1"/>
  <c r="BA315" s="1"/>
  <c r="BD315" s="1"/>
  <c r="BG315" s="1"/>
  <c r="BJ315" s="1"/>
  <c r="BM315" s="1"/>
  <c r="BP315" s="1"/>
  <c r="BS315" s="1"/>
  <c r="BV315" s="1"/>
  <c r="BY315" s="1"/>
  <c r="CB315" s="1"/>
  <c r="CE315" s="1"/>
  <c r="CH315" s="1"/>
  <c r="CK315" s="1"/>
  <c r="CN315" s="1"/>
  <c r="CQ315" s="1"/>
  <c r="CT315" s="1"/>
  <c r="H316"/>
  <c r="K316" s="1"/>
  <c r="N316" s="1"/>
  <c r="Q316" s="1"/>
  <c r="T316" s="1"/>
  <c r="W316" s="1"/>
  <c r="Z316" s="1"/>
  <c r="AC316" s="1"/>
  <c r="AF316" s="1"/>
  <c r="AI316" s="1"/>
  <c r="AL316" s="1"/>
  <c r="AO316" s="1"/>
  <c r="AR316" s="1"/>
  <c r="AU316" s="1"/>
  <c r="AX316" s="1"/>
  <c r="BA316" s="1"/>
  <c r="BD316" s="1"/>
  <c r="BG316" s="1"/>
  <c r="BJ316" s="1"/>
  <c r="BM316" s="1"/>
  <c r="BP316" s="1"/>
  <c r="BS316" s="1"/>
  <c r="BV316" s="1"/>
  <c r="BY316" s="1"/>
  <c r="CB316" s="1"/>
  <c r="CE316" s="1"/>
  <c r="CH316" s="1"/>
  <c r="CK316" s="1"/>
  <c r="CN316" s="1"/>
  <c r="CQ316" s="1"/>
  <c r="CT316" s="1"/>
  <c r="H317"/>
  <c r="K317" s="1"/>
  <c r="N317" s="1"/>
  <c r="Q317" s="1"/>
  <c r="T317" s="1"/>
  <c r="W317" s="1"/>
  <c r="Z317" s="1"/>
  <c r="AC317" s="1"/>
  <c r="AF317" s="1"/>
  <c r="AI317" s="1"/>
  <c r="AL317" s="1"/>
  <c r="AO317" s="1"/>
  <c r="AR317" s="1"/>
  <c r="AU317" s="1"/>
  <c r="AX317" s="1"/>
  <c r="BA317" s="1"/>
  <c r="BD317" s="1"/>
  <c r="BG317" s="1"/>
  <c r="BJ317" s="1"/>
  <c r="BM317" s="1"/>
  <c r="BP317" s="1"/>
  <c r="BS317" s="1"/>
  <c r="BV317" s="1"/>
  <c r="BY317" s="1"/>
  <c r="CB317" s="1"/>
  <c r="CE317" s="1"/>
  <c r="CH317" s="1"/>
  <c r="CK317" s="1"/>
  <c r="CN317" s="1"/>
  <c r="CQ317" s="1"/>
  <c r="CT317" s="1"/>
  <c r="H318"/>
  <c r="K318" s="1"/>
  <c r="N318" s="1"/>
  <c r="Q318" s="1"/>
  <c r="T318" s="1"/>
  <c r="W318" s="1"/>
  <c r="Z318" s="1"/>
  <c r="AC318" s="1"/>
  <c r="AF318" s="1"/>
  <c r="AI318" s="1"/>
  <c r="AL318" s="1"/>
  <c r="AO318" s="1"/>
  <c r="AR318" s="1"/>
  <c r="AU318" s="1"/>
  <c r="AX318" s="1"/>
  <c r="BA318" s="1"/>
  <c r="BD318" s="1"/>
  <c r="BG318" s="1"/>
  <c r="BJ318" s="1"/>
  <c r="BM318" s="1"/>
  <c r="BP318" s="1"/>
  <c r="BS318" s="1"/>
  <c r="BV318" s="1"/>
  <c r="BY318" s="1"/>
  <c r="CB318" s="1"/>
  <c r="CE318" s="1"/>
  <c r="CH318" s="1"/>
  <c r="CK318" s="1"/>
  <c r="CN318" s="1"/>
  <c r="CQ318" s="1"/>
  <c r="CT318" s="1"/>
  <c r="H319"/>
  <c r="K319" s="1"/>
  <c r="N319" s="1"/>
  <c r="Q319" s="1"/>
  <c r="T319" s="1"/>
  <c r="W319" s="1"/>
  <c r="Z319" s="1"/>
  <c r="AC319" s="1"/>
  <c r="AF319" s="1"/>
  <c r="AI319" s="1"/>
  <c r="AL319" s="1"/>
  <c r="AO319" s="1"/>
  <c r="AR319" s="1"/>
  <c r="AU319" s="1"/>
  <c r="AX319" s="1"/>
  <c r="BA319" s="1"/>
  <c r="BD319" s="1"/>
  <c r="BG319" s="1"/>
  <c r="BJ319" s="1"/>
  <c r="BM319" s="1"/>
  <c r="BP319" s="1"/>
  <c r="BS319" s="1"/>
  <c r="BV319" s="1"/>
  <c r="BY319" s="1"/>
  <c r="CB319" s="1"/>
  <c r="CE319" s="1"/>
  <c r="CH319" s="1"/>
  <c r="CK319" s="1"/>
  <c r="CN319" s="1"/>
  <c r="CQ319" s="1"/>
  <c r="CT319" s="1"/>
  <c r="H320"/>
  <c r="K320" s="1"/>
  <c r="N320" s="1"/>
  <c r="Q320" s="1"/>
  <c r="T320" s="1"/>
  <c r="W320" s="1"/>
  <c r="Z320" s="1"/>
  <c r="AC320" s="1"/>
  <c r="AF320" s="1"/>
  <c r="AI320" s="1"/>
  <c r="AL320" s="1"/>
  <c r="AO320" s="1"/>
  <c r="AR320" s="1"/>
  <c r="AU320" s="1"/>
  <c r="AX320" s="1"/>
  <c r="BA320" s="1"/>
  <c r="BD320" s="1"/>
  <c r="BG320" s="1"/>
  <c r="BJ320" s="1"/>
  <c r="BM320" s="1"/>
  <c r="BP320" s="1"/>
  <c r="BS320" s="1"/>
  <c r="BV320" s="1"/>
  <c r="BY320" s="1"/>
  <c r="CB320" s="1"/>
  <c r="CE320" s="1"/>
  <c r="CH320" s="1"/>
  <c r="CK320" s="1"/>
  <c r="CN320" s="1"/>
  <c r="CQ320" s="1"/>
  <c r="CT320" s="1"/>
  <c r="H321"/>
  <c r="K321" s="1"/>
  <c r="N321" s="1"/>
  <c r="Q321" s="1"/>
  <c r="T321" s="1"/>
  <c r="W321" s="1"/>
  <c r="Z321" s="1"/>
  <c r="AC321" s="1"/>
  <c r="AF321" s="1"/>
  <c r="AI321" s="1"/>
  <c r="AL321" s="1"/>
  <c r="AO321" s="1"/>
  <c r="AR321" s="1"/>
  <c r="AU321" s="1"/>
  <c r="AX321" s="1"/>
  <c r="BA321" s="1"/>
  <c r="BD321" s="1"/>
  <c r="BG321" s="1"/>
  <c r="BJ321" s="1"/>
  <c r="BM321" s="1"/>
  <c r="BP321" s="1"/>
  <c r="BS321" s="1"/>
  <c r="BV321" s="1"/>
  <c r="BY321" s="1"/>
  <c r="CB321" s="1"/>
  <c r="CE321" s="1"/>
  <c r="CH321" s="1"/>
  <c r="CK321" s="1"/>
  <c r="CN321" s="1"/>
  <c r="CQ321" s="1"/>
  <c r="CT321" s="1"/>
  <c r="H322"/>
  <c r="K322" s="1"/>
  <c r="N322" s="1"/>
  <c r="Q322" s="1"/>
  <c r="T322" s="1"/>
  <c r="W322" s="1"/>
  <c r="Z322" s="1"/>
  <c r="AC322" s="1"/>
  <c r="AF322" s="1"/>
  <c r="AI322" s="1"/>
  <c r="AL322" s="1"/>
  <c r="AO322" s="1"/>
  <c r="AR322" s="1"/>
  <c r="AU322" s="1"/>
  <c r="AX322" s="1"/>
  <c r="BA322" s="1"/>
  <c r="BD322" s="1"/>
  <c r="BG322" s="1"/>
  <c r="BJ322" s="1"/>
  <c r="BM322" s="1"/>
  <c r="BP322" s="1"/>
  <c r="BS322" s="1"/>
  <c r="BV322" s="1"/>
  <c r="BY322" s="1"/>
  <c r="CB322" s="1"/>
  <c r="CE322" s="1"/>
  <c r="CH322" s="1"/>
  <c r="CK322" s="1"/>
  <c r="CN322" s="1"/>
  <c r="CQ322" s="1"/>
  <c r="CT322" s="1"/>
  <c r="H323"/>
  <c r="K323" s="1"/>
  <c r="N323" s="1"/>
  <c r="Q323" s="1"/>
  <c r="T323" s="1"/>
  <c r="W323" s="1"/>
  <c r="Z323" s="1"/>
  <c r="AC323" s="1"/>
  <c r="AF323" s="1"/>
  <c r="AI323" s="1"/>
  <c r="AL323" s="1"/>
  <c r="AO323" s="1"/>
  <c r="AR323" s="1"/>
  <c r="AU323" s="1"/>
  <c r="AX323" s="1"/>
  <c r="BA323" s="1"/>
  <c r="BD323" s="1"/>
  <c r="BG323" s="1"/>
  <c r="BJ323" s="1"/>
  <c r="BM323" s="1"/>
  <c r="BP323" s="1"/>
  <c r="BS323" s="1"/>
  <c r="BV323" s="1"/>
  <c r="BY323" s="1"/>
  <c r="CB323" s="1"/>
  <c r="CE323" s="1"/>
  <c r="CH323" s="1"/>
  <c r="CK323" s="1"/>
  <c r="CN323" s="1"/>
  <c r="CQ323" s="1"/>
  <c r="CT323" s="1"/>
  <c r="H324"/>
  <c r="K324" s="1"/>
  <c r="N324" s="1"/>
  <c r="Q324" s="1"/>
  <c r="T324" s="1"/>
  <c r="W324" s="1"/>
  <c r="Z324" s="1"/>
  <c r="AC324" s="1"/>
  <c r="AF324" s="1"/>
  <c r="AI324" s="1"/>
  <c r="AL324" s="1"/>
  <c r="AO324" s="1"/>
  <c r="AR324" s="1"/>
  <c r="AU324" s="1"/>
  <c r="AX324" s="1"/>
  <c r="BA324" s="1"/>
  <c r="BD324" s="1"/>
  <c r="BG324" s="1"/>
  <c r="BJ324" s="1"/>
  <c r="BM324" s="1"/>
  <c r="BP324" s="1"/>
  <c r="BS324" s="1"/>
  <c r="BV324" s="1"/>
  <c r="BY324" s="1"/>
  <c r="CB324" s="1"/>
  <c r="CE324" s="1"/>
  <c r="CH324" s="1"/>
  <c r="CK324" s="1"/>
  <c r="CN324" s="1"/>
  <c r="CQ324" s="1"/>
  <c r="CT324" s="1"/>
  <c r="H325"/>
  <c r="K325" s="1"/>
  <c r="N325" s="1"/>
  <c r="Q325" s="1"/>
  <c r="T325" s="1"/>
  <c r="W325" s="1"/>
  <c r="Z325" s="1"/>
  <c r="AC325" s="1"/>
  <c r="AF325" s="1"/>
  <c r="AI325" s="1"/>
  <c r="AL325" s="1"/>
  <c r="AO325" s="1"/>
  <c r="AR325" s="1"/>
  <c r="AU325" s="1"/>
  <c r="AX325" s="1"/>
  <c r="BA325" s="1"/>
  <c r="BD325" s="1"/>
  <c r="BG325" s="1"/>
  <c r="BJ325" s="1"/>
  <c r="BM325" s="1"/>
  <c r="BP325" s="1"/>
  <c r="BS325" s="1"/>
  <c r="BV325" s="1"/>
  <c r="BY325" s="1"/>
  <c r="CB325" s="1"/>
  <c r="CE325" s="1"/>
  <c r="CH325" s="1"/>
  <c r="CK325" s="1"/>
  <c r="CN325" s="1"/>
  <c r="CQ325" s="1"/>
  <c r="CT325" s="1"/>
  <c r="H326"/>
  <c r="K326" s="1"/>
  <c r="N326" s="1"/>
  <c r="Q326" s="1"/>
  <c r="T326" s="1"/>
  <c r="W326" s="1"/>
  <c r="Z326" s="1"/>
  <c r="AC326" s="1"/>
  <c r="AF326" s="1"/>
  <c r="AI326" s="1"/>
  <c r="AL326" s="1"/>
  <c r="AO326" s="1"/>
  <c r="AR326" s="1"/>
  <c r="AU326" s="1"/>
  <c r="AX326" s="1"/>
  <c r="BA326" s="1"/>
  <c r="BD326" s="1"/>
  <c r="BG326" s="1"/>
  <c r="BJ326" s="1"/>
  <c r="BM326" s="1"/>
  <c r="BP326" s="1"/>
  <c r="BS326" s="1"/>
  <c r="BV326" s="1"/>
  <c r="BY326" s="1"/>
  <c r="CB326" s="1"/>
  <c r="CE326" s="1"/>
  <c r="CH326" s="1"/>
  <c r="CK326" s="1"/>
  <c r="CN326" s="1"/>
  <c r="CQ326" s="1"/>
  <c r="CT326" s="1"/>
  <c r="H327"/>
  <c r="K327" s="1"/>
  <c r="N327" s="1"/>
  <c r="Q327" s="1"/>
  <c r="T327" s="1"/>
  <c r="W327" s="1"/>
  <c r="Z327" s="1"/>
  <c r="AC327" s="1"/>
  <c r="AF327" s="1"/>
  <c r="AI327" s="1"/>
  <c r="AL327" s="1"/>
  <c r="AO327" s="1"/>
  <c r="AR327" s="1"/>
  <c r="AU327" s="1"/>
  <c r="AX327" s="1"/>
  <c r="BA327" s="1"/>
  <c r="BD327" s="1"/>
  <c r="BG327" s="1"/>
  <c r="BJ327" s="1"/>
  <c r="BM327" s="1"/>
  <c r="BP327" s="1"/>
  <c r="BS327" s="1"/>
  <c r="BV327" s="1"/>
  <c r="BY327" s="1"/>
  <c r="CB327" s="1"/>
  <c r="CE327" s="1"/>
  <c r="CH327" s="1"/>
  <c r="CK327" s="1"/>
  <c r="CN327" s="1"/>
  <c r="CQ327" s="1"/>
  <c r="CT327" s="1"/>
  <c r="H328"/>
  <c r="K328" s="1"/>
  <c r="N328" s="1"/>
  <c r="Q328" s="1"/>
  <c r="T328" s="1"/>
  <c r="W328" s="1"/>
  <c r="Z328" s="1"/>
  <c r="AC328" s="1"/>
  <c r="AF328" s="1"/>
  <c r="AI328" s="1"/>
  <c r="AL328" s="1"/>
  <c r="AO328" s="1"/>
  <c r="AR328" s="1"/>
  <c r="AU328" s="1"/>
  <c r="AX328" s="1"/>
  <c r="BA328" s="1"/>
  <c r="BD328" s="1"/>
  <c r="BG328" s="1"/>
  <c r="BJ328" s="1"/>
  <c r="BM328" s="1"/>
  <c r="BP328" s="1"/>
  <c r="BS328" s="1"/>
  <c r="BV328" s="1"/>
  <c r="BY328" s="1"/>
  <c r="CB328" s="1"/>
  <c r="CE328" s="1"/>
  <c r="CH328" s="1"/>
  <c r="CK328" s="1"/>
  <c r="CN328" s="1"/>
  <c r="CQ328" s="1"/>
  <c r="CT328" s="1"/>
  <c r="H329"/>
  <c r="K329" s="1"/>
  <c r="N329" s="1"/>
  <c r="Q329" s="1"/>
  <c r="T329" s="1"/>
  <c r="W329" s="1"/>
  <c r="Z329" s="1"/>
  <c r="AC329" s="1"/>
  <c r="AF329" s="1"/>
  <c r="AI329" s="1"/>
  <c r="AL329" s="1"/>
  <c r="AO329" s="1"/>
  <c r="AR329" s="1"/>
  <c r="AU329" s="1"/>
  <c r="AX329" s="1"/>
  <c r="BA329" s="1"/>
  <c r="BD329" s="1"/>
  <c r="BG329" s="1"/>
  <c r="BJ329" s="1"/>
  <c r="BM329" s="1"/>
  <c r="BP329" s="1"/>
  <c r="BS329" s="1"/>
  <c r="BV329" s="1"/>
  <c r="BY329" s="1"/>
  <c r="CB329" s="1"/>
  <c r="CE329" s="1"/>
  <c r="CH329" s="1"/>
  <c r="CK329" s="1"/>
  <c r="CN329" s="1"/>
  <c r="CQ329" s="1"/>
  <c r="CT329" s="1"/>
  <c r="H330"/>
  <c r="K330" s="1"/>
  <c r="N330" s="1"/>
  <c r="Q330" s="1"/>
  <c r="T330" s="1"/>
  <c r="W330" s="1"/>
  <c r="Z330" s="1"/>
  <c r="AC330" s="1"/>
  <c r="AF330" s="1"/>
  <c r="AI330" s="1"/>
  <c r="AL330" s="1"/>
  <c r="AO330" s="1"/>
  <c r="AR330" s="1"/>
  <c r="AU330" s="1"/>
  <c r="AX330" s="1"/>
  <c r="BA330" s="1"/>
  <c r="BD330" s="1"/>
  <c r="BG330" s="1"/>
  <c r="BJ330" s="1"/>
  <c r="BM330" s="1"/>
  <c r="BP330" s="1"/>
  <c r="BS330" s="1"/>
  <c r="BV330" s="1"/>
  <c r="BY330" s="1"/>
  <c r="CB330" s="1"/>
  <c r="CE330" s="1"/>
  <c r="CH330" s="1"/>
  <c r="CK330" s="1"/>
  <c r="CN330" s="1"/>
  <c r="CQ330" s="1"/>
  <c r="CT330" s="1"/>
  <c r="H331"/>
  <c r="K331" s="1"/>
  <c r="N331" s="1"/>
  <c r="Q331" s="1"/>
  <c r="T331" s="1"/>
  <c r="W331" s="1"/>
  <c r="Z331" s="1"/>
  <c r="AC331" s="1"/>
  <c r="AF331" s="1"/>
  <c r="AI331" s="1"/>
  <c r="AL331" s="1"/>
  <c r="AO331" s="1"/>
  <c r="AR331" s="1"/>
  <c r="AU331" s="1"/>
  <c r="AX331" s="1"/>
  <c r="BA331" s="1"/>
  <c r="BD331" s="1"/>
  <c r="BG331" s="1"/>
  <c r="BJ331" s="1"/>
  <c r="BM331" s="1"/>
  <c r="BP331" s="1"/>
  <c r="BS331" s="1"/>
  <c r="BV331" s="1"/>
  <c r="BY331" s="1"/>
  <c r="CB331" s="1"/>
  <c r="CE331" s="1"/>
  <c r="CH331" s="1"/>
  <c r="CK331" s="1"/>
  <c r="CN331" s="1"/>
  <c r="CQ331" s="1"/>
  <c r="CT331" s="1"/>
  <c r="H332"/>
  <c r="K332" s="1"/>
  <c r="N332" s="1"/>
  <c r="Q332" s="1"/>
  <c r="T332" s="1"/>
  <c r="W332" s="1"/>
  <c r="Z332" s="1"/>
  <c r="AC332" s="1"/>
  <c r="AF332" s="1"/>
  <c r="AI332" s="1"/>
  <c r="AL332" s="1"/>
  <c r="AO332" s="1"/>
  <c r="AR332" s="1"/>
  <c r="AU332" s="1"/>
  <c r="AX332" s="1"/>
  <c r="BA332" s="1"/>
  <c r="BD332" s="1"/>
  <c r="BG332" s="1"/>
  <c r="BJ332" s="1"/>
  <c r="BM332" s="1"/>
  <c r="BP332" s="1"/>
  <c r="BS332" s="1"/>
  <c r="BV332" s="1"/>
  <c r="BY332" s="1"/>
  <c r="CB332" s="1"/>
  <c r="CE332" s="1"/>
  <c r="CH332" s="1"/>
  <c r="CK332" s="1"/>
  <c r="CN332" s="1"/>
  <c r="CQ332" s="1"/>
  <c r="CT332" s="1"/>
  <c r="H333"/>
  <c r="K333" s="1"/>
  <c r="N333" s="1"/>
  <c r="Q333" s="1"/>
  <c r="T333" s="1"/>
  <c r="W333" s="1"/>
  <c r="Z333" s="1"/>
  <c r="AC333" s="1"/>
  <c r="AF333" s="1"/>
  <c r="AI333" s="1"/>
  <c r="AL333" s="1"/>
  <c r="AO333" s="1"/>
  <c r="AR333" s="1"/>
  <c r="AU333" s="1"/>
  <c r="AX333" s="1"/>
  <c r="BA333" s="1"/>
  <c r="BD333" s="1"/>
  <c r="BG333" s="1"/>
  <c r="BJ333" s="1"/>
  <c r="BM333" s="1"/>
  <c r="BP333" s="1"/>
  <c r="BS333" s="1"/>
  <c r="BV333" s="1"/>
  <c r="BY333" s="1"/>
  <c r="CB333" s="1"/>
  <c r="CE333" s="1"/>
  <c r="CH333" s="1"/>
  <c r="CK333" s="1"/>
  <c r="CN333" s="1"/>
  <c r="CQ333" s="1"/>
  <c r="CT333" s="1"/>
  <c r="H334"/>
  <c r="K334" s="1"/>
  <c r="N334" s="1"/>
  <c r="Q334" s="1"/>
  <c r="T334" s="1"/>
  <c r="W334" s="1"/>
  <c r="Z334" s="1"/>
  <c r="AC334" s="1"/>
  <c r="AF334" s="1"/>
  <c r="AI334" s="1"/>
  <c r="AL334" s="1"/>
  <c r="AO334" s="1"/>
  <c r="AR334" s="1"/>
  <c r="AU334" s="1"/>
  <c r="AX334" s="1"/>
  <c r="BA334" s="1"/>
  <c r="BD334" s="1"/>
  <c r="BG334" s="1"/>
  <c r="BJ334" s="1"/>
  <c r="BM334" s="1"/>
  <c r="BP334" s="1"/>
  <c r="BS334" s="1"/>
  <c r="BV334" s="1"/>
  <c r="BY334" s="1"/>
  <c r="CB334" s="1"/>
  <c r="CE334" s="1"/>
  <c r="CH334" s="1"/>
  <c r="CK334" s="1"/>
  <c r="CN334" s="1"/>
  <c r="CQ334" s="1"/>
  <c r="CT334" s="1"/>
  <c r="H335"/>
  <c r="K335" s="1"/>
  <c r="N335" s="1"/>
  <c r="Q335" s="1"/>
  <c r="T335" s="1"/>
  <c r="W335" s="1"/>
  <c r="Z335" s="1"/>
  <c r="AC335" s="1"/>
  <c r="AF335" s="1"/>
  <c r="AI335" s="1"/>
  <c r="AL335" s="1"/>
  <c r="AO335" s="1"/>
  <c r="AR335" s="1"/>
  <c r="AU335" s="1"/>
  <c r="AX335" s="1"/>
  <c r="BA335" s="1"/>
  <c r="BD335" s="1"/>
  <c r="BG335" s="1"/>
  <c r="BJ335" s="1"/>
  <c r="BM335" s="1"/>
  <c r="BP335" s="1"/>
  <c r="BS335" s="1"/>
  <c r="BV335" s="1"/>
  <c r="BY335" s="1"/>
  <c r="CB335" s="1"/>
  <c r="CE335" s="1"/>
  <c r="CH335" s="1"/>
  <c r="CK335" s="1"/>
  <c r="CN335" s="1"/>
  <c r="CQ335" s="1"/>
  <c r="CT335" s="1"/>
  <c r="H336"/>
  <c r="K336" s="1"/>
  <c r="N336" s="1"/>
  <c r="Q336" s="1"/>
  <c r="T336" s="1"/>
  <c r="W336" s="1"/>
  <c r="Z336" s="1"/>
  <c r="AC336" s="1"/>
  <c r="AF336" s="1"/>
  <c r="AI336" s="1"/>
  <c r="AL336" s="1"/>
  <c r="AO336" s="1"/>
  <c r="AR336" s="1"/>
  <c r="AU336" s="1"/>
  <c r="AX336" s="1"/>
  <c r="BA336" s="1"/>
  <c r="BD336" s="1"/>
  <c r="BG336" s="1"/>
  <c r="BJ336" s="1"/>
  <c r="BM336" s="1"/>
  <c r="BP336" s="1"/>
  <c r="BS336" s="1"/>
  <c r="BV336" s="1"/>
  <c r="BY336" s="1"/>
  <c r="CB336" s="1"/>
  <c r="CE336" s="1"/>
  <c r="CH336" s="1"/>
  <c r="CK336" s="1"/>
  <c r="CN336" s="1"/>
  <c r="CQ336" s="1"/>
  <c r="CT336" s="1"/>
  <c r="H337"/>
  <c r="K337" s="1"/>
  <c r="N337" s="1"/>
  <c r="Q337" s="1"/>
  <c r="T337" s="1"/>
  <c r="W337" s="1"/>
  <c r="Z337" s="1"/>
  <c r="AC337" s="1"/>
  <c r="AF337" s="1"/>
  <c r="AI337" s="1"/>
  <c r="AL337" s="1"/>
  <c r="AO337" s="1"/>
  <c r="AR337" s="1"/>
  <c r="AU337" s="1"/>
  <c r="AX337" s="1"/>
  <c r="BA337" s="1"/>
  <c r="BD337" s="1"/>
  <c r="BG337" s="1"/>
  <c r="BJ337" s="1"/>
  <c r="BM337" s="1"/>
  <c r="BP337" s="1"/>
  <c r="BS337" s="1"/>
  <c r="BV337" s="1"/>
  <c r="BY337" s="1"/>
  <c r="CB337" s="1"/>
  <c r="CE337" s="1"/>
  <c r="CH337" s="1"/>
  <c r="CK337" s="1"/>
  <c r="CN337" s="1"/>
  <c r="CQ337" s="1"/>
  <c r="CT337" s="1"/>
  <c r="H338"/>
  <c r="K338" s="1"/>
  <c r="N338" s="1"/>
  <c r="Q338" s="1"/>
  <c r="T338" s="1"/>
  <c r="W338" s="1"/>
  <c r="Z338" s="1"/>
  <c r="AC338" s="1"/>
  <c r="AF338" s="1"/>
  <c r="AI338" s="1"/>
  <c r="AL338" s="1"/>
  <c r="AO338" s="1"/>
  <c r="AR338" s="1"/>
  <c r="AU338" s="1"/>
  <c r="AX338" s="1"/>
  <c r="BA338" s="1"/>
  <c r="BD338" s="1"/>
  <c r="BG338" s="1"/>
  <c r="BJ338" s="1"/>
  <c r="BM338" s="1"/>
  <c r="BP338" s="1"/>
  <c r="BS338" s="1"/>
  <c r="BV338" s="1"/>
  <c r="BY338" s="1"/>
  <c r="CB338" s="1"/>
  <c r="CE338" s="1"/>
  <c r="CH338" s="1"/>
  <c r="CK338" s="1"/>
  <c r="CN338" s="1"/>
  <c r="CQ338" s="1"/>
  <c r="CT338" s="1"/>
  <c r="H339"/>
  <c r="K339" s="1"/>
  <c r="N339" s="1"/>
  <c r="Q339" s="1"/>
  <c r="T339" s="1"/>
  <c r="W339" s="1"/>
  <c r="Z339" s="1"/>
  <c r="AC339" s="1"/>
  <c r="AF339" s="1"/>
  <c r="AI339" s="1"/>
  <c r="AL339" s="1"/>
  <c r="AO339" s="1"/>
  <c r="AR339" s="1"/>
  <c r="AU339" s="1"/>
  <c r="AX339" s="1"/>
  <c r="BA339" s="1"/>
  <c r="BD339" s="1"/>
  <c r="BG339" s="1"/>
  <c r="BJ339" s="1"/>
  <c r="BM339" s="1"/>
  <c r="BP339" s="1"/>
  <c r="BS339" s="1"/>
  <c r="BV339" s="1"/>
  <c r="BY339" s="1"/>
  <c r="CB339" s="1"/>
  <c r="CE339" s="1"/>
  <c r="CH339" s="1"/>
  <c r="CK339" s="1"/>
  <c r="CN339" s="1"/>
  <c r="CQ339" s="1"/>
  <c r="CT339" s="1"/>
  <c r="H340"/>
  <c r="K340" s="1"/>
  <c r="N340" s="1"/>
  <c r="Q340" s="1"/>
  <c r="T340" s="1"/>
  <c r="W340" s="1"/>
  <c r="Z340" s="1"/>
  <c r="AC340" s="1"/>
  <c r="AF340" s="1"/>
  <c r="AI340" s="1"/>
  <c r="AL340" s="1"/>
  <c r="AO340" s="1"/>
  <c r="AR340" s="1"/>
  <c r="AU340" s="1"/>
  <c r="AX340" s="1"/>
  <c r="BA340" s="1"/>
  <c r="BD340" s="1"/>
  <c r="BG340" s="1"/>
  <c r="BJ340" s="1"/>
  <c r="BM340" s="1"/>
  <c r="BP340" s="1"/>
  <c r="BS340" s="1"/>
  <c r="BV340" s="1"/>
  <c r="BY340" s="1"/>
  <c r="CB340" s="1"/>
  <c r="CE340" s="1"/>
  <c r="CH340" s="1"/>
  <c r="CK340" s="1"/>
  <c r="CN340" s="1"/>
  <c r="CQ340" s="1"/>
  <c r="CT340" s="1"/>
  <c r="H341"/>
  <c r="K341" s="1"/>
  <c r="N341" s="1"/>
  <c r="Q341" s="1"/>
  <c r="T341" s="1"/>
  <c r="W341" s="1"/>
  <c r="Z341" s="1"/>
  <c r="AC341" s="1"/>
  <c r="AF341" s="1"/>
  <c r="AI341" s="1"/>
  <c r="AL341" s="1"/>
  <c r="AO341" s="1"/>
  <c r="AR341" s="1"/>
  <c r="AU341" s="1"/>
  <c r="AX341" s="1"/>
  <c r="BA341" s="1"/>
  <c r="BD341" s="1"/>
  <c r="BG341" s="1"/>
  <c r="BJ341" s="1"/>
  <c r="BM341" s="1"/>
  <c r="BP341" s="1"/>
  <c r="BS341" s="1"/>
  <c r="BV341" s="1"/>
  <c r="BY341" s="1"/>
  <c r="CB341" s="1"/>
  <c r="CE341" s="1"/>
  <c r="CH341" s="1"/>
  <c r="CK341" s="1"/>
  <c r="CN341" s="1"/>
  <c r="CQ341" s="1"/>
  <c r="CT341" s="1"/>
  <c r="H342"/>
  <c r="K342" s="1"/>
  <c r="N342" s="1"/>
  <c r="Q342" s="1"/>
  <c r="T342" s="1"/>
  <c r="W342" s="1"/>
  <c r="Z342" s="1"/>
  <c r="AC342" s="1"/>
  <c r="AF342" s="1"/>
  <c r="AI342" s="1"/>
  <c r="AL342" s="1"/>
  <c r="AO342" s="1"/>
  <c r="AR342" s="1"/>
  <c r="AU342" s="1"/>
  <c r="AX342" s="1"/>
  <c r="BA342" s="1"/>
  <c r="BD342" s="1"/>
  <c r="BG342" s="1"/>
  <c r="BJ342" s="1"/>
  <c r="BM342" s="1"/>
  <c r="BP342" s="1"/>
  <c r="BS342" s="1"/>
  <c r="BV342" s="1"/>
  <c r="BY342" s="1"/>
  <c r="CB342" s="1"/>
  <c r="CE342" s="1"/>
  <c r="CH342" s="1"/>
  <c r="CK342" s="1"/>
  <c r="CN342" s="1"/>
  <c r="CQ342" s="1"/>
  <c r="CT342" s="1"/>
  <c r="H343"/>
  <c r="K343" s="1"/>
  <c r="N343" s="1"/>
  <c r="Q343" s="1"/>
  <c r="T343" s="1"/>
  <c r="W343" s="1"/>
  <c r="Z343" s="1"/>
  <c r="AC343" s="1"/>
  <c r="AF343" s="1"/>
  <c r="AI343" s="1"/>
  <c r="AL343" s="1"/>
  <c r="AO343" s="1"/>
  <c r="AR343" s="1"/>
  <c r="AU343" s="1"/>
  <c r="AX343" s="1"/>
  <c r="BA343" s="1"/>
  <c r="BD343" s="1"/>
  <c r="BG343" s="1"/>
  <c r="BJ343" s="1"/>
  <c r="BM343" s="1"/>
  <c r="BP343" s="1"/>
  <c r="BS343" s="1"/>
  <c r="BV343" s="1"/>
  <c r="BY343" s="1"/>
  <c r="CB343" s="1"/>
  <c r="CE343" s="1"/>
  <c r="CH343" s="1"/>
  <c r="CK343" s="1"/>
  <c r="CN343" s="1"/>
  <c r="CQ343" s="1"/>
  <c r="CT343" s="1"/>
  <c r="H344"/>
  <c r="K344" s="1"/>
  <c r="N344" s="1"/>
  <c r="Q344" s="1"/>
  <c r="T344" s="1"/>
  <c r="W344" s="1"/>
  <c r="Z344" s="1"/>
  <c r="AC344" s="1"/>
  <c r="AF344" s="1"/>
  <c r="AI344" s="1"/>
  <c r="AL344" s="1"/>
  <c r="AO344" s="1"/>
  <c r="AR344" s="1"/>
  <c r="AU344" s="1"/>
  <c r="AX344" s="1"/>
  <c r="BA344" s="1"/>
  <c r="BD344" s="1"/>
  <c r="BG344" s="1"/>
  <c r="BJ344" s="1"/>
  <c r="BM344" s="1"/>
  <c r="BP344" s="1"/>
  <c r="BS344" s="1"/>
  <c r="BV344" s="1"/>
  <c r="BY344" s="1"/>
  <c r="CB344" s="1"/>
  <c r="CE344" s="1"/>
  <c r="CH344" s="1"/>
  <c r="CK344" s="1"/>
  <c r="CN344" s="1"/>
  <c r="CQ344" s="1"/>
  <c r="CT344" s="1"/>
  <c r="H345"/>
  <c r="K345" s="1"/>
  <c r="N345" s="1"/>
  <c r="Q345" s="1"/>
  <c r="T345" s="1"/>
  <c r="W345" s="1"/>
  <c r="Z345" s="1"/>
  <c r="AC345" s="1"/>
  <c r="AF345" s="1"/>
  <c r="AI345" s="1"/>
  <c r="AL345" s="1"/>
  <c r="AO345" s="1"/>
  <c r="AR345" s="1"/>
  <c r="AU345" s="1"/>
  <c r="AX345" s="1"/>
  <c r="BA345" s="1"/>
  <c r="BD345" s="1"/>
  <c r="BG345" s="1"/>
  <c r="BJ345" s="1"/>
  <c r="BM345" s="1"/>
  <c r="BP345" s="1"/>
  <c r="BS345" s="1"/>
  <c r="BV345" s="1"/>
  <c r="BY345" s="1"/>
  <c r="CB345" s="1"/>
  <c r="CE345" s="1"/>
  <c r="CH345" s="1"/>
  <c r="CK345" s="1"/>
  <c r="CN345" s="1"/>
  <c r="CQ345" s="1"/>
  <c r="CT345" s="1"/>
  <c r="H346"/>
  <c r="K346" s="1"/>
  <c r="N346" s="1"/>
  <c r="Q346" s="1"/>
  <c r="T346" s="1"/>
  <c r="W346" s="1"/>
  <c r="Z346" s="1"/>
  <c r="AC346" s="1"/>
  <c r="AF346" s="1"/>
  <c r="AI346" s="1"/>
  <c r="AL346" s="1"/>
  <c r="AO346" s="1"/>
  <c r="AR346" s="1"/>
  <c r="AU346" s="1"/>
  <c r="AX346" s="1"/>
  <c r="BA346" s="1"/>
  <c r="BD346" s="1"/>
  <c r="BG346" s="1"/>
  <c r="BJ346" s="1"/>
  <c r="BM346" s="1"/>
  <c r="BP346" s="1"/>
  <c r="BS346" s="1"/>
  <c r="BV346" s="1"/>
  <c r="BY346" s="1"/>
  <c r="CB346" s="1"/>
  <c r="CE346" s="1"/>
  <c r="CH346" s="1"/>
  <c r="CK346" s="1"/>
  <c r="CN346" s="1"/>
  <c r="CQ346" s="1"/>
  <c r="CT346" s="1"/>
  <c r="H347"/>
  <c r="K347" s="1"/>
  <c r="N347" s="1"/>
  <c r="Q347" s="1"/>
  <c r="T347" s="1"/>
  <c r="W347" s="1"/>
  <c r="Z347" s="1"/>
  <c r="AC347" s="1"/>
  <c r="AF347" s="1"/>
  <c r="AI347" s="1"/>
  <c r="AL347" s="1"/>
  <c r="AO347" s="1"/>
  <c r="AR347" s="1"/>
  <c r="AU347" s="1"/>
  <c r="AX347" s="1"/>
  <c r="BA347" s="1"/>
  <c r="BD347" s="1"/>
  <c r="BG347" s="1"/>
  <c r="BJ347" s="1"/>
  <c r="BM347" s="1"/>
  <c r="BP347" s="1"/>
  <c r="BS347" s="1"/>
  <c r="BV347" s="1"/>
  <c r="BY347" s="1"/>
  <c r="CB347" s="1"/>
  <c r="CE347" s="1"/>
  <c r="CH347" s="1"/>
  <c r="CK347" s="1"/>
  <c r="CN347" s="1"/>
  <c r="CQ347" s="1"/>
  <c r="CT347" s="1"/>
  <c r="H348"/>
  <c r="K348" s="1"/>
  <c r="N348" s="1"/>
  <c r="Q348" s="1"/>
  <c r="T348" s="1"/>
  <c r="W348" s="1"/>
  <c r="Z348" s="1"/>
  <c r="AC348" s="1"/>
  <c r="AF348" s="1"/>
  <c r="AI348" s="1"/>
  <c r="AL348" s="1"/>
  <c r="AO348" s="1"/>
  <c r="AR348" s="1"/>
  <c r="AU348" s="1"/>
  <c r="AX348" s="1"/>
  <c r="BA348" s="1"/>
  <c r="BD348" s="1"/>
  <c r="BG348" s="1"/>
  <c r="BJ348" s="1"/>
  <c r="BM348" s="1"/>
  <c r="BP348" s="1"/>
  <c r="BS348" s="1"/>
  <c r="BV348" s="1"/>
  <c r="BY348" s="1"/>
  <c r="CB348" s="1"/>
  <c r="CE348" s="1"/>
  <c r="CH348" s="1"/>
  <c r="CK348" s="1"/>
  <c r="CN348" s="1"/>
  <c r="CQ348" s="1"/>
  <c r="CT348" s="1"/>
  <c r="H349"/>
  <c r="K349" s="1"/>
  <c r="N349" s="1"/>
  <c r="Q349" s="1"/>
  <c r="T349" s="1"/>
  <c r="W349" s="1"/>
  <c r="Z349" s="1"/>
  <c r="AC349" s="1"/>
  <c r="AF349" s="1"/>
  <c r="AI349" s="1"/>
  <c r="AL349" s="1"/>
  <c r="AO349" s="1"/>
  <c r="AR349" s="1"/>
  <c r="AU349" s="1"/>
  <c r="AX349" s="1"/>
  <c r="BA349" s="1"/>
  <c r="BD349" s="1"/>
  <c r="BG349" s="1"/>
  <c r="BJ349" s="1"/>
  <c r="BM349" s="1"/>
  <c r="BP349" s="1"/>
  <c r="BS349" s="1"/>
  <c r="BV349" s="1"/>
  <c r="BY349" s="1"/>
  <c r="CB349" s="1"/>
  <c r="CE349" s="1"/>
  <c r="CH349" s="1"/>
  <c r="CK349" s="1"/>
  <c r="CN349" s="1"/>
  <c r="CQ349" s="1"/>
  <c r="CT349" s="1"/>
  <c r="H350"/>
  <c r="K350" s="1"/>
  <c r="N350" s="1"/>
  <c r="Q350" s="1"/>
  <c r="T350" s="1"/>
  <c r="W350" s="1"/>
  <c r="Z350" s="1"/>
  <c r="AC350" s="1"/>
  <c r="AF350" s="1"/>
  <c r="AI350" s="1"/>
  <c r="AL350" s="1"/>
  <c r="AO350" s="1"/>
  <c r="AR350" s="1"/>
  <c r="AU350" s="1"/>
  <c r="AX350" s="1"/>
  <c r="BA350" s="1"/>
  <c r="BD350" s="1"/>
  <c r="BG350" s="1"/>
  <c r="BJ350" s="1"/>
  <c r="BM350" s="1"/>
  <c r="BP350" s="1"/>
  <c r="BS350" s="1"/>
  <c r="BV350" s="1"/>
  <c r="BY350" s="1"/>
  <c r="CB350" s="1"/>
  <c r="CE350" s="1"/>
  <c r="CH350" s="1"/>
  <c r="CK350" s="1"/>
  <c r="CN350" s="1"/>
  <c r="CQ350" s="1"/>
  <c r="CT350" s="1"/>
  <c r="H351"/>
  <c r="K351" s="1"/>
  <c r="N351" s="1"/>
  <c r="Q351" s="1"/>
  <c r="T351" s="1"/>
  <c r="W351" s="1"/>
  <c r="Z351" s="1"/>
  <c r="AC351" s="1"/>
  <c r="AF351" s="1"/>
  <c r="AI351" s="1"/>
  <c r="AL351" s="1"/>
  <c r="AO351" s="1"/>
  <c r="AR351" s="1"/>
  <c r="AU351" s="1"/>
  <c r="AX351" s="1"/>
  <c r="BA351" s="1"/>
  <c r="BD351" s="1"/>
  <c r="BG351" s="1"/>
  <c r="BJ351" s="1"/>
  <c r="BM351" s="1"/>
  <c r="BP351" s="1"/>
  <c r="BS351" s="1"/>
  <c r="BV351" s="1"/>
  <c r="BY351" s="1"/>
  <c r="CB351" s="1"/>
  <c r="CE351" s="1"/>
  <c r="CH351" s="1"/>
  <c r="CK351" s="1"/>
  <c r="CN351" s="1"/>
  <c r="CQ351" s="1"/>
  <c r="CT351" s="1"/>
  <c r="H352"/>
  <c r="K352" s="1"/>
  <c r="N352" s="1"/>
  <c r="Q352" s="1"/>
  <c r="T352" s="1"/>
  <c r="W352" s="1"/>
  <c r="Z352" s="1"/>
  <c r="AC352" s="1"/>
  <c r="AF352" s="1"/>
  <c r="AI352" s="1"/>
  <c r="AL352" s="1"/>
  <c r="AO352" s="1"/>
  <c r="AR352" s="1"/>
  <c r="AU352" s="1"/>
  <c r="AX352" s="1"/>
  <c r="BA352" s="1"/>
  <c r="BD352" s="1"/>
  <c r="BG352" s="1"/>
  <c r="BJ352" s="1"/>
  <c r="BM352" s="1"/>
  <c r="BP352" s="1"/>
  <c r="BS352" s="1"/>
  <c r="BV352" s="1"/>
  <c r="BY352" s="1"/>
  <c r="CB352" s="1"/>
  <c r="CE352" s="1"/>
  <c r="CH352" s="1"/>
  <c r="CK352" s="1"/>
  <c r="CN352" s="1"/>
  <c r="CQ352" s="1"/>
  <c r="CT352" s="1"/>
  <c r="H353"/>
  <c r="K353" s="1"/>
  <c r="N353" s="1"/>
  <c r="Q353" s="1"/>
  <c r="T353" s="1"/>
  <c r="W353" s="1"/>
  <c r="Z353" s="1"/>
  <c r="AC353" s="1"/>
  <c r="AF353" s="1"/>
  <c r="AI353" s="1"/>
  <c r="AL353" s="1"/>
  <c r="AO353" s="1"/>
  <c r="AR353" s="1"/>
  <c r="AU353" s="1"/>
  <c r="AX353" s="1"/>
  <c r="BA353" s="1"/>
  <c r="BD353" s="1"/>
  <c r="BG353" s="1"/>
  <c r="BJ353" s="1"/>
  <c r="BM353" s="1"/>
  <c r="BP353" s="1"/>
  <c r="BS353" s="1"/>
  <c r="BV353" s="1"/>
  <c r="BY353" s="1"/>
  <c r="CB353" s="1"/>
  <c r="CE353" s="1"/>
  <c r="CH353" s="1"/>
  <c r="CK353" s="1"/>
  <c r="CN353" s="1"/>
  <c r="CQ353" s="1"/>
  <c r="CT353" s="1"/>
  <c r="H354"/>
  <c r="K354" s="1"/>
  <c r="N354" s="1"/>
  <c r="Q354" s="1"/>
  <c r="T354" s="1"/>
  <c r="W354" s="1"/>
  <c r="Z354" s="1"/>
  <c r="AC354" s="1"/>
  <c r="AF354" s="1"/>
  <c r="AI354" s="1"/>
  <c r="AL354" s="1"/>
  <c r="AO354" s="1"/>
  <c r="AR354" s="1"/>
  <c r="AU354" s="1"/>
  <c r="AX354" s="1"/>
  <c r="BA354" s="1"/>
  <c r="BD354" s="1"/>
  <c r="BG354" s="1"/>
  <c r="BJ354" s="1"/>
  <c r="BM354" s="1"/>
  <c r="BP354" s="1"/>
  <c r="BS354" s="1"/>
  <c r="BV354" s="1"/>
  <c r="BY354" s="1"/>
  <c r="CB354" s="1"/>
  <c r="CE354" s="1"/>
  <c r="CH354" s="1"/>
  <c r="CK354" s="1"/>
  <c r="CN354" s="1"/>
  <c r="CQ354" s="1"/>
  <c r="CT354" s="1"/>
  <c r="H355"/>
  <c r="K355" s="1"/>
  <c r="N355" s="1"/>
  <c r="Q355" s="1"/>
  <c r="T355" s="1"/>
  <c r="W355" s="1"/>
  <c r="Z355" s="1"/>
  <c r="AC355" s="1"/>
  <c r="AF355" s="1"/>
  <c r="AI355" s="1"/>
  <c r="AL355" s="1"/>
  <c r="AO355" s="1"/>
  <c r="AR355" s="1"/>
  <c r="AU355" s="1"/>
  <c r="AX355" s="1"/>
  <c r="BA355" s="1"/>
  <c r="BD355" s="1"/>
  <c r="BG355" s="1"/>
  <c r="BJ355" s="1"/>
  <c r="BM355" s="1"/>
  <c r="BP355" s="1"/>
  <c r="BS355" s="1"/>
  <c r="BV355" s="1"/>
  <c r="BY355" s="1"/>
  <c r="CB355" s="1"/>
  <c r="CE355" s="1"/>
  <c r="CH355" s="1"/>
  <c r="CK355" s="1"/>
  <c r="CN355" s="1"/>
  <c r="CQ355" s="1"/>
  <c r="CT355" s="1"/>
  <c r="H356"/>
  <c r="K356" s="1"/>
  <c r="N356" s="1"/>
  <c r="Q356" s="1"/>
  <c r="T356" s="1"/>
  <c r="W356" s="1"/>
  <c r="Z356" s="1"/>
  <c r="AC356" s="1"/>
  <c r="AF356" s="1"/>
  <c r="AI356" s="1"/>
  <c r="AL356" s="1"/>
  <c r="AO356" s="1"/>
  <c r="AR356" s="1"/>
  <c r="AU356" s="1"/>
  <c r="AX356" s="1"/>
  <c r="BA356" s="1"/>
  <c r="BD356" s="1"/>
  <c r="BG356" s="1"/>
  <c r="BJ356" s="1"/>
  <c r="BM356" s="1"/>
  <c r="BP356" s="1"/>
  <c r="BS356" s="1"/>
  <c r="BV356" s="1"/>
  <c r="BY356" s="1"/>
  <c r="CB356" s="1"/>
  <c r="CE356" s="1"/>
  <c r="CH356" s="1"/>
  <c r="CK356" s="1"/>
  <c r="CN356" s="1"/>
  <c r="CQ356" s="1"/>
  <c r="CT356" s="1"/>
  <c r="H357"/>
  <c r="K357" s="1"/>
  <c r="N357" s="1"/>
  <c r="Q357" s="1"/>
  <c r="T357" s="1"/>
  <c r="W357" s="1"/>
  <c r="Z357" s="1"/>
  <c r="AC357" s="1"/>
  <c r="AF357" s="1"/>
  <c r="AI357" s="1"/>
  <c r="AL357" s="1"/>
  <c r="AO357" s="1"/>
  <c r="AR357" s="1"/>
  <c r="AU357" s="1"/>
  <c r="AX357" s="1"/>
  <c r="BA357" s="1"/>
  <c r="BD357" s="1"/>
  <c r="BG357" s="1"/>
  <c r="BJ357" s="1"/>
  <c r="BM357" s="1"/>
  <c r="BP357" s="1"/>
  <c r="BS357" s="1"/>
  <c r="BV357" s="1"/>
  <c r="BY357" s="1"/>
  <c r="CB357" s="1"/>
  <c r="CE357" s="1"/>
  <c r="CH357" s="1"/>
  <c r="CK357" s="1"/>
  <c r="CN357" s="1"/>
  <c r="CQ357" s="1"/>
  <c r="CT357" s="1"/>
  <c r="H358"/>
  <c r="K358" s="1"/>
  <c r="N358" s="1"/>
  <c r="Q358" s="1"/>
  <c r="T358" s="1"/>
  <c r="W358" s="1"/>
  <c r="Z358" s="1"/>
  <c r="AC358" s="1"/>
  <c r="AF358" s="1"/>
  <c r="AI358" s="1"/>
  <c r="AL358" s="1"/>
  <c r="AO358" s="1"/>
  <c r="AR358" s="1"/>
  <c r="AU358" s="1"/>
  <c r="AX358" s="1"/>
  <c r="BA358" s="1"/>
  <c r="BD358" s="1"/>
  <c r="BG358" s="1"/>
  <c r="BJ358" s="1"/>
  <c r="BM358" s="1"/>
  <c r="BP358" s="1"/>
  <c r="BS358" s="1"/>
  <c r="BV358" s="1"/>
  <c r="BY358" s="1"/>
  <c r="CB358" s="1"/>
  <c r="CE358" s="1"/>
  <c r="CH358" s="1"/>
  <c r="CK358" s="1"/>
  <c r="CN358" s="1"/>
  <c r="CQ358" s="1"/>
  <c r="CT358" s="1"/>
  <c r="H359"/>
  <c r="K359" s="1"/>
  <c r="N359" s="1"/>
  <c r="Q359" s="1"/>
  <c r="T359" s="1"/>
  <c r="W359" s="1"/>
  <c r="Z359" s="1"/>
  <c r="AC359" s="1"/>
  <c r="AF359" s="1"/>
  <c r="AI359" s="1"/>
  <c r="AL359" s="1"/>
  <c r="AO359" s="1"/>
  <c r="AR359" s="1"/>
  <c r="AU359" s="1"/>
  <c r="AX359" s="1"/>
  <c r="BA359" s="1"/>
  <c r="BD359" s="1"/>
  <c r="BG359" s="1"/>
  <c r="BJ359" s="1"/>
  <c r="BM359" s="1"/>
  <c r="BP359" s="1"/>
  <c r="BS359" s="1"/>
  <c r="BV359" s="1"/>
  <c r="BY359" s="1"/>
  <c r="CB359" s="1"/>
  <c r="CE359" s="1"/>
  <c r="CH359" s="1"/>
  <c r="CK359" s="1"/>
  <c r="CN359" s="1"/>
  <c r="CQ359" s="1"/>
  <c r="CT359" s="1"/>
  <c r="H360"/>
  <c r="K360" s="1"/>
  <c r="N360" s="1"/>
  <c r="Q360" s="1"/>
  <c r="T360" s="1"/>
  <c r="W360" s="1"/>
  <c r="Z360" s="1"/>
  <c r="AC360" s="1"/>
  <c r="AF360" s="1"/>
  <c r="AI360" s="1"/>
  <c r="AL360" s="1"/>
  <c r="AO360" s="1"/>
  <c r="AR360" s="1"/>
  <c r="AU360" s="1"/>
  <c r="AX360" s="1"/>
  <c r="BA360" s="1"/>
  <c r="BD360" s="1"/>
  <c r="BG360" s="1"/>
  <c r="BJ360" s="1"/>
  <c r="BM360" s="1"/>
  <c r="BP360" s="1"/>
  <c r="BS360" s="1"/>
  <c r="BV360" s="1"/>
  <c r="BY360" s="1"/>
  <c r="CB360" s="1"/>
  <c r="CE360" s="1"/>
  <c r="CH360" s="1"/>
  <c r="CK360" s="1"/>
  <c r="CN360" s="1"/>
  <c r="CQ360" s="1"/>
  <c r="CT360" s="1"/>
  <c r="H361"/>
  <c r="K361" s="1"/>
  <c r="N361" s="1"/>
  <c r="Q361" s="1"/>
  <c r="T361" s="1"/>
  <c r="W361" s="1"/>
  <c r="Z361" s="1"/>
  <c r="AC361" s="1"/>
  <c r="AF361" s="1"/>
  <c r="AI361" s="1"/>
  <c r="AL361" s="1"/>
  <c r="AO361" s="1"/>
  <c r="AR361" s="1"/>
  <c r="AU361" s="1"/>
  <c r="AX361" s="1"/>
  <c r="BA361" s="1"/>
  <c r="BD361" s="1"/>
  <c r="BG361" s="1"/>
  <c r="BJ361" s="1"/>
  <c r="BM361" s="1"/>
  <c r="BP361" s="1"/>
  <c r="BS361" s="1"/>
  <c r="BV361" s="1"/>
  <c r="BY361" s="1"/>
  <c r="CB361" s="1"/>
  <c r="CE361" s="1"/>
  <c r="CH361" s="1"/>
  <c r="CK361" s="1"/>
  <c r="CN361" s="1"/>
  <c r="CQ361" s="1"/>
  <c r="CT361" s="1"/>
  <c r="H362"/>
  <c r="K362" s="1"/>
  <c r="N362" s="1"/>
  <c r="Q362" s="1"/>
  <c r="T362" s="1"/>
  <c r="W362" s="1"/>
  <c r="Z362" s="1"/>
  <c r="AC362" s="1"/>
  <c r="AF362" s="1"/>
  <c r="AI362" s="1"/>
  <c r="AL362" s="1"/>
  <c r="AO362" s="1"/>
  <c r="AR362" s="1"/>
  <c r="AU362" s="1"/>
  <c r="AX362" s="1"/>
  <c r="BA362" s="1"/>
  <c r="BD362" s="1"/>
  <c r="BG362" s="1"/>
  <c r="BJ362" s="1"/>
  <c r="BM362" s="1"/>
  <c r="BP362" s="1"/>
  <c r="BS362" s="1"/>
  <c r="BV362" s="1"/>
  <c r="BY362" s="1"/>
  <c r="CB362" s="1"/>
  <c r="CE362" s="1"/>
  <c r="CH362" s="1"/>
  <c r="CK362" s="1"/>
  <c r="CN362" s="1"/>
  <c r="CQ362" s="1"/>
  <c r="CT362" s="1"/>
  <c r="H363"/>
  <c r="K363" s="1"/>
  <c r="N363" s="1"/>
  <c r="Q363" s="1"/>
  <c r="T363" s="1"/>
  <c r="W363" s="1"/>
  <c r="Z363" s="1"/>
  <c r="AC363" s="1"/>
  <c r="AF363" s="1"/>
  <c r="AI363" s="1"/>
  <c r="AL363" s="1"/>
  <c r="AO363" s="1"/>
  <c r="AR363" s="1"/>
  <c r="AU363" s="1"/>
  <c r="AX363" s="1"/>
  <c r="BA363" s="1"/>
  <c r="BD363" s="1"/>
  <c r="BG363" s="1"/>
  <c r="BJ363" s="1"/>
  <c r="BM363" s="1"/>
  <c r="BP363" s="1"/>
  <c r="BS363" s="1"/>
  <c r="BV363" s="1"/>
  <c r="BY363" s="1"/>
  <c r="CB363" s="1"/>
  <c r="CE363" s="1"/>
  <c r="CH363" s="1"/>
  <c r="CK363" s="1"/>
  <c r="CN363" s="1"/>
  <c r="CQ363" s="1"/>
  <c r="CT363" s="1"/>
  <c r="H364"/>
  <c r="K364" s="1"/>
  <c r="N364" s="1"/>
  <c r="Q364" s="1"/>
  <c r="T364" s="1"/>
  <c r="W364" s="1"/>
  <c r="Z364" s="1"/>
  <c r="AC364" s="1"/>
  <c r="AF364" s="1"/>
  <c r="AI364" s="1"/>
  <c r="AL364" s="1"/>
  <c r="AO364" s="1"/>
  <c r="AR364" s="1"/>
  <c r="AU364" s="1"/>
  <c r="AX364" s="1"/>
  <c r="BA364" s="1"/>
  <c r="BD364" s="1"/>
  <c r="BG364" s="1"/>
  <c r="BJ364" s="1"/>
  <c r="BM364" s="1"/>
  <c r="BP364" s="1"/>
  <c r="BS364" s="1"/>
  <c r="BV364" s="1"/>
  <c r="BY364" s="1"/>
  <c r="CB364" s="1"/>
  <c r="CE364" s="1"/>
  <c r="CH364" s="1"/>
  <c r="CK364" s="1"/>
  <c r="CN364" s="1"/>
  <c r="CQ364" s="1"/>
  <c r="CT364" s="1"/>
  <c r="H365"/>
  <c r="K365" s="1"/>
  <c r="N365" s="1"/>
  <c r="Q365" s="1"/>
  <c r="T365" s="1"/>
  <c r="W365" s="1"/>
  <c r="Z365" s="1"/>
  <c r="AC365" s="1"/>
  <c r="AF365" s="1"/>
  <c r="AI365" s="1"/>
  <c r="AL365" s="1"/>
  <c r="AO365" s="1"/>
  <c r="AR365" s="1"/>
  <c r="AU365" s="1"/>
  <c r="AX365" s="1"/>
  <c r="BA365" s="1"/>
  <c r="BD365" s="1"/>
  <c r="BG365" s="1"/>
  <c r="BJ365" s="1"/>
  <c r="BM365" s="1"/>
  <c r="BP365" s="1"/>
  <c r="BS365" s="1"/>
  <c r="BV365" s="1"/>
  <c r="BY365" s="1"/>
  <c r="CB365" s="1"/>
  <c r="CE365" s="1"/>
  <c r="CH365" s="1"/>
  <c r="CK365" s="1"/>
  <c r="CN365" s="1"/>
  <c r="CQ365" s="1"/>
  <c r="CT365" s="1"/>
  <c r="H366"/>
  <c r="K366" s="1"/>
  <c r="N366" s="1"/>
  <c r="Q366" s="1"/>
  <c r="T366" s="1"/>
  <c r="W366" s="1"/>
  <c r="Z366" s="1"/>
  <c r="AC366" s="1"/>
  <c r="AF366" s="1"/>
  <c r="AI366" s="1"/>
  <c r="AL366" s="1"/>
  <c r="AO366" s="1"/>
  <c r="AR366" s="1"/>
  <c r="AU366" s="1"/>
  <c r="AX366" s="1"/>
  <c r="BA366" s="1"/>
  <c r="BD366" s="1"/>
  <c r="BG366" s="1"/>
  <c r="BJ366" s="1"/>
  <c r="BM366" s="1"/>
  <c r="BP366" s="1"/>
  <c r="BS366" s="1"/>
  <c r="BV366" s="1"/>
  <c r="BY366" s="1"/>
  <c r="CB366" s="1"/>
  <c r="CE366" s="1"/>
  <c r="CH366" s="1"/>
  <c r="CK366" s="1"/>
  <c r="CN366" s="1"/>
  <c r="CQ366" s="1"/>
  <c r="CT366" s="1"/>
  <c r="H367"/>
  <c r="K367" s="1"/>
  <c r="N367" s="1"/>
  <c r="Q367" s="1"/>
  <c r="T367" s="1"/>
  <c r="W367" s="1"/>
  <c r="Z367" s="1"/>
  <c r="AC367" s="1"/>
  <c r="AF367" s="1"/>
  <c r="AI367" s="1"/>
  <c r="AL367" s="1"/>
  <c r="AO367" s="1"/>
  <c r="AR367" s="1"/>
  <c r="AU367" s="1"/>
  <c r="AX367" s="1"/>
  <c r="BA367" s="1"/>
  <c r="BD367" s="1"/>
  <c r="BG367" s="1"/>
  <c r="BJ367" s="1"/>
  <c r="BM367" s="1"/>
  <c r="BP367" s="1"/>
  <c r="BS367" s="1"/>
  <c r="BV367" s="1"/>
  <c r="BY367" s="1"/>
  <c r="CB367" s="1"/>
  <c r="CE367" s="1"/>
  <c r="CH367" s="1"/>
  <c r="CK367" s="1"/>
  <c r="CN367" s="1"/>
  <c r="CQ367" s="1"/>
  <c r="CT367" s="1"/>
  <c r="H368"/>
  <c r="K368" s="1"/>
  <c r="N368" s="1"/>
  <c r="Q368" s="1"/>
  <c r="T368" s="1"/>
  <c r="W368" s="1"/>
  <c r="Z368" s="1"/>
  <c r="AC368" s="1"/>
  <c r="AF368" s="1"/>
  <c r="AI368" s="1"/>
  <c r="AL368" s="1"/>
  <c r="AO368" s="1"/>
  <c r="AR368" s="1"/>
  <c r="AU368" s="1"/>
  <c r="AX368" s="1"/>
  <c r="BA368" s="1"/>
  <c r="BD368" s="1"/>
  <c r="BG368" s="1"/>
  <c r="BJ368" s="1"/>
  <c r="BM368" s="1"/>
  <c r="BP368" s="1"/>
  <c r="BS368" s="1"/>
  <c r="BV368" s="1"/>
  <c r="BY368" s="1"/>
  <c r="CB368" s="1"/>
  <c r="CE368" s="1"/>
  <c r="CH368" s="1"/>
  <c r="CK368" s="1"/>
  <c r="CN368" s="1"/>
  <c r="CQ368" s="1"/>
  <c r="CT368" s="1"/>
  <c r="H369"/>
  <c r="K369" s="1"/>
  <c r="N369" s="1"/>
  <c r="Q369" s="1"/>
  <c r="T369" s="1"/>
  <c r="W369" s="1"/>
  <c r="Z369" s="1"/>
  <c r="AC369" s="1"/>
  <c r="AF369" s="1"/>
  <c r="AI369" s="1"/>
  <c r="AL369" s="1"/>
  <c r="AO369" s="1"/>
  <c r="AR369" s="1"/>
  <c r="AU369" s="1"/>
  <c r="AX369" s="1"/>
  <c r="BA369" s="1"/>
  <c r="BD369" s="1"/>
  <c r="BG369" s="1"/>
  <c r="BJ369" s="1"/>
  <c r="BM369" s="1"/>
  <c r="BP369" s="1"/>
  <c r="BS369" s="1"/>
  <c r="BV369" s="1"/>
  <c r="BY369" s="1"/>
  <c r="CB369" s="1"/>
  <c r="CE369" s="1"/>
  <c r="CH369" s="1"/>
  <c r="CK369" s="1"/>
  <c r="CN369" s="1"/>
  <c r="CQ369" s="1"/>
  <c r="CT369" s="1"/>
  <c r="H370"/>
  <c r="K370" s="1"/>
  <c r="N370" s="1"/>
  <c r="Q370" s="1"/>
  <c r="T370" s="1"/>
  <c r="W370" s="1"/>
  <c r="Z370" s="1"/>
  <c r="AC370" s="1"/>
  <c r="AF370" s="1"/>
  <c r="AI370" s="1"/>
  <c r="AL370" s="1"/>
  <c r="AO370" s="1"/>
  <c r="AR370" s="1"/>
  <c r="AU370" s="1"/>
  <c r="AX370" s="1"/>
  <c r="BA370" s="1"/>
  <c r="BD370" s="1"/>
  <c r="BG370" s="1"/>
  <c r="BJ370" s="1"/>
  <c r="BM370" s="1"/>
  <c r="BP370" s="1"/>
  <c r="BS370" s="1"/>
  <c r="BV370" s="1"/>
  <c r="BY370" s="1"/>
  <c r="CB370" s="1"/>
  <c r="CE370" s="1"/>
  <c r="CH370" s="1"/>
  <c r="CK370" s="1"/>
  <c r="CN370" s="1"/>
  <c r="CQ370" s="1"/>
  <c r="CT370" s="1"/>
  <c r="H371"/>
  <c r="K371" s="1"/>
  <c r="N371" s="1"/>
  <c r="Q371" s="1"/>
  <c r="T371" s="1"/>
  <c r="W371" s="1"/>
  <c r="Z371" s="1"/>
  <c r="AC371" s="1"/>
  <c r="AF371" s="1"/>
  <c r="AI371" s="1"/>
  <c r="AL371" s="1"/>
  <c r="AO371" s="1"/>
  <c r="AR371" s="1"/>
  <c r="AU371" s="1"/>
  <c r="AX371" s="1"/>
  <c r="BA371" s="1"/>
  <c r="BD371" s="1"/>
  <c r="BG371" s="1"/>
  <c r="BJ371" s="1"/>
  <c r="BM371" s="1"/>
  <c r="BP371" s="1"/>
  <c r="BS371" s="1"/>
  <c r="BV371" s="1"/>
  <c r="BY371" s="1"/>
  <c r="CB371" s="1"/>
  <c r="CE371" s="1"/>
  <c r="CH371" s="1"/>
  <c r="CK371" s="1"/>
  <c r="CN371" s="1"/>
  <c r="CQ371" s="1"/>
  <c r="CT371" s="1"/>
  <c r="H372"/>
  <c r="K372" s="1"/>
  <c r="N372" s="1"/>
  <c r="Q372" s="1"/>
  <c r="T372" s="1"/>
  <c r="W372" s="1"/>
  <c r="Z372" s="1"/>
  <c r="AC372" s="1"/>
  <c r="AF372" s="1"/>
  <c r="AI372" s="1"/>
  <c r="AL372" s="1"/>
  <c r="AO372" s="1"/>
  <c r="AR372" s="1"/>
  <c r="AU372" s="1"/>
  <c r="AX372" s="1"/>
  <c r="BA372" s="1"/>
  <c r="BD372" s="1"/>
  <c r="BG372" s="1"/>
  <c r="BJ372" s="1"/>
  <c r="BM372" s="1"/>
  <c r="BP372" s="1"/>
  <c r="BS372" s="1"/>
  <c r="BV372" s="1"/>
  <c r="BY372" s="1"/>
  <c r="CB372" s="1"/>
  <c r="CE372" s="1"/>
  <c r="CH372" s="1"/>
  <c r="CK372" s="1"/>
  <c r="CN372" s="1"/>
  <c r="CQ372" s="1"/>
  <c r="CT372" s="1"/>
  <c r="H373"/>
  <c r="K373" s="1"/>
  <c r="N373" s="1"/>
  <c r="Q373" s="1"/>
  <c r="T373" s="1"/>
  <c r="W373" s="1"/>
  <c r="Z373" s="1"/>
  <c r="AC373" s="1"/>
  <c r="AF373" s="1"/>
  <c r="AI373" s="1"/>
  <c r="AL373" s="1"/>
  <c r="AO373" s="1"/>
  <c r="AR373" s="1"/>
  <c r="AU373" s="1"/>
  <c r="AX373" s="1"/>
  <c r="BA373" s="1"/>
  <c r="BD373" s="1"/>
  <c r="BG373" s="1"/>
  <c r="BJ373" s="1"/>
  <c r="BM373" s="1"/>
  <c r="BP373" s="1"/>
  <c r="BS373" s="1"/>
  <c r="BV373" s="1"/>
  <c r="BY373" s="1"/>
  <c r="CB373" s="1"/>
  <c r="CE373" s="1"/>
  <c r="CH373" s="1"/>
  <c r="CK373" s="1"/>
  <c r="CN373" s="1"/>
  <c r="CQ373" s="1"/>
  <c r="CT373" s="1"/>
  <c r="H374"/>
  <c r="K374" s="1"/>
  <c r="N374" s="1"/>
  <c r="Q374" s="1"/>
  <c r="T374" s="1"/>
  <c r="W374" s="1"/>
  <c r="Z374" s="1"/>
  <c r="AC374" s="1"/>
  <c r="AF374" s="1"/>
  <c r="AI374" s="1"/>
  <c r="AL374" s="1"/>
  <c r="AO374" s="1"/>
  <c r="AR374" s="1"/>
  <c r="AU374" s="1"/>
  <c r="AX374" s="1"/>
  <c r="BA374" s="1"/>
  <c r="BD374" s="1"/>
  <c r="BG374" s="1"/>
  <c r="BJ374" s="1"/>
  <c r="BM374" s="1"/>
  <c r="BP374" s="1"/>
  <c r="BS374" s="1"/>
  <c r="BV374" s="1"/>
  <c r="BY374" s="1"/>
  <c r="CB374" s="1"/>
  <c r="CE374" s="1"/>
  <c r="CH374" s="1"/>
  <c r="CK374" s="1"/>
  <c r="CN374" s="1"/>
  <c r="CQ374" s="1"/>
  <c r="CT374" s="1"/>
  <c r="H375"/>
  <c r="K375" s="1"/>
  <c r="N375" s="1"/>
  <c r="Q375" s="1"/>
  <c r="T375" s="1"/>
  <c r="W375" s="1"/>
  <c r="Z375" s="1"/>
  <c r="AC375" s="1"/>
  <c r="AF375" s="1"/>
  <c r="AI375" s="1"/>
  <c r="AL375" s="1"/>
  <c r="AO375" s="1"/>
  <c r="AR375" s="1"/>
  <c r="AU375" s="1"/>
  <c r="AX375" s="1"/>
  <c r="BA375" s="1"/>
  <c r="BD375" s="1"/>
  <c r="BG375" s="1"/>
  <c r="BJ375" s="1"/>
  <c r="BM375" s="1"/>
  <c r="BP375" s="1"/>
  <c r="BS375" s="1"/>
  <c r="BV375" s="1"/>
  <c r="BY375" s="1"/>
  <c r="CB375" s="1"/>
  <c r="CE375" s="1"/>
  <c r="CH375" s="1"/>
  <c r="CK375" s="1"/>
  <c r="CN375" s="1"/>
  <c r="CQ375" s="1"/>
  <c r="CT375" s="1"/>
  <c r="H376"/>
  <c r="K376" s="1"/>
  <c r="N376" s="1"/>
  <c r="Q376" s="1"/>
  <c r="T376" s="1"/>
  <c r="W376" s="1"/>
  <c r="Z376" s="1"/>
  <c r="AC376" s="1"/>
  <c r="AF376" s="1"/>
  <c r="AI376" s="1"/>
  <c r="AL376" s="1"/>
  <c r="AO376" s="1"/>
  <c r="AR376" s="1"/>
  <c r="AU376" s="1"/>
  <c r="AX376" s="1"/>
  <c r="BA376" s="1"/>
  <c r="BD376" s="1"/>
  <c r="BG376" s="1"/>
  <c r="BJ376" s="1"/>
  <c r="BM376" s="1"/>
  <c r="BP376" s="1"/>
  <c r="BS376" s="1"/>
  <c r="BV376" s="1"/>
  <c r="BY376" s="1"/>
  <c r="CB376" s="1"/>
  <c r="CE376" s="1"/>
  <c r="CH376" s="1"/>
  <c r="CK376" s="1"/>
  <c r="CN376" s="1"/>
  <c r="CQ376" s="1"/>
  <c r="CT376" s="1"/>
  <c r="H377"/>
  <c r="K377" s="1"/>
  <c r="N377" s="1"/>
  <c r="Q377" s="1"/>
  <c r="T377" s="1"/>
  <c r="W377" s="1"/>
  <c r="Z377" s="1"/>
  <c r="AC377" s="1"/>
  <c r="AF377" s="1"/>
  <c r="AI377" s="1"/>
  <c r="AL377" s="1"/>
  <c r="AO377" s="1"/>
  <c r="AR377" s="1"/>
  <c r="AU377" s="1"/>
  <c r="AX377" s="1"/>
  <c r="BA377" s="1"/>
  <c r="BD377" s="1"/>
  <c r="BG377" s="1"/>
  <c r="BJ377" s="1"/>
  <c r="BM377" s="1"/>
  <c r="BP377" s="1"/>
  <c r="BS377" s="1"/>
  <c r="BV377" s="1"/>
  <c r="BY377" s="1"/>
  <c r="CB377" s="1"/>
  <c r="CE377" s="1"/>
  <c r="CH377" s="1"/>
  <c r="CK377" s="1"/>
  <c r="CN377" s="1"/>
  <c r="CQ377" s="1"/>
  <c r="CT377" s="1"/>
  <c r="H378"/>
  <c r="K378" s="1"/>
  <c r="N378" s="1"/>
  <c r="Q378" s="1"/>
  <c r="T378" s="1"/>
  <c r="W378" s="1"/>
  <c r="Z378" s="1"/>
  <c r="AC378" s="1"/>
  <c r="AF378" s="1"/>
  <c r="AI378" s="1"/>
  <c r="AL378" s="1"/>
  <c r="AO378" s="1"/>
  <c r="AR378" s="1"/>
  <c r="AU378" s="1"/>
  <c r="AX378" s="1"/>
  <c r="BA378" s="1"/>
  <c r="BD378" s="1"/>
  <c r="BG378" s="1"/>
  <c r="BJ378" s="1"/>
  <c r="BM378" s="1"/>
  <c r="BP378" s="1"/>
  <c r="BS378" s="1"/>
  <c r="BV378" s="1"/>
  <c r="BY378" s="1"/>
  <c r="CB378" s="1"/>
  <c r="CE378" s="1"/>
  <c r="CH378" s="1"/>
  <c r="CK378" s="1"/>
  <c r="CN378" s="1"/>
  <c r="CQ378" s="1"/>
  <c r="CT378" s="1"/>
  <c r="H379"/>
  <c r="K379" s="1"/>
  <c r="N379" s="1"/>
  <c r="Q379" s="1"/>
  <c r="T379" s="1"/>
  <c r="W379" s="1"/>
  <c r="Z379" s="1"/>
  <c r="AC379" s="1"/>
  <c r="AF379" s="1"/>
  <c r="AI379" s="1"/>
  <c r="AL379" s="1"/>
  <c r="AO379" s="1"/>
  <c r="AR379" s="1"/>
  <c r="AU379" s="1"/>
  <c r="AX379" s="1"/>
  <c r="BA379" s="1"/>
  <c r="BD379" s="1"/>
  <c r="BG379" s="1"/>
  <c r="BJ379" s="1"/>
  <c r="BM379" s="1"/>
  <c r="BP379" s="1"/>
  <c r="BS379" s="1"/>
  <c r="BV379" s="1"/>
  <c r="BY379" s="1"/>
  <c r="CB379" s="1"/>
  <c r="CE379" s="1"/>
  <c r="CH379" s="1"/>
  <c r="CK379" s="1"/>
  <c r="CN379" s="1"/>
  <c r="CQ379" s="1"/>
  <c r="CT379" s="1"/>
  <c r="H380"/>
  <c r="K380" s="1"/>
  <c r="N380" s="1"/>
  <c r="Q380" s="1"/>
  <c r="T380" s="1"/>
  <c r="W380" s="1"/>
  <c r="Z380" s="1"/>
  <c r="AC380" s="1"/>
  <c r="AF380" s="1"/>
  <c r="AI380" s="1"/>
  <c r="AL380" s="1"/>
  <c r="AO380" s="1"/>
  <c r="AR380" s="1"/>
  <c r="AU380" s="1"/>
  <c r="AX380" s="1"/>
  <c r="BA380" s="1"/>
  <c r="BD380" s="1"/>
  <c r="BG380" s="1"/>
  <c r="BJ380" s="1"/>
  <c r="BM380" s="1"/>
  <c r="BP380" s="1"/>
  <c r="BS380" s="1"/>
  <c r="BV380" s="1"/>
  <c r="BY380" s="1"/>
  <c r="CB380" s="1"/>
  <c r="CE380" s="1"/>
  <c r="CH380" s="1"/>
  <c r="CK380" s="1"/>
  <c r="CN380" s="1"/>
  <c r="CQ380" s="1"/>
  <c r="CT380" s="1"/>
  <c r="H381"/>
  <c r="K381" s="1"/>
  <c r="N381" s="1"/>
  <c r="Q381" s="1"/>
  <c r="T381" s="1"/>
  <c r="W381" s="1"/>
  <c r="Z381" s="1"/>
  <c r="AC381" s="1"/>
  <c r="AF381" s="1"/>
  <c r="AI381" s="1"/>
  <c r="AL381" s="1"/>
  <c r="AO381" s="1"/>
  <c r="AR381" s="1"/>
  <c r="AU381" s="1"/>
  <c r="AX381" s="1"/>
  <c r="BA381" s="1"/>
  <c r="BD381" s="1"/>
  <c r="BG381" s="1"/>
  <c r="BJ381" s="1"/>
  <c r="BM381" s="1"/>
  <c r="BP381" s="1"/>
  <c r="BS381" s="1"/>
  <c r="BV381" s="1"/>
  <c r="BY381" s="1"/>
  <c r="CB381" s="1"/>
  <c r="CE381" s="1"/>
  <c r="CH381" s="1"/>
  <c r="CK381" s="1"/>
  <c r="CN381" s="1"/>
  <c r="CQ381" s="1"/>
  <c r="CT381" s="1"/>
  <c r="H382"/>
  <c r="K382" s="1"/>
  <c r="N382" s="1"/>
  <c r="Q382" s="1"/>
  <c r="T382" s="1"/>
  <c r="W382" s="1"/>
  <c r="Z382" s="1"/>
  <c r="AC382" s="1"/>
  <c r="AF382" s="1"/>
  <c r="AI382" s="1"/>
  <c r="AL382" s="1"/>
  <c r="AO382" s="1"/>
  <c r="AR382" s="1"/>
  <c r="AU382" s="1"/>
  <c r="AX382" s="1"/>
  <c r="BA382" s="1"/>
  <c r="BD382" s="1"/>
  <c r="BG382" s="1"/>
  <c r="BJ382" s="1"/>
  <c r="BM382" s="1"/>
  <c r="BP382" s="1"/>
  <c r="BS382" s="1"/>
  <c r="BV382" s="1"/>
  <c r="BY382" s="1"/>
  <c r="CB382" s="1"/>
  <c r="CE382" s="1"/>
  <c r="CH382" s="1"/>
  <c r="CK382" s="1"/>
  <c r="CN382" s="1"/>
  <c r="CQ382" s="1"/>
  <c r="CT382" s="1"/>
  <c r="H383"/>
  <c r="K383" s="1"/>
  <c r="N383" s="1"/>
  <c r="Q383" s="1"/>
  <c r="T383" s="1"/>
  <c r="W383" s="1"/>
  <c r="Z383" s="1"/>
  <c r="AC383" s="1"/>
  <c r="AF383" s="1"/>
  <c r="AI383" s="1"/>
  <c r="AL383" s="1"/>
  <c r="AO383" s="1"/>
  <c r="AR383" s="1"/>
  <c r="AU383" s="1"/>
  <c r="AX383" s="1"/>
  <c r="BA383" s="1"/>
  <c r="BD383" s="1"/>
  <c r="BG383" s="1"/>
  <c r="BJ383" s="1"/>
  <c r="BM383" s="1"/>
  <c r="BP383" s="1"/>
  <c r="BS383" s="1"/>
  <c r="BV383" s="1"/>
  <c r="BY383" s="1"/>
  <c r="CB383" s="1"/>
  <c r="CE383" s="1"/>
  <c r="CH383" s="1"/>
  <c r="CK383" s="1"/>
  <c r="CN383" s="1"/>
  <c r="CQ383" s="1"/>
  <c r="CT383" s="1"/>
  <c r="H384"/>
  <c r="K384" s="1"/>
  <c r="N384" s="1"/>
  <c r="Q384" s="1"/>
  <c r="T384" s="1"/>
  <c r="W384" s="1"/>
  <c r="Z384" s="1"/>
  <c r="AC384" s="1"/>
  <c r="AF384" s="1"/>
  <c r="AI384" s="1"/>
  <c r="AL384" s="1"/>
  <c r="AO384" s="1"/>
  <c r="AR384" s="1"/>
  <c r="AU384" s="1"/>
  <c r="AX384" s="1"/>
  <c r="BA384" s="1"/>
  <c r="BD384" s="1"/>
  <c r="BG384" s="1"/>
  <c r="BJ384" s="1"/>
  <c r="BM384" s="1"/>
  <c r="BP384" s="1"/>
  <c r="BS384" s="1"/>
  <c r="BV384" s="1"/>
  <c r="BY384" s="1"/>
  <c r="CB384" s="1"/>
  <c r="CE384" s="1"/>
  <c r="CH384" s="1"/>
  <c r="CK384" s="1"/>
  <c r="CN384" s="1"/>
  <c r="CQ384" s="1"/>
  <c r="CT384" s="1"/>
  <c r="H385"/>
  <c r="K385" s="1"/>
  <c r="N385" s="1"/>
  <c r="Q385" s="1"/>
  <c r="T385" s="1"/>
  <c r="W385" s="1"/>
  <c r="Z385" s="1"/>
  <c r="AC385" s="1"/>
  <c r="AF385" s="1"/>
  <c r="AI385" s="1"/>
  <c r="AL385" s="1"/>
  <c r="AO385" s="1"/>
  <c r="AR385" s="1"/>
  <c r="AU385" s="1"/>
  <c r="AX385" s="1"/>
  <c r="BA385" s="1"/>
  <c r="BD385" s="1"/>
  <c r="BG385" s="1"/>
  <c r="BJ385" s="1"/>
  <c r="BM385" s="1"/>
  <c r="BP385" s="1"/>
  <c r="BS385" s="1"/>
  <c r="BV385" s="1"/>
  <c r="BY385" s="1"/>
  <c r="CB385" s="1"/>
  <c r="CE385" s="1"/>
  <c r="CH385" s="1"/>
  <c r="CK385" s="1"/>
  <c r="CN385" s="1"/>
  <c r="CQ385" s="1"/>
  <c r="CT385" s="1"/>
  <c r="H386"/>
  <c r="K386" s="1"/>
  <c r="N386" s="1"/>
  <c r="Q386" s="1"/>
  <c r="T386" s="1"/>
  <c r="W386" s="1"/>
  <c r="Z386" s="1"/>
  <c r="AC386" s="1"/>
  <c r="AF386" s="1"/>
  <c r="AI386" s="1"/>
  <c r="AL386" s="1"/>
  <c r="AO386" s="1"/>
  <c r="AR386" s="1"/>
  <c r="AU386" s="1"/>
  <c r="AX386" s="1"/>
  <c r="BA386" s="1"/>
  <c r="BD386" s="1"/>
  <c r="BG386" s="1"/>
  <c r="BJ386" s="1"/>
  <c r="BM386" s="1"/>
  <c r="BP386" s="1"/>
  <c r="BS386" s="1"/>
  <c r="BV386" s="1"/>
  <c r="BY386" s="1"/>
  <c r="CB386" s="1"/>
  <c r="CE386" s="1"/>
  <c r="CH386" s="1"/>
  <c r="CK386" s="1"/>
  <c r="CN386" s="1"/>
  <c r="CQ386" s="1"/>
  <c r="CT386" s="1"/>
  <c r="H387"/>
  <c r="K387" s="1"/>
  <c r="N387" s="1"/>
  <c r="Q387" s="1"/>
  <c r="T387" s="1"/>
  <c r="W387" s="1"/>
  <c r="Z387" s="1"/>
  <c r="AC387" s="1"/>
  <c r="AF387" s="1"/>
  <c r="AI387" s="1"/>
  <c r="AL387" s="1"/>
  <c r="AO387" s="1"/>
  <c r="AR387" s="1"/>
  <c r="AU387" s="1"/>
  <c r="AX387" s="1"/>
  <c r="BA387" s="1"/>
  <c r="BD387" s="1"/>
  <c r="BG387" s="1"/>
  <c r="BJ387" s="1"/>
  <c r="BM387" s="1"/>
  <c r="BP387" s="1"/>
  <c r="BS387" s="1"/>
  <c r="BV387" s="1"/>
  <c r="BY387" s="1"/>
  <c r="CB387" s="1"/>
  <c r="CE387" s="1"/>
  <c r="CH387" s="1"/>
  <c r="CK387" s="1"/>
  <c r="CN387" s="1"/>
  <c r="CQ387" s="1"/>
  <c r="CT387" s="1"/>
  <c r="H388"/>
  <c r="K388" s="1"/>
  <c r="N388" s="1"/>
  <c r="Q388" s="1"/>
  <c r="T388" s="1"/>
  <c r="W388" s="1"/>
  <c r="Z388" s="1"/>
  <c r="AC388" s="1"/>
  <c r="AF388" s="1"/>
  <c r="AI388" s="1"/>
  <c r="AL388" s="1"/>
  <c r="AO388" s="1"/>
  <c r="AR388" s="1"/>
  <c r="AU388" s="1"/>
  <c r="AX388" s="1"/>
  <c r="BA388" s="1"/>
  <c r="BD388" s="1"/>
  <c r="BG388" s="1"/>
  <c r="BJ388" s="1"/>
  <c r="BM388" s="1"/>
  <c r="BP388" s="1"/>
  <c r="BS388" s="1"/>
  <c r="BV388" s="1"/>
  <c r="BY388" s="1"/>
  <c r="CB388" s="1"/>
  <c r="CE388" s="1"/>
  <c r="CH388" s="1"/>
  <c r="CK388" s="1"/>
  <c r="CN388" s="1"/>
  <c r="CQ388" s="1"/>
  <c r="CT388" s="1"/>
  <c r="H389"/>
  <c r="K389" s="1"/>
  <c r="N389" s="1"/>
  <c r="Q389" s="1"/>
  <c r="T389" s="1"/>
  <c r="W389" s="1"/>
  <c r="Z389" s="1"/>
  <c r="AC389" s="1"/>
  <c r="AF389" s="1"/>
  <c r="AI389" s="1"/>
  <c r="AL389" s="1"/>
  <c r="AO389" s="1"/>
  <c r="AR389" s="1"/>
  <c r="AU389" s="1"/>
  <c r="AX389" s="1"/>
  <c r="BA389" s="1"/>
  <c r="BD389" s="1"/>
  <c r="BG389" s="1"/>
  <c r="BJ389" s="1"/>
  <c r="BM389" s="1"/>
  <c r="BP389" s="1"/>
  <c r="BS389" s="1"/>
  <c r="BV389" s="1"/>
  <c r="BY389" s="1"/>
  <c r="CB389" s="1"/>
  <c r="CE389" s="1"/>
  <c r="CH389" s="1"/>
  <c r="CK389" s="1"/>
  <c r="CN389" s="1"/>
  <c r="CQ389" s="1"/>
  <c r="CT389" s="1"/>
  <c r="H390"/>
  <c r="K390" s="1"/>
  <c r="N390" s="1"/>
  <c r="Q390" s="1"/>
  <c r="T390" s="1"/>
  <c r="W390" s="1"/>
  <c r="Z390" s="1"/>
  <c r="AC390" s="1"/>
  <c r="AF390" s="1"/>
  <c r="AI390" s="1"/>
  <c r="AL390" s="1"/>
  <c r="AO390" s="1"/>
  <c r="AR390" s="1"/>
  <c r="AU390" s="1"/>
  <c r="AX390" s="1"/>
  <c r="BA390" s="1"/>
  <c r="BD390" s="1"/>
  <c r="BG390" s="1"/>
  <c r="BJ390" s="1"/>
  <c r="BM390" s="1"/>
  <c r="BP390" s="1"/>
  <c r="BS390" s="1"/>
  <c r="BV390" s="1"/>
  <c r="BY390" s="1"/>
  <c r="CB390" s="1"/>
  <c r="CE390" s="1"/>
  <c r="CH390" s="1"/>
  <c r="CK390" s="1"/>
  <c r="CN390" s="1"/>
  <c r="CQ390" s="1"/>
  <c r="CT390" s="1"/>
  <c r="H391"/>
  <c r="K391" s="1"/>
  <c r="N391" s="1"/>
  <c r="Q391" s="1"/>
  <c r="T391" s="1"/>
  <c r="W391" s="1"/>
  <c r="Z391" s="1"/>
  <c r="AC391" s="1"/>
  <c r="AF391" s="1"/>
  <c r="AI391" s="1"/>
  <c r="AL391" s="1"/>
  <c r="AO391" s="1"/>
  <c r="AR391" s="1"/>
  <c r="AU391" s="1"/>
  <c r="AX391" s="1"/>
  <c r="BA391" s="1"/>
  <c r="BD391" s="1"/>
  <c r="BG391" s="1"/>
  <c r="BJ391" s="1"/>
  <c r="BM391" s="1"/>
  <c r="BP391" s="1"/>
  <c r="BS391" s="1"/>
  <c r="BV391" s="1"/>
  <c r="BY391" s="1"/>
  <c r="CB391" s="1"/>
  <c r="CE391" s="1"/>
  <c r="CH391" s="1"/>
  <c r="CK391" s="1"/>
  <c r="CN391" s="1"/>
  <c r="CQ391" s="1"/>
  <c r="CT391" s="1"/>
  <c r="H392"/>
  <c r="K392" s="1"/>
  <c r="N392" s="1"/>
  <c r="Q392" s="1"/>
  <c r="T392" s="1"/>
  <c r="W392" s="1"/>
  <c r="Z392" s="1"/>
  <c r="AC392" s="1"/>
  <c r="AF392" s="1"/>
  <c r="AI392" s="1"/>
  <c r="AL392" s="1"/>
  <c r="AO392" s="1"/>
  <c r="AR392" s="1"/>
  <c r="AU392" s="1"/>
  <c r="AX392" s="1"/>
  <c r="BA392" s="1"/>
  <c r="BD392" s="1"/>
  <c r="BG392" s="1"/>
  <c r="BJ392" s="1"/>
  <c r="BM392" s="1"/>
  <c r="BP392" s="1"/>
  <c r="BS392" s="1"/>
  <c r="BV392" s="1"/>
  <c r="BY392" s="1"/>
  <c r="CB392" s="1"/>
  <c r="CE392" s="1"/>
  <c r="CH392" s="1"/>
  <c r="CK392" s="1"/>
  <c r="CN392" s="1"/>
  <c r="CQ392" s="1"/>
  <c r="CT392" s="1"/>
  <c r="H393"/>
  <c r="K393" s="1"/>
  <c r="N393" s="1"/>
  <c r="Q393" s="1"/>
  <c r="T393" s="1"/>
  <c r="W393" s="1"/>
  <c r="Z393" s="1"/>
  <c r="AC393" s="1"/>
  <c r="AF393" s="1"/>
  <c r="AI393" s="1"/>
  <c r="AL393" s="1"/>
  <c r="AO393" s="1"/>
  <c r="AR393" s="1"/>
  <c r="AU393" s="1"/>
  <c r="AX393" s="1"/>
  <c r="BA393" s="1"/>
  <c r="BD393" s="1"/>
  <c r="BG393" s="1"/>
  <c r="BJ393" s="1"/>
  <c r="BM393" s="1"/>
  <c r="BP393" s="1"/>
  <c r="BS393" s="1"/>
  <c r="BV393" s="1"/>
  <c r="BY393" s="1"/>
  <c r="CB393" s="1"/>
  <c r="CE393" s="1"/>
  <c r="CH393" s="1"/>
  <c r="CK393" s="1"/>
  <c r="CN393" s="1"/>
  <c r="CQ393" s="1"/>
  <c r="CT393" s="1"/>
  <c r="H394"/>
  <c r="K394" s="1"/>
  <c r="N394" s="1"/>
  <c r="Q394" s="1"/>
  <c r="T394" s="1"/>
  <c r="W394" s="1"/>
  <c r="Z394" s="1"/>
  <c r="AC394" s="1"/>
  <c r="AF394" s="1"/>
  <c r="AI394" s="1"/>
  <c r="AL394" s="1"/>
  <c r="AO394" s="1"/>
  <c r="AR394" s="1"/>
  <c r="AU394" s="1"/>
  <c r="AX394" s="1"/>
  <c r="BA394" s="1"/>
  <c r="BD394" s="1"/>
  <c r="BG394" s="1"/>
  <c r="BJ394" s="1"/>
  <c r="BM394" s="1"/>
  <c r="BP394" s="1"/>
  <c r="BS394" s="1"/>
  <c r="BV394" s="1"/>
  <c r="BY394" s="1"/>
  <c r="CB394" s="1"/>
  <c r="CE394" s="1"/>
  <c r="CH394" s="1"/>
  <c r="CK394" s="1"/>
  <c r="CN394" s="1"/>
  <c r="CQ394" s="1"/>
  <c r="CT394" s="1"/>
  <c r="H395"/>
  <c r="K395" s="1"/>
  <c r="N395" s="1"/>
  <c r="Q395" s="1"/>
  <c r="T395" s="1"/>
  <c r="W395" s="1"/>
  <c r="Z395" s="1"/>
  <c r="AC395" s="1"/>
  <c r="AF395" s="1"/>
  <c r="AI395" s="1"/>
  <c r="AL395" s="1"/>
  <c r="AO395" s="1"/>
  <c r="AR395" s="1"/>
  <c r="AU395" s="1"/>
  <c r="AX395" s="1"/>
  <c r="BA395" s="1"/>
  <c r="BD395" s="1"/>
  <c r="BG395" s="1"/>
  <c r="BJ395" s="1"/>
  <c r="BM395" s="1"/>
  <c r="BP395" s="1"/>
  <c r="BS395" s="1"/>
  <c r="BV395" s="1"/>
  <c r="BY395" s="1"/>
  <c r="CB395" s="1"/>
  <c r="CE395" s="1"/>
  <c r="CH395" s="1"/>
  <c r="CK395" s="1"/>
  <c r="CN395" s="1"/>
  <c r="CQ395" s="1"/>
  <c r="CT395" s="1"/>
  <c r="H396"/>
  <c r="K396" s="1"/>
  <c r="N396" s="1"/>
  <c r="Q396" s="1"/>
  <c r="T396" s="1"/>
  <c r="W396" s="1"/>
  <c r="Z396" s="1"/>
  <c r="AC396" s="1"/>
  <c r="AF396" s="1"/>
  <c r="AI396" s="1"/>
  <c r="AL396" s="1"/>
  <c r="AO396" s="1"/>
  <c r="AR396" s="1"/>
  <c r="AU396" s="1"/>
  <c r="AX396" s="1"/>
  <c r="BA396" s="1"/>
  <c r="BD396" s="1"/>
  <c r="BG396" s="1"/>
  <c r="BJ396" s="1"/>
  <c r="BM396" s="1"/>
  <c r="BP396" s="1"/>
  <c r="BS396" s="1"/>
  <c r="BV396" s="1"/>
  <c r="BY396" s="1"/>
  <c r="CB396" s="1"/>
  <c r="CE396" s="1"/>
  <c r="CH396" s="1"/>
  <c r="CK396" s="1"/>
  <c r="CN396" s="1"/>
  <c r="CQ396" s="1"/>
  <c r="CT396" s="1"/>
  <c r="H397"/>
  <c r="K397" s="1"/>
  <c r="N397" s="1"/>
  <c r="Q397" s="1"/>
  <c r="T397" s="1"/>
  <c r="W397" s="1"/>
  <c r="Z397" s="1"/>
  <c r="AC397" s="1"/>
  <c r="AF397" s="1"/>
  <c r="AI397" s="1"/>
  <c r="AL397" s="1"/>
  <c r="AO397" s="1"/>
  <c r="AR397" s="1"/>
  <c r="AU397" s="1"/>
  <c r="AX397" s="1"/>
  <c r="BA397" s="1"/>
  <c r="BD397" s="1"/>
  <c r="BG397" s="1"/>
  <c r="BJ397" s="1"/>
  <c r="BM397" s="1"/>
  <c r="BP397" s="1"/>
  <c r="BS397" s="1"/>
  <c r="BV397" s="1"/>
  <c r="BY397" s="1"/>
  <c r="CB397" s="1"/>
  <c r="CE397" s="1"/>
  <c r="CH397" s="1"/>
  <c r="CK397" s="1"/>
  <c r="CN397" s="1"/>
  <c r="CQ397" s="1"/>
  <c r="CT397" s="1"/>
  <c r="H398"/>
  <c r="K398" s="1"/>
  <c r="N398" s="1"/>
  <c r="Q398" s="1"/>
  <c r="T398" s="1"/>
  <c r="W398" s="1"/>
  <c r="Z398" s="1"/>
  <c r="AC398" s="1"/>
  <c r="AF398" s="1"/>
  <c r="AI398" s="1"/>
  <c r="AL398" s="1"/>
  <c r="AO398" s="1"/>
  <c r="AR398" s="1"/>
  <c r="AU398" s="1"/>
  <c r="AX398" s="1"/>
  <c r="BA398" s="1"/>
  <c r="BD398" s="1"/>
  <c r="BG398" s="1"/>
  <c r="BJ398" s="1"/>
  <c r="BM398" s="1"/>
  <c r="BP398" s="1"/>
  <c r="BS398" s="1"/>
  <c r="BV398" s="1"/>
  <c r="BY398" s="1"/>
  <c r="CB398" s="1"/>
  <c r="CE398" s="1"/>
  <c r="CH398" s="1"/>
  <c r="CK398" s="1"/>
  <c r="CN398" s="1"/>
  <c r="CQ398" s="1"/>
  <c r="CT398" s="1"/>
  <c r="H399"/>
  <c r="K399" s="1"/>
  <c r="N399" s="1"/>
  <c r="Q399" s="1"/>
  <c r="T399" s="1"/>
  <c r="W399" s="1"/>
  <c r="Z399" s="1"/>
  <c r="AC399" s="1"/>
  <c r="AF399" s="1"/>
  <c r="AI399" s="1"/>
  <c r="AL399" s="1"/>
  <c r="AO399" s="1"/>
  <c r="AR399" s="1"/>
  <c r="AU399" s="1"/>
  <c r="AX399" s="1"/>
  <c r="BA399" s="1"/>
  <c r="BD399" s="1"/>
  <c r="BG399" s="1"/>
  <c r="BJ399" s="1"/>
  <c r="BM399" s="1"/>
  <c r="BP399" s="1"/>
  <c r="BS399" s="1"/>
  <c r="BV399" s="1"/>
  <c r="BY399" s="1"/>
  <c r="CB399" s="1"/>
  <c r="CE399" s="1"/>
  <c r="CH399" s="1"/>
  <c r="CK399" s="1"/>
  <c r="CN399" s="1"/>
  <c r="CQ399" s="1"/>
  <c r="CT399" s="1"/>
  <c r="H400"/>
  <c r="K400" s="1"/>
  <c r="N400" s="1"/>
  <c r="Q400" s="1"/>
  <c r="T400" s="1"/>
  <c r="W400" s="1"/>
  <c r="Z400" s="1"/>
  <c r="AC400" s="1"/>
  <c r="AF400" s="1"/>
  <c r="AI400" s="1"/>
  <c r="AL400" s="1"/>
  <c r="AO400" s="1"/>
  <c r="AR400" s="1"/>
  <c r="AU400" s="1"/>
  <c r="AX400" s="1"/>
  <c r="BA400" s="1"/>
  <c r="BD400" s="1"/>
  <c r="BG400" s="1"/>
  <c r="BJ400" s="1"/>
  <c r="BM400" s="1"/>
  <c r="BP400" s="1"/>
  <c r="BS400" s="1"/>
  <c r="BV400" s="1"/>
  <c r="BY400" s="1"/>
  <c r="CB400" s="1"/>
  <c r="CE400" s="1"/>
  <c r="CH400" s="1"/>
  <c r="CK400" s="1"/>
  <c r="CN400" s="1"/>
  <c r="CQ400" s="1"/>
  <c r="CT400" s="1"/>
  <c r="H401"/>
  <c r="K401" s="1"/>
  <c r="N401" s="1"/>
  <c r="Q401" s="1"/>
  <c r="T401" s="1"/>
  <c r="W401" s="1"/>
  <c r="Z401" s="1"/>
  <c r="AC401" s="1"/>
  <c r="AF401" s="1"/>
  <c r="AI401" s="1"/>
  <c r="AL401" s="1"/>
  <c r="AO401" s="1"/>
  <c r="AR401" s="1"/>
  <c r="AU401" s="1"/>
  <c r="AX401" s="1"/>
  <c r="BA401" s="1"/>
  <c r="BD401" s="1"/>
  <c r="BG401" s="1"/>
  <c r="BJ401" s="1"/>
  <c r="BM401" s="1"/>
  <c r="BP401" s="1"/>
  <c r="BS401" s="1"/>
  <c r="BV401" s="1"/>
  <c r="BY401" s="1"/>
  <c r="CB401" s="1"/>
  <c r="CE401" s="1"/>
  <c r="CH401" s="1"/>
  <c r="CK401" s="1"/>
  <c r="CN401" s="1"/>
  <c r="CQ401" s="1"/>
  <c r="CT401" s="1"/>
  <c r="H402"/>
  <c r="K402" s="1"/>
  <c r="N402" s="1"/>
  <c r="Q402" s="1"/>
  <c r="T402" s="1"/>
  <c r="W402" s="1"/>
  <c r="Z402" s="1"/>
  <c r="AC402" s="1"/>
  <c r="AF402" s="1"/>
  <c r="AI402" s="1"/>
  <c r="AL402" s="1"/>
  <c r="AO402" s="1"/>
  <c r="AR402" s="1"/>
  <c r="AU402" s="1"/>
  <c r="AX402" s="1"/>
  <c r="BA402" s="1"/>
  <c r="BD402" s="1"/>
  <c r="BG402" s="1"/>
  <c r="BJ402" s="1"/>
  <c r="BM402" s="1"/>
  <c r="BP402" s="1"/>
  <c r="BS402" s="1"/>
  <c r="BV402" s="1"/>
  <c r="BY402" s="1"/>
  <c r="CB402" s="1"/>
  <c r="CE402" s="1"/>
  <c r="CH402" s="1"/>
  <c r="CK402" s="1"/>
  <c r="CN402" s="1"/>
  <c r="CQ402" s="1"/>
  <c r="CT402" s="1"/>
  <c r="H403"/>
  <c r="K403" s="1"/>
  <c r="N403" s="1"/>
  <c r="Q403" s="1"/>
  <c r="T403" s="1"/>
  <c r="W403" s="1"/>
  <c r="Z403" s="1"/>
  <c r="AC403" s="1"/>
  <c r="AF403" s="1"/>
  <c r="AI403" s="1"/>
  <c r="AL403" s="1"/>
  <c r="AO403" s="1"/>
  <c r="AR403" s="1"/>
  <c r="AU403" s="1"/>
  <c r="AX403" s="1"/>
  <c r="BA403" s="1"/>
  <c r="BD403" s="1"/>
  <c r="BG403" s="1"/>
  <c r="BJ403" s="1"/>
  <c r="BM403" s="1"/>
  <c r="BP403" s="1"/>
  <c r="BS403" s="1"/>
  <c r="BV403" s="1"/>
  <c r="BY403" s="1"/>
  <c r="CB403" s="1"/>
  <c r="CE403" s="1"/>
  <c r="CH403" s="1"/>
  <c r="CK403" s="1"/>
  <c r="CN403" s="1"/>
  <c r="CQ403" s="1"/>
  <c r="CT403" s="1"/>
  <c r="H404"/>
  <c r="K404" s="1"/>
  <c r="N404" s="1"/>
  <c r="Q404" s="1"/>
  <c r="T404" s="1"/>
  <c r="W404" s="1"/>
  <c r="Z404" s="1"/>
  <c r="AC404" s="1"/>
  <c r="AF404" s="1"/>
  <c r="AI404" s="1"/>
  <c r="AL404" s="1"/>
  <c r="AO404" s="1"/>
  <c r="AR404" s="1"/>
  <c r="AU404" s="1"/>
  <c r="AX404" s="1"/>
  <c r="BA404" s="1"/>
  <c r="BD404" s="1"/>
  <c r="BG404" s="1"/>
  <c r="BJ404" s="1"/>
  <c r="BM404" s="1"/>
  <c r="BP404" s="1"/>
  <c r="BS404" s="1"/>
  <c r="BV404" s="1"/>
  <c r="BY404" s="1"/>
  <c r="CB404" s="1"/>
  <c r="CE404" s="1"/>
  <c r="CH404" s="1"/>
  <c r="CK404" s="1"/>
  <c r="CN404" s="1"/>
  <c r="CQ404" s="1"/>
  <c r="CT404" s="1"/>
  <c r="H405"/>
  <c r="K405" s="1"/>
  <c r="N405" s="1"/>
  <c r="Q203" l="1"/>
  <c r="T203" s="1"/>
  <c r="W203" s="1"/>
  <c r="Z203" s="1"/>
  <c r="AC203" s="1"/>
  <c r="AF203" s="1"/>
  <c r="AI203" s="1"/>
  <c r="AL203" s="1"/>
  <c r="AO203" s="1"/>
  <c r="AR203" s="1"/>
  <c r="AU203" s="1"/>
  <c r="AX203" s="1"/>
  <c r="BA203" s="1"/>
  <c r="BD203" s="1"/>
  <c r="BG203" s="1"/>
  <c r="BJ203" s="1"/>
  <c r="BM203" s="1"/>
  <c r="BP203" s="1"/>
  <c r="BS203" s="1"/>
  <c r="BV203" s="1"/>
  <c r="BY203" s="1"/>
  <c r="CB203" s="1"/>
  <c r="CE203" s="1"/>
  <c r="CH203" s="1"/>
  <c r="CK203" s="1"/>
  <c r="CN203" s="1"/>
  <c r="CQ203" s="1"/>
  <c r="CT203" s="1"/>
  <c r="Q201"/>
  <c r="T201" s="1"/>
  <c r="W201" s="1"/>
  <c r="Z201" s="1"/>
  <c r="AC201" s="1"/>
  <c r="AF201" s="1"/>
  <c r="AI201" s="1"/>
  <c r="AL201" s="1"/>
  <c r="AO201" s="1"/>
  <c r="AR201" s="1"/>
  <c r="AU201" s="1"/>
  <c r="AX201" s="1"/>
  <c r="BA201" s="1"/>
  <c r="BD201" s="1"/>
  <c r="BG201" s="1"/>
  <c r="BJ201" s="1"/>
  <c r="BM201" s="1"/>
  <c r="BP201" s="1"/>
  <c r="BS201" s="1"/>
  <c r="BV201" s="1"/>
  <c r="BY201" s="1"/>
  <c r="CB201" s="1"/>
  <c r="CE201" s="1"/>
  <c r="CH201" s="1"/>
  <c r="CK201" s="1"/>
  <c r="CN201" s="1"/>
  <c r="CQ201" s="1"/>
  <c r="CT201" s="1"/>
  <c r="Q199"/>
  <c r="T199" s="1"/>
  <c r="W199" s="1"/>
  <c r="Z199" s="1"/>
  <c r="AC199" s="1"/>
  <c r="AF199" s="1"/>
  <c r="AI199" s="1"/>
  <c r="AL199" s="1"/>
  <c r="AO199" s="1"/>
  <c r="AR199" s="1"/>
  <c r="AU199" s="1"/>
  <c r="AX199" s="1"/>
  <c r="BA199" s="1"/>
  <c r="BD199" s="1"/>
  <c r="BG199" s="1"/>
  <c r="BJ199" s="1"/>
  <c r="BM199" s="1"/>
  <c r="BP199" s="1"/>
  <c r="BS199" s="1"/>
  <c r="BV199" s="1"/>
  <c r="BY199" s="1"/>
  <c r="CB199" s="1"/>
  <c r="CE199" s="1"/>
  <c r="CH199" s="1"/>
  <c r="CK199" s="1"/>
  <c r="CN199" s="1"/>
  <c r="CQ199" s="1"/>
  <c r="CT199" s="1"/>
  <c r="Q197"/>
  <c r="T197" s="1"/>
  <c r="W197" s="1"/>
  <c r="Z197" s="1"/>
  <c r="AC197" s="1"/>
  <c r="AF197" s="1"/>
  <c r="AI197" s="1"/>
  <c r="AL197" s="1"/>
  <c r="AO197" s="1"/>
  <c r="AR197" s="1"/>
  <c r="AU197" s="1"/>
  <c r="AX197" s="1"/>
  <c r="BA197" s="1"/>
  <c r="BD197" s="1"/>
  <c r="BG197" s="1"/>
  <c r="BJ197" s="1"/>
  <c r="BM197" s="1"/>
  <c r="BP197" s="1"/>
  <c r="BS197" s="1"/>
  <c r="BV197" s="1"/>
  <c r="BY197" s="1"/>
  <c r="CB197" s="1"/>
  <c r="CE197" s="1"/>
  <c r="CH197" s="1"/>
  <c r="CK197" s="1"/>
  <c r="CN197" s="1"/>
  <c r="CQ197" s="1"/>
  <c r="CT197" s="1"/>
  <c r="Q195"/>
  <c r="T195" s="1"/>
  <c r="W195" s="1"/>
  <c r="Z195" s="1"/>
  <c r="AC195" s="1"/>
  <c r="AF195" s="1"/>
  <c r="AI195" s="1"/>
  <c r="AL195" s="1"/>
  <c r="AO195" s="1"/>
  <c r="AR195" s="1"/>
  <c r="AU195" s="1"/>
  <c r="AX195" s="1"/>
  <c r="BA195" s="1"/>
  <c r="BD195" s="1"/>
  <c r="BG195" s="1"/>
  <c r="BJ195" s="1"/>
  <c r="BM195" s="1"/>
  <c r="BP195" s="1"/>
  <c r="BS195" s="1"/>
  <c r="BV195" s="1"/>
  <c r="BY195" s="1"/>
  <c r="CB195" s="1"/>
  <c r="CE195" s="1"/>
  <c r="CH195" s="1"/>
  <c r="CK195" s="1"/>
  <c r="CN195" s="1"/>
  <c r="CQ195" s="1"/>
  <c r="CT195" s="1"/>
  <c r="Q193"/>
  <c r="T193" s="1"/>
  <c r="W193" s="1"/>
  <c r="Z193" s="1"/>
  <c r="AC193" s="1"/>
  <c r="AF193" s="1"/>
  <c r="AI193" s="1"/>
  <c r="AL193" s="1"/>
  <c r="AO193" s="1"/>
  <c r="AR193" s="1"/>
  <c r="AU193" s="1"/>
  <c r="AX193" s="1"/>
  <c r="BA193" s="1"/>
  <c r="BD193" s="1"/>
  <c r="BG193" s="1"/>
  <c r="BJ193" s="1"/>
  <c r="BM193" s="1"/>
  <c r="BP193" s="1"/>
  <c r="BS193" s="1"/>
  <c r="BV193" s="1"/>
  <c r="BY193" s="1"/>
  <c r="CB193" s="1"/>
  <c r="CE193" s="1"/>
  <c r="CH193" s="1"/>
  <c r="CK193" s="1"/>
  <c r="CN193" s="1"/>
  <c r="CQ193" s="1"/>
  <c r="CT193" s="1"/>
  <c r="Q191"/>
  <c r="T191" s="1"/>
  <c r="W191" s="1"/>
  <c r="Z191" s="1"/>
  <c r="AC191" s="1"/>
  <c r="AF191" s="1"/>
  <c r="AI191" s="1"/>
  <c r="AL191" s="1"/>
  <c r="AO191" s="1"/>
  <c r="AR191" s="1"/>
  <c r="AU191" s="1"/>
  <c r="AX191" s="1"/>
  <c r="BA191" s="1"/>
  <c r="BD191" s="1"/>
  <c r="BG191" s="1"/>
  <c r="BJ191" s="1"/>
  <c r="BM191" s="1"/>
  <c r="BP191" s="1"/>
  <c r="BS191" s="1"/>
  <c r="BV191" s="1"/>
  <c r="BY191" s="1"/>
  <c r="CB191" s="1"/>
  <c r="CE191" s="1"/>
  <c r="CH191" s="1"/>
  <c r="CK191" s="1"/>
  <c r="CN191" s="1"/>
  <c r="CQ191" s="1"/>
  <c r="CT191" s="1"/>
  <c r="Q189"/>
  <c r="T189" s="1"/>
  <c r="W189" s="1"/>
  <c r="Z189" s="1"/>
  <c r="AC189" s="1"/>
  <c r="AF189" s="1"/>
  <c r="AI189" s="1"/>
  <c r="AL189" s="1"/>
  <c r="AO189" s="1"/>
  <c r="AR189" s="1"/>
  <c r="AU189" s="1"/>
  <c r="AX189" s="1"/>
  <c r="BA189" s="1"/>
  <c r="BD189" s="1"/>
  <c r="BG189" s="1"/>
  <c r="BJ189" s="1"/>
  <c r="BM189" s="1"/>
  <c r="BP189" s="1"/>
  <c r="BS189" s="1"/>
  <c r="BV189" s="1"/>
  <c r="BY189" s="1"/>
  <c r="CB189" s="1"/>
  <c r="CE189" s="1"/>
  <c r="CH189" s="1"/>
  <c r="CK189" s="1"/>
  <c r="CN189" s="1"/>
  <c r="CQ189" s="1"/>
  <c r="CT189" s="1"/>
  <c r="Q187"/>
  <c r="T187" s="1"/>
  <c r="W187" s="1"/>
  <c r="Z187" s="1"/>
  <c r="AC187" s="1"/>
  <c r="AF187" s="1"/>
  <c r="AI187" s="1"/>
  <c r="AL187" s="1"/>
  <c r="AO187" s="1"/>
  <c r="AR187" s="1"/>
  <c r="AU187" s="1"/>
  <c r="AX187" s="1"/>
  <c r="BA187" s="1"/>
  <c r="BD187" s="1"/>
  <c r="BG187" s="1"/>
  <c r="BJ187" s="1"/>
  <c r="BM187" s="1"/>
  <c r="BP187" s="1"/>
  <c r="BS187" s="1"/>
  <c r="BV187" s="1"/>
  <c r="BY187" s="1"/>
  <c r="CB187" s="1"/>
  <c r="CE187" s="1"/>
  <c r="CH187" s="1"/>
  <c r="CK187" s="1"/>
  <c r="CN187" s="1"/>
  <c r="CQ187" s="1"/>
  <c r="CT187" s="1"/>
  <c r="Q185"/>
  <c r="T185" s="1"/>
  <c r="W185" s="1"/>
  <c r="Z185" s="1"/>
  <c r="AC185" s="1"/>
  <c r="AF185" s="1"/>
  <c r="AI185" s="1"/>
  <c r="AL185" s="1"/>
  <c r="AO185" s="1"/>
  <c r="AR185" s="1"/>
  <c r="AU185" s="1"/>
  <c r="AX185" s="1"/>
  <c r="BA185" s="1"/>
  <c r="BD185" s="1"/>
  <c r="BG185" s="1"/>
  <c r="BJ185" s="1"/>
  <c r="BM185" s="1"/>
  <c r="BP185" s="1"/>
  <c r="BS185" s="1"/>
  <c r="BV185" s="1"/>
  <c r="BY185" s="1"/>
  <c r="CB185" s="1"/>
  <c r="CE185" s="1"/>
  <c r="CH185" s="1"/>
  <c r="CK185" s="1"/>
  <c r="CN185" s="1"/>
  <c r="CQ185" s="1"/>
  <c r="CT185" s="1"/>
  <c r="Q183"/>
  <c r="T183" s="1"/>
  <c r="W183" s="1"/>
  <c r="Z183" s="1"/>
  <c r="AC183" s="1"/>
  <c r="AF183" s="1"/>
  <c r="AI183" s="1"/>
  <c r="AL183" s="1"/>
  <c r="AO183" s="1"/>
  <c r="AR183" s="1"/>
  <c r="AU183" s="1"/>
  <c r="AX183" s="1"/>
  <c r="BA183" s="1"/>
  <c r="BD183" s="1"/>
  <c r="BG183" s="1"/>
  <c r="BJ183" s="1"/>
  <c r="BM183" s="1"/>
  <c r="BP183" s="1"/>
  <c r="BS183" s="1"/>
  <c r="BV183" s="1"/>
  <c r="BY183" s="1"/>
  <c r="CB183" s="1"/>
  <c r="CE183" s="1"/>
  <c r="CH183" s="1"/>
  <c r="CK183" s="1"/>
  <c r="CN183" s="1"/>
  <c r="CQ183" s="1"/>
  <c r="CT183" s="1"/>
  <c r="Q204"/>
  <c r="T204" s="1"/>
  <c r="W204" s="1"/>
  <c r="Z204" s="1"/>
  <c r="AC204" s="1"/>
  <c r="AF204" s="1"/>
  <c r="AI204" s="1"/>
  <c r="AL204" s="1"/>
  <c r="AO204" s="1"/>
  <c r="AR204" s="1"/>
  <c r="AU204" s="1"/>
  <c r="AX204" s="1"/>
  <c r="BA204" s="1"/>
  <c r="BD204" s="1"/>
  <c r="BG204" s="1"/>
  <c r="BJ204" s="1"/>
  <c r="BM204" s="1"/>
  <c r="BP204" s="1"/>
  <c r="BS204" s="1"/>
  <c r="BV204" s="1"/>
  <c r="BY204" s="1"/>
  <c r="CB204" s="1"/>
  <c r="CE204" s="1"/>
  <c r="CH204" s="1"/>
  <c r="CK204" s="1"/>
  <c r="CN204" s="1"/>
  <c r="CQ204" s="1"/>
  <c r="CT204" s="1"/>
  <c r="Q202"/>
  <c r="T202" s="1"/>
  <c r="W202" s="1"/>
  <c r="Z202" s="1"/>
  <c r="AC202" s="1"/>
  <c r="AF202" s="1"/>
  <c r="AI202" s="1"/>
  <c r="AL202" s="1"/>
  <c r="AO202" s="1"/>
  <c r="AR202" s="1"/>
  <c r="AU202" s="1"/>
  <c r="AX202" s="1"/>
  <c r="BA202" s="1"/>
  <c r="BD202" s="1"/>
  <c r="BG202" s="1"/>
  <c r="BJ202" s="1"/>
  <c r="BM202" s="1"/>
  <c r="BP202" s="1"/>
  <c r="BS202" s="1"/>
  <c r="BV202" s="1"/>
  <c r="BY202" s="1"/>
  <c r="CB202" s="1"/>
  <c r="CE202" s="1"/>
  <c r="CH202" s="1"/>
  <c r="CK202" s="1"/>
  <c r="CN202" s="1"/>
  <c r="CQ202" s="1"/>
  <c r="CT202" s="1"/>
  <c r="Q200"/>
  <c r="T200" s="1"/>
  <c r="W200" s="1"/>
  <c r="Z200" s="1"/>
  <c r="AC200" s="1"/>
  <c r="AF200" s="1"/>
  <c r="AI200" s="1"/>
  <c r="AL200" s="1"/>
  <c r="AO200" s="1"/>
  <c r="AR200" s="1"/>
  <c r="AU200" s="1"/>
  <c r="AX200" s="1"/>
  <c r="BA200" s="1"/>
  <c r="BD200" s="1"/>
  <c r="BG200" s="1"/>
  <c r="BJ200" s="1"/>
  <c r="BM200" s="1"/>
  <c r="BP200" s="1"/>
  <c r="BS200" s="1"/>
  <c r="BV200" s="1"/>
  <c r="BY200" s="1"/>
  <c r="CB200" s="1"/>
  <c r="CE200" s="1"/>
  <c r="CH200" s="1"/>
  <c r="CK200" s="1"/>
  <c r="CN200" s="1"/>
  <c r="CQ200" s="1"/>
  <c r="CT200" s="1"/>
  <c r="Q198"/>
  <c r="T198" s="1"/>
  <c r="W198" s="1"/>
  <c r="Z198" s="1"/>
  <c r="AC198" s="1"/>
  <c r="AF198" s="1"/>
  <c r="AI198" s="1"/>
  <c r="AL198" s="1"/>
  <c r="AO198" s="1"/>
  <c r="AR198" s="1"/>
  <c r="AU198" s="1"/>
  <c r="AX198" s="1"/>
  <c r="BA198" s="1"/>
  <c r="BD198" s="1"/>
  <c r="BG198" s="1"/>
  <c r="BJ198" s="1"/>
  <c r="BM198" s="1"/>
  <c r="BP198" s="1"/>
  <c r="BS198" s="1"/>
  <c r="BV198" s="1"/>
  <c r="BY198" s="1"/>
  <c r="CB198" s="1"/>
  <c r="CE198" s="1"/>
  <c r="CH198" s="1"/>
  <c r="CK198" s="1"/>
  <c r="CN198" s="1"/>
  <c r="CQ198" s="1"/>
  <c r="CT198" s="1"/>
  <c r="Q196"/>
  <c r="T196" s="1"/>
  <c r="W196" s="1"/>
  <c r="Z196" s="1"/>
  <c r="AC196" s="1"/>
  <c r="AF196" s="1"/>
  <c r="AI196" s="1"/>
  <c r="AL196" s="1"/>
  <c r="AO196" s="1"/>
  <c r="AR196" s="1"/>
  <c r="AU196" s="1"/>
  <c r="AX196" s="1"/>
  <c r="BA196" s="1"/>
  <c r="BD196" s="1"/>
  <c r="BG196" s="1"/>
  <c r="BJ196" s="1"/>
  <c r="BM196" s="1"/>
  <c r="BP196" s="1"/>
  <c r="BS196" s="1"/>
  <c r="BV196" s="1"/>
  <c r="BY196" s="1"/>
  <c r="CB196" s="1"/>
  <c r="CE196" s="1"/>
  <c r="CH196" s="1"/>
  <c r="CK196" s="1"/>
  <c r="CN196" s="1"/>
  <c r="CQ196" s="1"/>
  <c r="CT196" s="1"/>
  <c r="Q194"/>
  <c r="T194" s="1"/>
  <c r="W194" s="1"/>
  <c r="Z194" s="1"/>
  <c r="AC194" s="1"/>
  <c r="AF194" s="1"/>
  <c r="AI194" s="1"/>
  <c r="AL194" s="1"/>
  <c r="AO194" s="1"/>
  <c r="AR194" s="1"/>
  <c r="AU194" s="1"/>
  <c r="AX194" s="1"/>
  <c r="BA194" s="1"/>
  <c r="BD194" s="1"/>
  <c r="BG194" s="1"/>
  <c r="BJ194" s="1"/>
  <c r="BM194" s="1"/>
  <c r="BP194" s="1"/>
  <c r="BS194" s="1"/>
  <c r="BV194" s="1"/>
  <c r="BY194" s="1"/>
  <c r="CB194" s="1"/>
  <c r="CE194" s="1"/>
  <c r="CH194" s="1"/>
  <c r="CK194" s="1"/>
  <c r="CN194" s="1"/>
  <c r="CQ194" s="1"/>
  <c r="CT194" s="1"/>
  <c r="Q192"/>
  <c r="T192" s="1"/>
  <c r="W192" s="1"/>
  <c r="Z192" s="1"/>
  <c r="AC192" s="1"/>
  <c r="AF192" s="1"/>
  <c r="AI192" s="1"/>
  <c r="AL192" s="1"/>
  <c r="AO192" s="1"/>
  <c r="AR192" s="1"/>
  <c r="AU192" s="1"/>
  <c r="AX192" s="1"/>
  <c r="BA192" s="1"/>
  <c r="BD192" s="1"/>
  <c r="BG192" s="1"/>
  <c r="BJ192" s="1"/>
  <c r="BM192" s="1"/>
  <c r="BP192" s="1"/>
  <c r="BS192" s="1"/>
  <c r="BV192" s="1"/>
  <c r="BY192" s="1"/>
  <c r="CB192" s="1"/>
  <c r="CE192" s="1"/>
  <c r="CH192" s="1"/>
  <c r="CK192" s="1"/>
  <c r="CN192" s="1"/>
  <c r="CQ192" s="1"/>
  <c r="CT192" s="1"/>
  <c r="Q190"/>
  <c r="T190" s="1"/>
  <c r="W190" s="1"/>
  <c r="Z190" s="1"/>
  <c r="AC190" s="1"/>
  <c r="AF190" s="1"/>
  <c r="AI190" s="1"/>
  <c r="AL190" s="1"/>
  <c r="AO190" s="1"/>
  <c r="AR190" s="1"/>
  <c r="AU190" s="1"/>
  <c r="AX190" s="1"/>
  <c r="BA190" s="1"/>
  <c r="BD190" s="1"/>
  <c r="BG190" s="1"/>
  <c r="BJ190" s="1"/>
  <c r="BM190" s="1"/>
  <c r="BP190" s="1"/>
  <c r="BS190" s="1"/>
  <c r="BV190" s="1"/>
  <c r="BY190" s="1"/>
  <c r="CB190" s="1"/>
  <c r="CE190" s="1"/>
  <c r="CH190" s="1"/>
  <c r="CK190" s="1"/>
  <c r="CN190" s="1"/>
  <c r="CQ190" s="1"/>
  <c r="CT190" s="1"/>
  <c r="Q188"/>
  <c r="T188" s="1"/>
  <c r="W188" s="1"/>
  <c r="Z188" s="1"/>
  <c r="AC188" s="1"/>
  <c r="AF188" s="1"/>
  <c r="AI188" s="1"/>
  <c r="AL188" s="1"/>
  <c r="AO188" s="1"/>
  <c r="AR188" s="1"/>
  <c r="AU188" s="1"/>
  <c r="AX188" s="1"/>
  <c r="BA188" s="1"/>
  <c r="BD188" s="1"/>
  <c r="BG188" s="1"/>
  <c r="BJ188" s="1"/>
  <c r="BM188" s="1"/>
  <c r="BP188" s="1"/>
  <c r="BS188" s="1"/>
  <c r="BV188" s="1"/>
  <c r="BY188" s="1"/>
  <c r="CB188" s="1"/>
  <c r="CE188" s="1"/>
  <c r="CH188" s="1"/>
  <c r="CK188" s="1"/>
  <c r="CN188" s="1"/>
  <c r="CQ188" s="1"/>
  <c r="CT188" s="1"/>
  <c r="Q186"/>
  <c r="T186" s="1"/>
  <c r="W186" s="1"/>
  <c r="Z186" s="1"/>
  <c r="AC186" s="1"/>
  <c r="AF186" s="1"/>
  <c r="AI186" s="1"/>
  <c r="AL186" s="1"/>
  <c r="AO186" s="1"/>
  <c r="AR186" s="1"/>
  <c r="AU186" s="1"/>
  <c r="AX186" s="1"/>
  <c r="BA186" s="1"/>
  <c r="BD186" s="1"/>
  <c r="BG186" s="1"/>
  <c r="BJ186" s="1"/>
  <c r="BM186" s="1"/>
  <c r="BP186" s="1"/>
  <c r="BS186" s="1"/>
  <c r="BV186" s="1"/>
  <c r="BY186" s="1"/>
  <c r="CB186" s="1"/>
  <c r="CE186" s="1"/>
  <c r="CH186" s="1"/>
  <c r="CK186" s="1"/>
  <c r="CN186" s="1"/>
  <c r="CQ186" s="1"/>
  <c r="CT186" s="1"/>
  <c r="Q184"/>
  <c r="T184" s="1"/>
  <c r="W184" s="1"/>
  <c r="Z184" s="1"/>
  <c r="AC184" s="1"/>
  <c r="AF184" s="1"/>
  <c r="AI184" s="1"/>
  <c r="AL184" s="1"/>
  <c r="AO184" s="1"/>
  <c r="AR184" s="1"/>
  <c r="AU184" s="1"/>
  <c r="AX184" s="1"/>
  <c r="BA184" s="1"/>
  <c r="BD184" s="1"/>
  <c r="BG184" s="1"/>
  <c r="BJ184" s="1"/>
  <c r="BM184" s="1"/>
  <c r="BP184" s="1"/>
  <c r="BS184" s="1"/>
  <c r="BV184" s="1"/>
  <c r="BY184" s="1"/>
  <c r="CB184" s="1"/>
  <c r="CE184" s="1"/>
  <c r="CH184" s="1"/>
  <c r="CK184" s="1"/>
  <c r="CN184" s="1"/>
  <c r="CQ184" s="1"/>
  <c r="CT184" s="1"/>
  <c r="Q182"/>
  <c r="T182" s="1"/>
  <c r="W182" s="1"/>
  <c r="Z182" s="1"/>
  <c r="AC182" s="1"/>
  <c r="AF182" s="1"/>
  <c r="AI182" s="1"/>
  <c r="AL182" s="1"/>
  <c r="AO182" s="1"/>
  <c r="AR182" s="1"/>
  <c r="AU182" s="1"/>
  <c r="AX182" s="1"/>
  <c r="BA182" s="1"/>
  <c r="BD182" s="1"/>
  <c r="BG182" s="1"/>
  <c r="BJ182" s="1"/>
  <c r="BM182" s="1"/>
  <c r="BP182" s="1"/>
  <c r="BS182" s="1"/>
  <c r="BV182" s="1"/>
  <c r="BY182" s="1"/>
  <c r="CB182" s="1"/>
  <c r="CE182" s="1"/>
  <c r="CH182" s="1"/>
  <c r="CK182" s="1"/>
  <c r="CN182" s="1"/>
  <c r="CQ182" s="1"/>
  <c r="CT182" s="1"/>
  <c r="Q180"/>
  <c r="T180" s="1"/>
  <c r="W180" s="1"/>
  <c r="Z180" s="1"/>
  <c r="AC180" s="1"/>
  <c r="AF180" s="1"/>
  <c r="AI180" s="1"/>
  <c r="AL180" s="1"/>
  <c r="AO180" s="1"/>
  <c r="AR180" s="1"/>
  <c r="AU180" s="1"/>
  <c r="AX180" s="1"/>
  <c r="BA180" s="1"/>
  <c r="BD180" s="1"/>
  <c r="BG180" s="1"/>
  <c r="BJ180" s="1"/>
  <c r="BM180" s="1"/>
  <c r="BP180" s="1"/>
  <c r="BS180" s="1"/>
  <c r="BV180" s="1"/>
  <c r="BY180" s="1"/>
  <c r="CB180" s="1"/>
  <c r="CE180" s="1"/>
  <c r="CH180" s="1"/>
  <c r="CK180" s="1"/>
  <c r="CN180" s="1"/>
  <c r="CQ180" s="1"/>
  <c r="CT180" s="1"/>
  <c r="Q178"/>
  <c r="T178" s="1"/>
  <c r="W178" s="1"/>
  <c r="Z178" s="1"/>
  <c r="AC178" s="1"/>
  <c r="AF178" s="1"/>
  <c r="AI178" s="1"/>
  <c r="AL178" s="1"/>
  <c r="AO178" s="1"/>
  <c r="AR178" s="1"/>
  <c r="AU178" s="1"/>
  <c r="AX178" s="1"/>
  <c r="BA178" s="1"/>
  <c r="BD178" s="1"/>
  <c r="BG178" s="1"/>
  <c r="BJ178" s="1"/>
  <c r="BM178" s="1"/>
  <c r="BP178" s="1"/>
  <c r="BS178" s="1"/>
  <c r="BV178" s="1"/>
  <c r="BY178" s="1"/>
  <c r="CB178" s="1"/>
  <c r="CE178" s="1"/>
  <c r="CH178" s="1"/>
  <c r="CK178" s="1"/>
  <c r="CN178" s="1"/>
  <c r="CQ178" s="1"/>
  <c r="CT178" s="1"/>
  <c r="Q176"/>
  <c r="T176" s="1"/>
  <c r="W176" s="1"/>
  <c r="Z176" s="1"/>
  <c r="AC176" s="1"/>
  <c r="AF176" s="1"/>
  <c r="AI176" s="1"/>
  <c r="AL176" s="1"/>
  <c r="AO176" s="1"/>
  <c r="AR176" s="1"/>
  <c r="AU176" s="1"/>
  <c r="AX176" s="1"/>
  <c r="BA176" s="1"/>
  <c r="BD176" s="1"/>
  <c r="BG176" s="1"/>
  <c r="BJ176" s="1"/>
  <c r="BM176" s="1"/>
  <c r="BP176" s="1"/>
  <c r="BS176" s="1"/>
  <c r="BV176" s="1"/>
  <c r="BY176" s="1"/>
  <c r="CB176" s="1"/>
  <c r="CE176" s="1"/>
  <c r="CH176" s="1"/>
  <c r="CK176" s="1"/>
  <c r="CN176" s="1"/>
  <c r="CQ176" s="1"/>
  <c r="CT176" s="1"/>
  <c r="Q174"/>
  <c r="T174" s="1"/>
  <c r="W174" s="1"/>
  <c r="Z174" s="1"/>
  <c r="AC174" s="1"/>
  <c r="AF174" s="1"/>
  <c r="AI174" s="1"/>
  <c r="AL174" s="1"/>
  <c r="AO174" s="1"/>
  <c r="AR174" s="1"/>
  <c r="AU174" s="1"/>
  <c r="AX174" s="1"/>
  <c r="BA174" s="1"/>
  <c r="BD174" s="1"/>
  <c r="BG174" s="1"/>
  <c r="BJ174" s="1"/>
  <c r="BM174" s="1"/>
  <c r="BP174" s="1"/>
  <c r="BS174" s="1"/>
  <c r="BV174" s="1"/>
  <c r="BY174" s="1"/>
  <c r="CB174" s="1"/>
  <c r="CE174" s="1"/>
  <c r="CH174" s="1"/>
  <c r="CK174" s="1"/>
  <c r="CN174" s="1"/>
  <c r="CQ174" s="1"/>
  <c r="CT174" s="1"/>
  <c r="Q172"/>
  <c r="T172" s="1"/>
  <c r="W172" s="1"/>
  <c r="Z172" s="1"/>
  <c r="AC172" s="1"/>
  <c r="AF172" s="1"/>
  <c r="AI172" s="1"/>
  <c r="AL172" s="1"/>
  <c r="AO172" s="1"/>
  <c r="AR172" s="1"/>
  <c r="AU172" s="1"/>
  <c r="AX172" s="1"/>
  <c r="BA172" s="1"/>
  <c r="BD172" s="1"/>
  <c r="BG172" s="1"/>
  <c r="BJ172" s="1"/>
  <c r="BM172" s="1"/>
  <c r="BP172" s="1"/>
  <c r="BS172" s="1"/>
  <c r="BV172" s="1"/>
  <c r="BY172" s="1"/>
  <c r="CB172" s="1"/>
  <c r="CE172" s="1"/>
  <c r="CH172" s="1"/>
  <c r="CK172" s="1"/>
  <c r="CN172" s="1"/>
  <c r="CQ172" s="1"/>
  <c r="CT172" s="1"/>
  <c r="Q170"/>
  <c r="T170" s="1"/>
  <c r="W170" s="1"/>
  <c r="Z170" s="1"/>
  <c r="AC170" s="1"/>
  <c r="AF170" s="1"/>
  <c r="AI170" s="1"/>
  <c r="AL170" s="1"/>
  <c r="AO170" s="1"/>
  <c r="AR170" s="1"/>
  <c r="AU170" s="1"/>
  <c r="AX170" s="1"/>
  <c r="BA170" s="1"/>
  <c r="BD170" s="1"/>
  <c r="BG170" s="1"/>
  <c r="BJ170" s="1"/>
  <c r="BM170" s="1"/>
  <c r="BP170" s="1"/>
  <c r="BS170" s="1"/>
  <c r="BV170" s="1"/>
  <c r="BY170" s="1"/>
  <c r="CB170" s="1"/>
  <c r="CE170" s="1"/>
  <c r="CH170" s="1"/>
  <c r="CK170" s="1"/>
  <c r="CN170" s="1"/>
  <c r="CQ170" s="1"/>
  <c r="CT170" s="1"/>
  <c r="Q168"/>
  <c r="T168" s="1"/>
  <c r="W168" s="1"/>
  <c r="Z168" s="1"/>
  <c r="AC168" s="1"/>
  <c r="AF168" s="1"/>
  <c r="AI168" s="1"/>
  <c r="AL168" s="1"/>
  <c r="AO168" s="1"/>
  <c r="AR168" s="1"/>
  <c r="AU168" s="1"/>
  <c r="AX168" s="1"/>
  <c r="BA168" s="1"/>
  <c r="BD168" s="1"/>
  <c r="BG168" s="1"/>
  <c r="BJ168" s="1"/>
  <c r="BM168" s="1"/>
  <c r="BP168" s="1"/>
  <c r="BS168" s="1"/>
  <c r="BV168" s="1"/>
  <c r="BY168" s="1"/>
  <c r="CB168" s="1"/>
  <c r="CE168" s="1"/>
  <c r="CH168" s="1"/>
  <c r="CK168" s="1"/>
  <c r="CN168" s="1"/>
  <c r="CQ168" s="1"/>
  <c r="CT168" s="1"/>
  <c r="Q166"/>
  <c r="T166" s="1"/>
  <c r="W166" s="1"/>
  <c r="Z166" s="1"/>
  <c r="AC166" s="1"/>
  <c r="AF166" s="1"/>
  <c r="AI166" s="1"/>
  <c r="AL166" s="1"/>
  <c r="AO166" s="1"/>
  <c r="AR166" s="1"/>
  <c r="AU166" s="1"/>
  <c r="AX166" s="1"/>
  <c r="BA166" s="1"/>
  <c r="BD166" s="1"/>
  <c r="BG166" s="1"/>
  <c r="BJ166" s="1"/>
  <c r="BM166" s="1"/>
  <c r="BP166" s="1"/>
  <c r="BS166" s="1"/>
  <c r="BV166" s="1"/>
  <c r="BY166" s="1"/>
  <c r="CB166" s="1"/>
  <c r="CE166" s="1"/>
  <c r="CH166" s="1"/>
  <c r="CK166" s="1"/>
  <c r="CN166" s="1"/>
  <c r="CQ166" s="1"/>
  <c r="CT166" s="1"/>
  <c r="Q164"/>
  <c r="T164" s="1"/>
  <c r="W164" s="1"/>
  <c r="Z164" s="1"/>
  <c r="AC164" s="1"/>
  <c r="AF164" s="1"/>
  <c r="AI164" s="1"/>
  <c r="AL164" s="1"/>
  <c r="AO164" s="1"/>
  <c r="AR164" s="1"/>
  <c r="AU164" s="1"/>
  <c r="AX164" s="1"/>
  <c r="BA164" s="1"/>
  <c r="BD164" s="1"/>
  <c r="BG164" s="1"/>
  <c r="BJ164" s="1"/>
  <c r="BM164" s="1"/>
  <c r="BP164" s="1"/>
  <c r="BS164" s="1"/>
  <c r="BV164" s="1"/>
  <c r="BY164" s="1"/>
  <c r="CB164" s="1"/>
  <c r="CE164" s="1"/>
  <c r="CH164" s="1"/>
  <c r="CK164" s="1"/>
  <c r="CN164" s="1"/>
  <c r="CQ164" s="1"/>
  <c r="CT164" s="1"/>
  <c r="Q162"/>
  <c r="T162" s="1"/>
  <c r="W162" s="1"/>
  <c r="Z162" s="1"/>
  <c r="AC162" s="1"/>
  <c r="AF162" s="1"/>
  <c r="AI162" s="1"/>
  <c r="AL162" s="1"/>
  <c r="AO162" s="1"/>
  <c r="AR162" s="1"/>
  <c r="AU162" s="1"/>
  <c r="AX162" s="1"/>
  <c r="BA162" s="1"/>
  <c r="BD162" s="1"/>
  <c r="BG162" s="1"/>
  <c r="BJ162" s="1"/>
  <c r="BM162" s="1"/>
  <c r="BP162" s="1"/>
  <c r="BS162" s="1"/>
  <c r="BV162" s="1"/>
  <c r="BY162" s="1"/>
  <c r="CB162" s="1"/>
  <c r="CE162" s="1"/>
  <c r="CH162" s="1"/>
  <c r="CK162" s="1"/>
  <c r="CN162" s="1"/>
  <c r="CQ162" s="1"/>
  <c r="CT162" s="1"/>
  <c r="Q160"/>
  <c r="T160" s="1"/>
  <c r="W160" s="1"/>
  <c r="Z160" s="1"/>
  <c r="AC160" s="1"/>
  <c r="AF160" s="1"/>
  <c r="AI160" s="1"/>
  <c r="AL160" s="1"/>
  <c r="AO160" s="1"/>
  <c r="AR160" s="1"/>
  <c r="AU160" s="1"/>
  <c r="AX160" s="1"/>
  <c r="BA160" s="1"/>
  <c r="BD160" s="1"/>
  <c r="BG160" s="1"/>
  <c r="BJ160" s="1"/>
  <c r="BM160" s="1"/>
  <c r="BP160" s="1"/>
  <c r="BS160" s="1"/>
  <c r="BV160" s="1"/>
  <c r="BY160" s="1"/>
  <c r="CB160" s="1"/>
  <c r="CE160" s="1"/>
  <c r="CH160" s="1"/>
  <c r="CK160" s="1"/>
  <c r="CN160" s="1"/>
  <c r="CQ160" s="1"/>
  <c r="CT160" s="1"/>
  <c r="Q158"/>
  <c r="T158" s="1"/>
  <c r="W158" s="1"/>
  <c r="Z158" s="1"/>
  <c r="AC158" s="1"/>
  <c r="AF158" s="1"/>
  <c r="AI158" s="1"/>
  <c r="AL158" s="1"/>
  <c r="AO158" s="1"/>
  <c r="AR158" s="1"/>
  <c r="AU158" s="1"/>
  <c r="AX158" s="1"/>
  <c r="BA158" s="1"/>
  <c r="BD158" s="1"/>
  <c r="BG158" s="1"/>
  <c r="BJ158" s="1"/>
  <c r="BM158" s="1"/>
  <c r="BP158" s="1"/>
  <c r="BS158" s="1"/>
  <c r="BV158" s="1"/>
  <c r="BY158" s="1"/>
  <c r="CB158" s="1"/>
  <c r="CE158" s="1"/>
  <c r="CH158" s="1"/>
  <c r="CK158" s="1"/>
  <c r="CN158" s="1"/>
  <c r="CQ158" s="1"/>
  <c r="CT158" s="1"/>
  <c r="Q154"/>
  <c r="T154" s="1"/>
  <c r="W154" s="1"/>
  <c r="Z154" s="1"/>
  <c r="AC154" s="1"/>
  <c r="AF154" s="1"/>
  <c r="AI154" s="1"/>
  <c r="AL154" s="1"/>
  <c r="AO154" s="1"/>
  <c r="AR154" s="1"/>
  <c r="AU154" s="1"/>
  <c r="AX154" s="1"/>
  <c r="BA154" s="1"/>
  <c r="BD154" s="1"/>
  <c r="BG154" s="1"/>
  <c r="BJ154" s="1"/>
  <c r="BM154" s="1"/>
  <c r="BP154" s="1"/>
  <c r="BS154" s="1"/>
  <c r="BV154" s="1"/>
  <c r="BY154" s="1"/>
  <c r="CB154" s="1"/>
  <c r="CE154" s="1"/>
  <c r="CH154" s="1"/>
  <c r="CK154" s="1"/>
  <c r="CN154" s="1"/>
  <c r="CQ154" s="1"/>
  <c r="CT154" s="1"/>
  <c r="Q152"/>
  <c r="T152" s="1"/>
  <c r="W152" s="1"/>
  <c r="Z152" s="1"/>
  <c r="AC152" s="1"/>
  <c r="AF152" s="1"/>
  <c r="AI152" s="1"/>
  <c r="AL152" s="1"/>
  <c r="AO152" s="1"/>
  <c r="AR152" s="1"/>
  <c r="AU152" s="1"/>
  <c r="AX152" s="1"/>
  <c r="BA152" s="1"/>
  <c r="BD152" s="1"/>
  <c r="BG152" s="1"/>
  <c r="BJ152" s="1"/>
  <c r="BM152" s="1"/>
  <c r="BP152" s="1"/>
  <c r="BS152" s="1"/>
  <c r="BV152" s="1"/>
  <c r="BY152" s="1"/>
  <c r="CB152" s="1"/>
  <c r="CE152" s="1"/>
  <c r="CH152" s="1"/>
  <c r="CK152" s="1"/>
  <c r="CN152" s="1"/>
  <c r="CQ152" s="1"/>
  <c r="CT152" s="1"/>
  <c r="Q148"/>
  <c r="T148" s="1"/>
  <c r="W148" s="1"/>
  <c r="Z148" s="1"/>
  <c r="AC148" s="1"/>
  <c r="AF148" s="1"/>
  <c r="AI148" s="1"/>
  <c r="AL148" s="1"/>
  <c r="AO148" s="1"/>
  <c r="AR148" s="1"/>
  <c r="AU148" s="1"/>
  <c r="AX148" s="1"/>
  <c r="BA148" s="1"/>
  <c r="BD148" s="1"/>
  <c r="BG148" s="1"/>
  <c r="BJ148" s="1"/>
  <c r="BM148" s="1"/>
  <c r="BP148" s="1"/>
  <c r="BS148" s="1"/>
  <c r="BV148" s="1"/>
  <c r="BY148" s="1"/>
  <c r="CB148" s="1"/>
  <c r="CE148" s="1"/>
  <c r="CH148" s="1"/>
  <c r="CK148" s="1"/>
  <c r="CN148" s="1"/>
  <c r="CQ148" s="1"/>
  <c r="CT148" s="1"/>
  <c r="Q146"/>
  <c r="T146" s="1"/>
  <c r="W146" s="1"/>
  <c r="Z146" s="1"/>
  <c r="AC146" s="1"/>
  <c r="AF146" s="1"/>
  <c r="AI146" s="1"/>
  <c r="AL146" s="1"/>
  <c r="AO146" s="1"/>
  <c r="AR146" s="1"/>
  <c r="AU146" s="1"/>
  <c r="AX146" s="1"/>
  <c r="BA146" s="1"/>
  <c r="BD146" s="1"/>
  <c r="BG146" s="1"/>
  <c r="BJ146" s="1"/>
  <c r="BM146" s="1"/>
  <c r="BP146" s="1"/>
  <c r="BS146" s="1"/>
  <c r="BV146" s="1"/>
  <c r="BY146" s="1"/>
  <c r="CB146" s="1"/>
  <c r="CE146" s="1"/>
  <c r="CH146" s="1"/>
  <c r="CK146" s="1"/>
  <c r="CN146" s="1"/>
  <c r="CQ146" s="1"/>
  <c r="CT146" s="1"/>
  <c r="Q142"/>
  <c r="T142" s="1"/>
  <c r="W142" s="1"/>
  <c r="Z142" s="1"/>
  <c r="AC142" s="1"/>
  <c r="AF142" s="1"/>
  <c r="AI142" s="1"/>
  <c r="AL142" s="1"/>
  <c r="AO142" s="1"/>
  <c r="AR142" s="1"/>
  <c r="AU142" s="1"/>
  <c r="AX142" s="1"/>
  <c r="BA142" s="1"/>
  <c r="BD142" s="1"/>
  <c r="BG142" s="1"/>
  <c r="BJ142" s="1"/>
  <c r="BM142" s="1"/>
  <c r="BP142" s="1"/>
  <c r="BS142" s="1"/>
  <c r="BV142" s="1"/>
  <c r="BY142" s="1"/>
  <c r="CB142" s="1"/>
  <c r="CE142" s="1"/>
  <c r="CH142" s="1"/>
  <c r="CK142" s="1"/>
  <c r="CN142" s="1"/>
  <c r="CQ142" s="1"/>
  <c r="CT142" s="1"/>
  <c r="Q140"/>
  <c r="T140" s="1"/>
  <c r="W140" s="1"/>
  <c r="Z140" s="1"/>
  <c r="AC140" s="1"/>
  <c r="AF140" s="1"/>
  <c r="AI140" s="1"/>
  <c r="AL140" s="1"/>
  <c r="AO140" s="1"/>
  <c r="AR140" s="1"/>
  <c r="AU140" s="1"/>
  <c r="AX140" s="1"/>
  <c r="BA140" s="1"/>
  <c r="BD140" s="1"/>
  <c r="BG140" s="1"/>
  <c r="BJ140" s="1"/>
  <c r="BM140" s="1"/>
  <c r="BP140" s="1"/>
  <c r="BS140" s="1"/>
  <c r="BV140" s="1"/>
  <c r="BY140" s="1"/>
  <c r="CB140" s="1"/>
  <c r="CE140" s="1"/>
  <c r="CH140" s="1"/>
  <c r="CK140" s="1"/>
  <c r="CN140" s="1"/>
  <c r="CQ140" s="1"/>
  <c r="CT140" s="1"/>
  <c r="Q136"/>
  <c r="T136" s="1"/>
  <c r="W136" s="1"/>
  <c r="Z136" s="1"/>
  <c r="AC136" s="1"/>
  <c r="AF136" s="1"/>
  <c r="AI136" s="1"/>
  <c r="AL136" s="1"/>
  <c r="AO136" s="1"/>
  <c r="AR136" s="1"/>
  <c r="AU136" s="1"/>
  <c r="AX136" s="1"/>
  <c r="BA136" s="1"/>
  <c r="BD136" s="1"/>
  <c r="BG136" s="1"/>
  <c r="BJ136" s="1"/>
  <c r="BM136" s="1"/>
  <c r="BP136" s="1"/>
  <c r="BS136" s="1"/>
  <c r="BV136" s="1"/>
  <c r="BY136" s="1"/>
  <c r="CB136" s="1"/>
  <c r="CE136" s="1"/>
  <c r="CH136" s="1"/>
  <c r="CK136" s="1"/>
  <c r="CN136" s="1"/>
  <c r="CQ136" s="1"/>
  <c r="CT136" s="1"/>
  <c r="Q134"/>
  <c r="T134" s="1"/>
  <c r="W134" s="1"/>
  <c r="Z134" s="1"/>
  <c r="AC134" s="1"/>
  <c r="AF134" s="1"/>
  <c r="AI134" s="1"/>
  <c r="AL134" s="1"/>
  <c r="AO134" s="1"/>
  <c r="AR134" s="1"/>
  <c r="AU134" s="1"/>
  <c r="AX134" s="1"/>
  <c r="BA134" s="1"/>
  <c r="BD134" s="1"/>
  <c r="BG134" s="1"/>
  <c r="BJ134" s="1"/>
  <c r="BM134" s="1"/>
  <c r="BP134" s="1"/>
  <c r="BS134" s="1"/>
  <c r="BV134" s="1"/>
  <c r="BY134" s="1"/>
  <c r="CB134" s="1"/>
  <c r="CE134" s="1"/>
  <c r="CH134" s="1"/>
  <c r="CK134" s="1"/>
  <c r="CN134" s="1"/>
  <c r="CQ134" s="1"/>
  <c r="CT134" s="1"/>
  <c r="Q130"/>
  <c r="T130" s="1"/>
  <c r="W130" s="1"/>
  <c r="Z130" s="1"/>
  <c r="AC130" s="1"/>
  <c r="AF130" s="1"/>
  <c r="AI130" s="1"/>
  <c r="AL130" s="1"/>
  <c r="AO130" s="1"/>
  <c r="AR130" s="1"/>
  <c r="AU130" s="1"/>
  <c r="AX130" s="1"/>
  <c r="BA130" s="1"/>
  <c r="BD130" s="1"/>
  <c r="BG130" s="1"/>
  <c r="BJ130" s="1"/>
  <c r="BM130" s="1"/>
  <c r="BP130" s="1"/>
  <c r="BS130" s="1"/>
  <c r="BV130" s="1"/>
  <c r="BY130" s="1"/>
  <c r="CB130" s="1"/>
  <c r="CE130" s="1"/>
  <c r="CH130" s="1"/>
  <c r="CK130" s="1"/>
  <c r="CN130" s="1"/>
  <c r="CQ130" s="1"/>
  <c r="CT130" s="1"/>
  <c r="Q128"/>
  <c r="T128" s="1"/>
  <c r="W128" s="1"/>
  <c r="Z128" s="1"/>
  <c r="AC128" s="1"/>
  <c r="AF128" s="1"/>
  <c r="AI128" s="1"/>
  <c r="AL128" s="1"/>
  <c r="AO128" s="1"/>
  <c r="AR128" s="1"/>
  <c r="AU128" s="1"/>
  <c r="AX128" s="1"/>
  <c r="BA128" s="1"/>
  <c r="BD128" s="1"/>
  <c r="BG128" s="1"/>
  <c r="BJ128" s="1"/>
  <c r="BM128" s="1"/>
  <c r="BP128" s="1"/>
  <c r="BS128" s="1"/>
  <c r="BV128" s="1"/>
  <c r="BY128" s="1"/>
  <c r="CB128" s="1"/>
  <c r="CE128" s="1"/>
  <c r="CH128" s="1"/>
  <c r="CK128" s="1"/>
  <c r="CN128" s="1"/>
  <c r="CQ128" s="1"/>
  <c r="CT128" s="1"/>
  <c r="Q124"/>
  <c r="T124" s="1"/>
  <c r="W124" s="1"/>
  <c r="Z124" s="1"/>
  <c r="AC124" s="1"/>
  <c r="AF124" s="1"/>
  <c r="AI124" s="1"/>
  <c r="AL124" s="1"/>
  <c r="AO124" s="1"/>
  <c r="AR124" s="1"/>
  <c r="AU124" s="1"/>
  <c r="AX124" s="1"/>
  <c r="BA124" s="1"/>
  <c r="BD124" s="1"/>
  <c r="BG124" s="1"/>
  <c r="BJ124" s="1"/>
  <c r="BM124" s="1"/>
  <c r="BP124" s="1"/>
  <c r="BS124" s="1"/>
  <c r="BV124" s="1"/>
  <c r="BY124" s="1"/>
  <c r="CB124" s="1"/>
  <c r="CE124" s="1"/>
  <c r="CH124" s="1"/>
  <c r="CK124" s="1"/>
  <c r="CN124" s="1"/>
  <c r="CQ124" s="1"/>
  <c r="CT124" s="1"/>
  <c r="Q122"/>
  <c r="T122" s="1"/>
  <c r="W122" s="1"/>
  <c r="Z122" s="1"/>
  <c r="AC122" s="1"/>
  <c r="AF122" s="1"/>
  <c r="AI122" s="1"/>
  <c r="AL122" s="1"/>
  <c r="AO122" s="1"/>
  <c r="AR122" s="1"/>
  <c r="AU122" s="1"/>
  <c r="AX122" s="1"/>
  <c r="BA122" s="1"/>
  <c r="BD122" s="1"/>
  <c r="BG122" s="1"/>
  <c r="BJ122" s="1"/>
  <c r="BM122" s="1"/>
  <c r="BP122" s="1"/>
  <c r="BS122" s="1"/>
  <c r="BV122" s="1"/>
  <c r="BY122" s="1"/>
  <c r="CB122" s="1"/>
  <c r="CE122" s="1"/>
  <c r="CH122" s="1"/>
  <c r="CK122" s="1"/>
  <c r="CN122" s="1"/>
  <c r="CQ122" s="1"/>
  <c r="CT122" s="1"/>
  <c r="Q118"/>
  <c r="T118" s="1"/>
  <c r="W118" s="1"/>
  <c r="Z118" s="1"/>
  <c r="AC118" s="1"/>
  <c r="AF118" s="1"/>
  <c r="AI118" s="1"/>
  <c r="AL118" s="1"/>
  <c r="AO118" s="1"/>
  <c r="AR118" s="1"/>
  <c r="AU118" s="1"/>
  <c r="AX118" s="1"/>
  <c r="BA118" s="1"/>
  <c r="BD118" s="1"/>
  <c r="BG118" s="1"/>
  <c r="BJ118" s="1"/>
  <c r="BM118" s="1"/>
  <c r="BP118" s="1"/>
  <c r="BS118" s="1"/>
  <c r="BV118" s="1"/>
  <c r="BY118" s="1"/>
  <c r="CB118" s="1"/>
  <c r="CE118" s="1"/>
  <c r="CH118" s="1"/>
  <c r="CK118" s="1"/>
  <c r="CN118" s="1"/>
  <c r="CQ118" s="1"/>
  <c r="CT118" s="1"/>
  <c r="Q116"/>
  <c r="T116" s="1"/>
  <c r="W116" s="1"/>
  <c r="Z116" s="1"/>
  <c r="AC116" s="1"/>
  <c r="AF116" s="1"/>
  <c r="AI116" s="1"/>
  <c r="AL116" s="1"/>
  <c r="AO116" s="1"/>
  <c r="AR116" s="1"/>
  <c r="AU116" s="1"/>
  <c r="AX116" s="1"/>
  <c r="BA116" s="1"/>
  <c r="BD116" s="1"/>
  <c r="BG116" s="1"/>
  <c r="BJ116" s="1"/>
  <c r="BM116" s="1"/>
  <c r="BP116" s="1"/>
  <c r="BS116" s="1"/>
  <c r="BV116" s="1"/>
  <c r="BY116" s="1"/>
  <c r="CB116" s="1"/>
  <c r="CE116" s="1"/>
  <c r="CH116" s="1"/>
  <c r="CK116" s="1"/>
  <c r="CN116" s="1"/>
  <c r="CQ116" s="1"/>
  <c r="CT116" s="1"/>
  <c r="Q112"/>
  <c r="T112" s="1"/>
  <c r="W112" s="1"/>
  <c r="Z112" s="1"/>
  <c r="AC112" s="1"/>
  <c r="AF112" s="1"/>
  <c r="AI112" s="1"/>
  <c r="AL112" s="1"/>
  <c r="AO112" s="1"/>
  <c r="AR112" s="1"/>
  <c r="AU112" s="1"/>
  <c r="AX112" s="1"/>
  <c r="BA112" s="1"/>
  <c r="BD112" s="1"/>
  <c r="BG112" s="1"/>
  <c r="BJ112" s="1"/>
  <c r="BM112" s="1"/>
  <c r="BP112" s="1"/>
  <c r="BS112" s="1"/>
  <c r="BV112" s="1"/>
  <c r="BY112" s="1"/>
  <c r="CB112" s="1"/>
  <c r="CE112" s="1"/>
  <c r="CH112" s="1"/>
  <c r="CK112" s="1"/>
  <c r="CN112" s="1"/>
  <c r="CQ112" s="1"/>
  <c r="CT112" s="1"/>
  <c r="Q110"/>
  <c r="T110" s="1"/>
  <c r="W110" s="1"/>
  <c r="Z110" s="1"/>
  <c r="AC110" s="1"/>
  <c r="AF110" s="1"/>
  <c r="AI110" s="1"/>
  <c r="AL110" s="1"/>
  <c r="AO110" s="1"/>
  <c r="AR110" s="1"/>
  <c r="AU110" s="1"/>
  <c r="AX110" s="1"/>
  <c r="BA110" s="1"/>
  <c r="BD110" s="1"/>
  <c r="BG110" s="1"/>
  <c r="BJ110" s="1"/>
  <c r="BM110" s="1"/>
  <c r="BP110" s="1"/>
  <c r="BS110" s="1"/>
  <c r="BV110" s="1"/>
  <c r="BY110" s="1"/>
  <c r="CB110" s="1"/>
  <c r="CE110" s="1"/>
  <c r="CH110" s="1"/>
  <c r="CK110" s="1"/>
  <c r="CN110" s="1"/>
  <c r="CQ110" s="1"/>
  <c r="CT110" s="1"/>
  <c r="Q106"/>
  <c r="T106" s="1"/>
  <c r="W106" s="1"/>
  <c r="Z106" s="1"/>
  <c r="AC106" s="1"/>
  <c r="AF106" s="1"/>
  <c r="AI106" s="1"/>
  <c r="AL106" s="1"/>
  <c r="AO106" s="1"/>
  <c r="AR106" s="1"/>
  <c r="AU106" s="1"/>
  <c r="AX106" s="1"/>
  <c r="BA106" s="1"/>
  <c r="BD106" s="1"/>
  <c r="BG106" s="1"/>
  <c r="BJ106" s="1"/>
  <c r="BM106" s="1"/>
  <c r="BP106" s="1"/>
  <c r="BS106" s="1"/>
  <c r="BV106" s="1"/>
  <c r="BY106" s="1"/>
  <c r="CB106" s="1"/>
  <c r="CE106" s="1"/>
  <c r="CH106" s="1"/>
  <c r="CK106" s="1"/>
  <c r="CN106" s="1"/>
  <c r="CQ106" s="1"/>
  <c r="CT106" s="1"/>
  <c r="Q104"/>
  <c r="T104" s="1"/>
  <c r="W104" s="1"/>
  <c r="Z104" s="1"/>
  <c r="AC104" s="1"/>
  <c r="AF104" s="1"/>
  <c r="AI104" s="1"/>
  <c r="AL104" s="1"/>
  <c r="AO104" s="1"/>
  <c r="AR104" s="1"/>
  <c r="AU104" s="1"/>
  <c r="AX104" s="1"/>
  <c r="BA104" s="1"/>
  <c r="BD104" s="1"/>
  <c r="BG104" s="1"/>
  <c r="BJ104" s="1"/>
  <c r="BM104" s="1"/>
  <c r="BP104" s="1"/>
  <c r="BS104" s="1"/>
  <c r="BV104" s="1"/>
  <c r="BY104" s="1"/>
  <c r="CB104" s="1"/>
  <c r="CE104" s="1"/>
  <c r="CH104" s="1"/>
  <c r="CK104" s="1"/>
  <c r="CN104" s="1"/>
  <c r="CQ104" s="1"/>
  <c r="CT104" s="1"/>
  <c r="Q100"/>
  <c r="T100" s="1"/>
  <c r="W100" s="1"/>
  <c r="Z100" s="1"/>
  <c r="AC100" s="1"/>
  <c r="AF100" s="1"/>
  <c r="AI100" s="1"/>
  <c r="AL100" s="1"/>
  <c r="AO100" s="1"/>
  <c r="AR100" s="1"/>
  <c r="AU100" s="1"/>
  <c r="AX100" s="1"/>
  <c r="BA100" s="1"/>
  <c r="BD100" s="1"/>
  <c r="BG100" s="1"/>
  <c r="BJ100" s="1"/>
  <c r="BM100" s="1"/>
  <c r="BP100" s="1"/>
  <c r="BS100" s="1"/>
  <c r="BV100" s="1"/>
  <c r="BY100" s="1"/>
  <c r="CB100" s="1"/>
  <c r="CE100" s="1"/>
  <c r="CH100" s="1"/>
  <c r="CK100" s="1"/>
  <c r="CN100" s="1"/>
  <c r="CQ100" s="1"/>
  <c r="CT100" s="1"/>
  <c r="Q98"/>
  <c r="T98" s="1"/>
  <c r="W98" s="1"/>
  <c r="Z98" s="1"/>
  <c r="AC98" s="1"/>
  <c r="AF98" s="1"/>
  <c r="AI98" s="1"/>
  <c r="AL98" s="1"/>
  <c r="AO98" s="1"/>
  <c r="AR98" s="1"/>
  <c r="AU98" s="1"/>
  <c r="AX98" s="1"/>
  <c r="BA98" s="1"/>
  <c r="BD98" s="1"/>
  <c r="BG98" s="1"/>
  <c r="BJ98" s="1"/>
  <c r="BM98" s="1"/>
  <c r="BP98" s="1"/>
  <c r="BS98" s="1"/>
  <c r="BV98" s="1"/>
  <c r="BY98" s="1"/>
  <c r="CB98" s="1"/>
  <c r="CE98" s="1"/>
  <c r="CH98" s="1"/>
  <c r="CK98" s="1"/>
  <c r="CN98" s="1"/>
  <c r="CQ98" s="1"/>
  <c r="CT98" s="1"/>
  <c r="Q94"/>
  <c r="T94" s="1"/>
  <c r="W94" s="1"/>
  <c r="Z94" s="1"/>
  <c r="AC94" s="1"/>
  <c r="AF94" s="1"/>
  <c r="AI94" s="1"/>
  <c r="AL94" s="1"/>
  <c r="AO94" s="1"/>
  <c r="AR94" s="1"/>
  <c r="AU94" s="1"/>
  <c r="AX94" s="1"/>
  <c r="BA94" s="1"/>
  <c r="BD94" s="1"/>
  <c r="BG94" s="1"/>
  <c r="BJ94" s="1"/>
  <c r="BM94" s="1"/>
  <c r="BP94" s="1"/>
  <c r="BS94" s="1"/>
  <c r="BV94" s="1"/>
  <c r="BY94" s="1"/>
  <c r="CB94" s="1"/>
  <c r="CE94" s="1"/>
  <c r="CH94" s="1"/>
  <c r="CK94" s="1"/>
  <c r="CN94" s="1"/>
  <c r="CQ94" s="1"/>
  <c r="CT94" s="1"/>
  <c r="Q92"/>
  <c r="T92" s="1"/>
  <c r="W92" s="1"/>
  <c r="Z92" s="1"/>
  <c r="AC92" s="1"/>
  <c r="AF92" s="1"/>
  <c r="AI92" s="1"/>
  <c r="AL92" s="1"/>
  <c r="AO92" s="1"/>
  <c r="AR92" s="1"/>
  <c r="AU92" s="1"/>
  <c r="AX92" s="1"/>
  <c r="BA92" s="1"/>
  <c r="BD92" s="1"/>
  <c r="BG92" s="1"/>
  <c r="BJ92" s="1"/>
  <c r="BM92" s="1"/>
  <c r="BP92" s="1"/>
  <c r="BS92" s="1"/>
  <c r="BV92" s="1"/>
  <c r="BY92" s="1"/>
  <c r="CB92" s="1"/>
  <c r="CE92" s="1"/>
  <c r="CH92" s="1"/>
  <c r="CK92" s="1"/>
  <c r="CN92" s="1"/>
  <c r="CQ92" s="1"/>
  <c r="CT92" s="1"/>
  <c r="Q88"/>
  <c r="T88" s="1"/>
  <c r="W88" s="1"/>
  <c r="Z88" s="1"/>
  <c r="AC88" s="1"/>
  <c r="AF88" s="1"/>
  <c r="AI88" s="1"/>
  <c r="AL88" s="1"/>
  <c r="AO88" s="1"/>
  <c r="AR88" s="1"/>
  <c r="AU88" s="1"/>
  <c r="AX88" s="1"/>
  <c r="BA88" s="1"/>
  <c r="BD88" s="1"/>
  <c r="BG88" s="1"/>
  <c r="BJ88" s="1"/>
  <c r="BM88" s="1"/>
  <c r="BP88" s="1"/>
  <c r="BS88" s="1"/>
  <c r="BV88" s="1"/>
  <c r="BY88" s="1"/>
  <c r="CB88" s="1"/>
  <c r="CE88" s="1"/>
  <c r="CH88" s="1"/>
  <c r="CK88" s="1"/>
  <c r="CN88" s="1"/>
  <c r="CQ88" s="1"/>
  <c r="CT88" s="1"/>
  <c r="Q86"/>
  <c r="T86" s="1"/>
  <c r="W86" s="1"/>
  <c r="Z86" s="1"/>
  <c r="AC86" s="1"/>
  <c r="AF86" s="1"/>
  <c r="AI86" s="1"/>
  <c r="AL86" s="1"/>
  <c r="AO86" s="1"/>
  <c r="AR86" s="1"/>
  <c r="AU86" s="1"/>
  <c r="AX86" s="1"/>
  <c r="BA86" s="1"/>
  <c r="BD86" s="1"/>
  <c r="BG86" s="1"/>
  <c r="BJ86" s="1"/>
  <c r="BM86" s="1"/>
  <c r="BP86" s="1"/>
  <c r="BS86" s="1"/>
  <c r="BV86" s="1"/>
  <c r="BY86" s="1"/>
  <c r="CB86" s="1"/>
  <c r="CE86" s="1"/>
  <c r="CH86" s="1"/>
  <c r="CK86" s="1"/>
  <c r="CN86" s="1"/>
  <c r="CQ86" s="1"/>
  <c r="CT86" s="1"/>
  <c r="Q82"/>
  <c r="T82" s="1"/>
  <c r="W82" s="1"/>
  <c r="Z82" s="1"/>
  <c r="AC82" s="1"/>
  <c r="AF82" s="1"/>
  <c r="AI82" s="1"/>
  <c r="AL82" s="1"/>
  <c r="AO82" s="1"/>
  <c r="AR82" s="1"/>
  <c r="AU82" s="1"/>
  <c r="AX82" s="1"/>
  <c r="BA82" s="1"/>
  <c r="BD82" s="1"/>
  <c r="BG82" s="1"/>
  <c r="BJ82" s="1"/>
  <c r="BM82" s="1"/>
  <c r="BP82" s="1"/>
  <c r="BS82" s="1"/>
  <c r="BV82" s="1"/>
  <c r="BY82" s="1"/>
  <c r="CB82" s="1"/>
  <c r="CE82" s="1"/>
  <c r="CH82" s="1"/>
  <c r="CK82" s="1"/>
  <c r="CN82" s="1"/>
  <c r="CQ82" s="1"/>
  <c r="CT82" s="1"/>
  <c r="Q80"/>
  <c r="T80" s="1"/>
  <c r="W80" s="1"/>
  <c r="Z80" s="1"/>
  <c r="AC80" s="1"/>
  <c r="AF80" s="1"/>
  <c r="AI80" s="1"/>
  <c r="AL80" s="1"/>
  <c r="AO80" s="1"/>
  <c r="AR80" s="1"/>
  <c r="AU80" s="1"/>
  <c r="AX80" s="1"/>
  <c r="BA80" s="1"/>
  <c r="BD80" s="1"/>
  <c r="BG80" s="1"/>
  <c r="BJ80" s="1"/>
  <c r="BM80" s="1"/>
  <c r="BP80" s="1"/>
  <c r="BS80" s="1"/>
  <c r="BV80" s="1"/>
  <c r="BY80" s="1"/>
  <c r="CB80" s="1"/>
  <c r="CE80" s="1"/>
  <c r="CH80" s="1"/>
  <c r="CK80" s="1"/>
  <c r="CN80" s="1"/>
  <c r="CQ80" s="1"/>
  <c r="CT80" s="1"/>
  <c r="Q76"/>
  <c r="T76" s="1"/>
  <c r="W76" s="1"/>
  <c r="Z76" s="1"/>
  <c r="AC76" s="1"/>
  <c r="AF76" s="1"/>
  <c r="AI76" s="1"/>
  <c r="AL76" s="1"/>
  <c r="AO76" s="1"/>
  <c r="AR76" s="1"/>
  <c r="AU76" s="1"/>
  <c r="AX76" s="1"/>
  <c r="BA76" s="1"/>
  <c r="BD76" s="1"/>
  <c r="BG76" s="1"/>
  <c r="BJ76" s="1"/>
  <c r="BM76" s="1"/>
  <c r="BP76" s="1"/>
  <c r="BS76" s="1"/>
  <c r="BV76" s="1"/>
  <c r="BY76" s="1"/>
  <c r="CB76" s="1"/>
  <c r="CE76" s="1"/>
  <c r="CH76" s="1"/>
  <c r="CK76" s="1"/>
  <c r="CN76" s="1"/>
  <c r="CQ76" s="1"/>
  <c r="CT76" s="1"/>
  <c r="Q74"/>
  <c r="T74" s="1"/>
  <c r="W74" s="1"/>
  <c r="Z74" s="1"/>
  <c r="AC74" s="1"/>
  <c r="AF74" s="1"/>
  <c r="AI74" s="1"/>
  <c r="AL74" s="1"/>
  <c r="AO74" s="1"/>
  <c r="AR74" s="1"/>
  <c r="AU74" s="1"/>
  <c r="AX74" s="1"/>
  <c r="BA74" s="1"/>
  <c r="BD74" s="1"/>
  <c r="BG74" s="1"/>
  <c r="BJ74" s="1"/>
  <c r="BM74" s="1"/>
  <c r="BP74" s="1"/>
  <c r="BS74" s="1"/>
  <c r="BV74" s="1"/>
  <c r="BY74" s="1"/>
  <c r="CB74" s="1"/>
  <c r="CE74" s="1"/>
  <c r="CH74" s="1"/>
  <c r="CK74" s="1"/>
  <c r="CN74" s="1"/>
  <c r="CQ74" s="1"/>
  <c r="CT74" s="1"/>
  <c r="Q155"/>
  <c r="T155" s="1"/>
  <c r="W155" s="1"/>
  <c r="Z155" s="1"/>
  <c r="AC155" s="1"/>
  <c r="AF155" s="1"/>
  <c r="AI155" s="1"/>
  <c r="AL155" s="1"/>
  <c r="AO155" s="1"/>
  <c r="AR155" s="1"/>
  <c r="AU155" s="1"/>
  <c r="AX155" s="1"/>
  <c r="BA155" s="1"/>
  <c r="BD155" s="1"/>
  <c r="BG155" s="1"/>
  <c r="BJ155" s="1"/>
  <c r="BM155" s="1"/>
  <c r="BP155" s="1"/>
  <c r="BS155" s="1"/>
  <c r="BV155" s="1"/>
  <c r="BY155" s="1"/>
  <c r="CB155" s="1"/>
  <c r="CE155" s="1"/>
  <c r="CH155" s="1"/>
  <c r="CK155" s="1"/>
  <c r="CN155" s="1"/>
  <c r="CQ155" s="1"/>
  <c r="CT155" s="1"/>
  <c r="Q151"/>
  <c r="T151" s="1"/>
  <c r="W151" s="1"/>
  <c r="Z151" s="1"/>
  <c r="AC151" s="1"/>
  <c r="AF151" s="1"/>
  <c r="AI151" s="1"/>
  <c r="AL151" s="1"/>
  <c r="AO151" s="1"/>
  <c r="AR151" s="1"/>
  <c r="AU151" s="1"/>
  <c r="AX151" s="1"/>
  <c r="BA151" s="1"/>
  <c r="BD151" s="1"/>
  <c r="BG151" s="1"/>
  <c r="BJ151" s="1"/>
  <c r="BM151" s="1"/>
  <c r="BP151" s="1"/>
  <c r="BS151" s="1"/>
  <c r="BV151" s="1"/>
  <c r="BY151" s="1"/>
  <c r="CB151" s="1"/>
  <c r="CE151" s="1"/>
  <c r="CH151" s="1"/>
  <c r="CK151" s="1"/>
  <c r="CN151" s="1"/>
  <c r="CQ151" s="1"/>
  <c r="CT151" s="1"/>
  <c r="Q141"/>
  <c r="T141" s="1"/>
  <c r="W141" s="1"/>
  <c r="Z141" s="1"/>
  <c r="AC141" s="1"/>
  <c r="AF141" s="1"/>
  <c r="AI141" s="1"/>
  <c r="AL141" s="1"/>
  <c r="AO141" s="1"/>
  <c r="AR141" s="1"/>
  <c r="AU141" s="1"/>
  <c r="AX141" s="1"/>
  <c r="BA141" s="1"/>
  <c r="BD141" s="1"/>
  <c r="BG141" s="1"/>
  <c r="BJ141" s="1"/>
  <c r="BM141" s="1"/>
  <c r="BP141" s="1"/>
  <c r="BS141" s="1"/>
  <c r="BV141" s="1"/>
  <c r="BY141" s="1"/>
  <c r="CB141" s="1"/>
  <c r="CE141" s="1"/>
  <c r="CH141" s="1"/>
  <c r="CK141" s="1"/>
  <c r="CN141" s="1"/>
  <c r="CQ141" s="1"/>
  <c r="CT141" s="1"/>
  <c r="Q131"/>
  <c r="T131" s="1"/>
  <c r="W131" s="1"/>
  <c r="Z131" s="1"/>
  <c r="AC131" s="1"/>
  <c r="AF131" s="1"/>
  <c r="AI131" s="1"/>
  <c r="AL131" s="1"/>
  <c r="AO131" s="1"/>
  <c r="AR131" s="1"/>
  <c r="AU131" s="1"/>
  <c r="AX131" s="1"/>
  <c r="BA131" s="1"/>
  <c r="BD131" s="1"/>
  <c r="BG131" s="1"/>
  <c r="BJ131" s="1"/>
  <c r="BM131" s="1"/>
  <c r="BP131" s="1"/>
  <c r="BS131" s="1"/>
  <c r="BV131" s="1"/>
  <c r="BY131" s="1"/>
  <c r="CB131" s="1"/>
  <c r="CE131" s="1"/>
  <c r="CH131" s="1"/>
  <c r="CK131" s="1"/>
  <c r="CN131" s="1"/>
  <c r="CQ131" s="1"/>
  <c r="CT131" s="1"/>
  <c r="Q127"/>
  <c r="T127" s="1"/>
  <c r="W127" s="1"/>
  <c r="Z127" s="1"/>
  <c r="AC127" s="1"/>
  <c r="AF127" s="1"/>
  <c r="AI127" s="1"/>
  <c r="AL127" s="1"/>
  <c r="AO127" s="1"/>
  <c r="AR127" s="1"/>
  <c r="AU127" s="1"/>
  <c r="AX127" s="1"/>
  <c r="BA127" s="1"/>
  <c r="BD127" s="1"/>
  <c r="BG127" s="1"/>
  <c r="BJ127" s="1"/>
  <c r="BM127" s="1"/>
  <c r="BP127" s="1"/>
  <c r="BS127" s="1"/>
  <c r="BV127" s="1"/>
  <c r="BY127" s="1"/>
  <c r="CB127" s="1"/>
  <c r="CE127" s="1"/>
  <c r="CH127" s="1"/>
  <c r="CK127" s="1"/>
  <c r="CN127" s="1"/>
  <c r="CQ127" s="1"/>
  <c r="CT127" s="1"/>
  <c r="Q117"/>
  <c r="T117" s="1"/>
  <c r="W117" s="1"/>
  <c r="Z117" s="1"/>
  <c r="AC117" s="1"/>
  <c r="AF117" s="1"/>
  <c r="AI117" s="1"/>
  <c r="AL117" s="1"/>
  <c r="AO117" s="1"/>
  <c r="AR117" s="1"/>
  <c r="AU117" s="1"/>
  <c r="AX117" s="1"/>
  <c r="BA117" s="1"/>
  <c r="BD117" s="1"/>
  <c r="BG117" s="1"/>
  <c r="BJ117" s="1"/>
  <c r="BM117" s="1"/>
  <c r="BP117" s="1"/>
  <c r="BS117" s="1"/>
  <c r="BV117" s="1"/>
  <c r="BY117" s="1"/>
  <c r="CB117" s="1"/>
  <c r="CE117" s="1"/>
  <c r="CH117" s="1"/>
  <c r="CK117" s="1"/>
  <c r="CN117" s="1"/>
  <c r="CQ117" s="1"/>
  <c r="CT117" s="1"/>
  <c r="Q113"/>
  <c r="T113" s="1"/>
  <c r="W113" s="1"/>
  <c r="Z113" s="1"/>
  <c r="AC113" s="1"/>
  <c r="AF113" s="1"/>
  <c r="AI113" s="1"/>
  <c r="AL113" s="1"/>
  <c r="AO113" s="1"/>
  <c r="AR113" s="1"/>
  <c r="AU113" s="1"/>
  <c r="AX113" s="1"/>
  <c r="BA113" s="1"/>
  <c r="BD113" s="1"/>
  <c r="BG113" s="1"/>
  <c r="BJ113" s="1"/>
  <c r="BM113" s="1"/>
  <c r="BP113" s="1"/>
  <c r="BS113" s="1"/>
  <c r="BV113" s="1"/>
  <c r="BY113" s="1"/>
  <c r="CB113" s="1"/>
  <c r="CE113" s="1"/>
  <c r="CH113" s="1"/>
  <c r="CK113" s="1"/>
  <c r="CN113" s="1"/>
  <c r="CQ113" s="1"/>
  <c r="CT113" s="1"/>
  <c r="Q109"/>
  <c r="T109" s="1"/>
  <c r="W109" s="1"/>
  <c r="Z109" s="1"/>
  <c r="AC109" s="1"/>
  <c r="AF109" s="1"/>
  <c r="AI109" s="1"/>
  <c r="AL109" s="1"/>
  <c r="AO109" s="1"/>
  <c r="AR109" s="1"/>
  <c r="AU109" s="1"/>
  <c r="AX109" s="1"/>
  <c r="BA109" s="1"/>
  <c r="BD109" s="1"/>
  <c r="BG109" s="1"/>
  <c r="BJ109" s="1"/>
  <c r="BM109" s="1"/>
  <c r="BP109" s="1"/>
  <c r="BS109" s="1"/>
  <c r="BV109" s="1"/>
  <c r="BY109" s="1"/>
  <c r="CB109" s="1"/>
  <c r="CE109" s="1"/>
  <c r="CH109" s="1"/>
  <c r="CK109" s="1"/>
  <c r="CN109" s="1"/>
  <c r="CQ109" s="1"/>
  <c r="CT109" s="1"/>
  <c r="Q105"/>
  <c r="T105" s="1"/>
  <c r="W105" s="1"/>
  <c r="Z105" s="1"/>
  <c r="AC105" s="1"/>
  <c r="AF105" s="1"/>
  <c r="AI105" s="1"/>
  <c r="AL105" s="1"/>
  <c r="AO105" s="1"/>
  <c r="AR105" s="1"/>
  <c r="AU105" s="1"/>
  <c r="AX105" s="1"/>
  <c r="BA105" s="1"/>
  <c r="BD105" s="1"/>
  <c r="BG105" s="1"/>
  <c r="BJ105" s="1"/>
  <c r="BM105" s="1"/>
  <c r="BP105" s="1"/>
  <c r="BS105" s="1"/>
  <c r="BV105" s="1"/>
  <c r="BY105" s="1"/>
  <c r="CB105" s="1"/>
  <c r="CE105" s="1"/>
  <c r="CH105" s="1"/>
  <c r="CK105" s="1"/>
  <c r="CN105" s="1"/>
  <c r="CQ105" s="1"/>
  <c r="CT105" s="1"/>
  <c r="Q181"/>
  <c r="T181" s="1"/>
  <c r="W181" s="1"/>
  <c r="Z181" s="1"/>
  <c r="AC181" s="1"/>
  <c r="AF181" s="1"/>
  <c r="AI181" s="1"/>
  <c r="AL181" s="1"/>
  <c r="AO181" s="1"/>
  <c r="AR181" s="1"/>
  <c r="AU181" s="1"/>
  <c r="AX181" s="1"/>
  <c r="BA181" s="1"/>
  <c r="BD181" s="1"/>
  <c r="BG181" s="1"/>
  <c r="BJ181" s="1"/>
  <c r="BM181" s="1"/>
  <c r="BP181" s="1"/>
  <c r="BS181" s="1"/>
  <c r="BV181" s="1"/>
  <c r="BY181" s="1"/>
  <c r="CB181" s="1"/>
  <c r="CE181" s="1"/>
  <c r="CH181" s="1"/>
  <c r="CK181" s="1"/>
  <c r="CN181" s="1"/>
  <c r="CQ181" s="1"/>
  <c r="CT181" s="1"/>
  <c r="Q179"/>
  <c r="T179" s="1"/>
  <c r="W179" s="1"/>
  <c r="Z179" s="1"/>
  <c r="AC179" s="1"/>
  <c r="AF179" s="1"/>
  <c r="AI179" s="1"/>
  <c r="AL179" s="1"/>
  <c r="AO179" s="1"/>
  <c r="AR179" s="1"/>
  <c r="AU179" s="1"/>
  <c r="AX179" s="1"/>
  <c r="BA179" s="1"/>
  <c r="BD179" s="1"/>
  <c r="BG179" s="1"/>
  <c r="BJ179" s="1"/>
  <c r="BM179" s="1"/>
  <c r="BP179" s="1"/>
  <c r="BS179" s="1"/>
  <c r="BV179" s="1"/>
  <c r="BY179" s="1"/>
  <c r="CB179" s="1"/>
  <c r="CE179" s="1"/>
  <c r="CH179" s="1"/>
  <c r="CK179" s="1"/>
  <c r="CN179" s="1"/>
  <c r="CQ179" s="1"/>
  <c r="CT179" s="1"/>
  <c r="Q177"/>
  <c r="T177" s="1"/>
  <c r="W177" s="1"/>
  <c r="Z177" s="1"/>
  <c r="AC177" s="1"/>
  <c r="AF177" s="1"/>
  <c r="AI177" s="1"/>
  <c r="AL177" s="1"/>
  <c r="AO177" s="1"/>
  <c r="AR177" s="1"/>
  <c r="AU177" s="1"/>
  <c r="AX177" s="1"/>
  <c r="BA177" s="1"/>
  <c r="BD177" s="1"/>
  <c r="BG177" s="1"/>
  <c r="BJ177" s="1"/>
  <c r="BM177" s="1"/>
  <c r="BP177" s="1"/>
  <c r="BS177" s="1"/>
  <c r="BV177" s="1"/>
  <c r="BY177" s="1"/>
  <c r="CB177" s="1"/>
  <c r="CE177" s="1"/>
  <c r="CH177" s="1"/>
  <c r="CK177" s="1"/>
  <c r="CN177" s="1"/>
  <c r="CQ177" s="1"/>
  <c r="CT177" s="1"/>
  <c r="Q175"/>
  <c r="T175" s="1"/>
  <c r="W175" s="1"/>
  <c r="Z175" s="1"/>
  <c r="AC175" s="1"/>
  <c r="AF175" s="1"/>
  <c r="AI175" s="1"/>
  <c r="AL175" s="1"/>
  <c r="AO175" s="1"/>
  <c r="AR175" s="1"/>
  <c r="AU175" s="1"/>
  <c r="AX175" s="1"/>
  <c r="BA175" s="1"/>
  <c r="BD175" s="1"/>
  <c r="BG175" s="1"/>
  <c r="BJ175" s="1"/>
  <c r="BM175" s="1"/>
  <c r="BP175" s="1"/>
  <c r="BS175" s="1"/>
  <c r="BV175" s="1"/>
  <c r="BY175" s="1"/>
  <c r="CB175" s="1"/>
  <c r="CE175" s="1"/>
  <c r="CH175" s="1"/>
  <c r="CK175" s="1"/>
  <c r="CN175" s="1"/>
  <c r="CQ175" s="1"/>
  <c r="CT175" s="1"/>
  <c r="Q173"/>
  <c r="T173" s="1"/>
  <c r="W173" s="1"/>
  <c r="Z173" s="1"/>
  <c r="AC173" s="1"/>
  <c r="AF173" s="1"/>
  <c r="AI173" s="1"/>
  <c r="AL173" s="1"/>
  <c r="AO173" s="1"/>
  <c r="AR173" s="1"/>
  <c r="AU173" s="1"/>
  <c r="AX173" s="1"/>
  <c r="BA173" s="1"/>
  <c r="BD173" s="1"/>
  <c r="BG173" s="1"/>
  <c r="BJ173" s="1"/>
  <c r="BM173" s="1"/>
  <c r="BP173" s="1"/>
  <c r="BS173" s="1"/>
  <c r="BV173" s="1"/>
  <c r="BY173" s="1"/>
  <c r="CB173" s="1"/>
  <c r="CE173" s="1"/>
  <c r="CH173" s="1"/>
  <c r="CK173" s="1"/>
  <c r="CN173" s="1"/>
  <c r="CQ173" s="1"/>
  <c r="CT173" s="1"/>
  <c r="Q171"/>
  <c r="T171" s="1"/>
  <c r="W171" s="1"/>
  <c r="Z171" s="1"/>
  <c r="AC171" s="1"/>
  <c r="AF171" s="1"/>
  <c r="AI171" s="1"/>
  <c r="AL171" s="1"/>
  <c r="AO171" s="1"/>
  <c r="AR171" s="1"/>
  <c r="AU171" s="1"/>
  <c r="AX171" s="1"/>
  <c r="BA171" s="1"/>
  <c r="BD171" s="1"/>
  <c r="BG171" s="1"/>
  <c r="BJ171" s="1"/>
  <c r="BM171" s="1"/>
  <c r="BP171" s="1"/>
  <c r="BS171" s="1"/>
  <c r="BV171" s="1"/>
  <c r="BY171" s="1"/>
  <c r="CB171" s="1"/>
  <c r="CE171" s="1"/>
  <c r="CH171" s="1"/>
  <c r="CK171" s="1"/>
  <c r="CN171" s="1"/>
  <c r="CQ171" s="1"/>
  <c r="CT171" s="1"/>
  <c r="Q169"/>
  <c r="T169" s="1"/>
  <c r="W169" s="1"/>
  <c r="Z169" s="1"/>
  <c r="AC169" s="1"/>
  <c r="AF169" s="1"/>
  <c r="AI169" s="1"/>
  <c r="AL169" s="1"/>
  <c r="AO169" s="1"/>
  <c r="AR169" s="1"/>
  <c r="AU169" s="1"/>
  <c r="AX169" s="1"/>
  <c r="BA169" s="1"/>
  <c r="BD169" s="1"/>
  <c r="BG169" s="1"/>
  <c r="BJ169" s="1"/>
  <c r="BM169" s="1"/>
  <c r="BP169" s="1"/>
  <c r="BS169" s="1"/>
  <c r="BV169" s="1"/>
  <c r="BY169" s="1"/>
  <c r="CB169" s="1"/>
  <c r="CE169" s="1"/>
  <c r="CH169" s="1"/>
  <c r="CK169" s="1"/>
  <c r="CN169" s="1"/>
  <c r="CQ169" s="1"/>
  <c r="CT169" s="1"/>
  <c r="Q167"/>
  <c r="T167" s="1"/>
  <c r="W167" s="1"/>
  <c r="Z167" s="1"/>
  <c r="AC167" s="1"/>
  <c r="AF167" s="1"/>
  <c r="AI167" s="1"/>
  <c r="AL167" s="1"/>
  <c r="AO167" s="1"/>
  <c r="AR167" s="1"/>
  <c r="AU167" s="1"/>
  <c r="AX167" s="1"/>
  <c r="BA167" s="1"/>
  <c r="BD167" s="1"/>
  <c r="BG167" s="1"/>
  <c r="BJ167" s="1"/>
  <c r="BM167" s="1"/>
  <c r="BP167" s="1"/>
  <c r="BS167" s="1"/>
  <c r="BV167" s="1"/>
  <c r="BY167" s="1"/>
  <c r="CB167" s="1"/>
  <c r="CE167" s="1"/>
  <c r="CH167" s="1"/>
  <c r="CK167" s="1"/>
  <c r="CN167" s="1"/>
  <c r="CQ167" s="1"/>
  <c r="CT167" s="1"/>
  <c r="Q165"/>
  <c r="T165" s="1"/>
  <c r="W165" s="1"/>
  <c r="Z165" s="1"/>
  <c r="AC165" s="1"/>
  <c r="AF165" s="1"/>
  <c r="AI165" s="1"/>
  <c r="AL165" s="1"/>
  <c r="AO165" s="1"/>
  <c r="AR165" s="1"/>
  <c r="AU165" s="1"/>
  <c r="AX165" s="1"/>
  <c r="BA165" s="1"/>
  <c r="BD165" s="1"/>
  <c r="BG165" s="1"/>
  <c r="BJ165" s="1"/>
  <c r="BM165" s="1"/>
  <c r="BP165" s="1"/>
  <c r="BS165" s="1"/>
  <c r="BV165" s="1"/>
  <c r="BY165" s="1"/>
  <c r="CB165" s="1"/>
  <c r="CE165" s="1"/>
  <c r="CH165" s="1"/>
  <c r="CK165" s="1"/>
  <c r="CN165" s="1"/>
  <c r="CQ165" s="1"/>
  <c r="CT165" s="1"/>
  <c r="Q163"/>
  <c r="T163" s="1"/>
  <c r="W163" s="1"/>
  <c r="Z163" s="1"/>
  <c r="AC163" s="1"/>
  <c r="AF163" s="1"/>
  <c r="AI163" s="1"/>
  <c r="AL163" s="1"/>
  <c r="AO163" s="1"/>
  <c r="AR163" s="1"/>
  <c r="AU163" s="1"/>
  <c r="AX163" s="1"/>
  <c r="BA163" s="1"/>
  <c r="BD163" s="1"/>
  <c r="BG163" s="1"/>
  <c r="BJ163" s="1"/>
  <c r="BM163" s="1"/>
  <c r="BP163" s="1"/>
  <c r="BS163" s="1"/>
  <c r="BV163" s="1"/>
  <c r="BY163" s="1"/>
  <c r="CB163" s="1"/>
  <c r="CE163" s="1"/>
  <c r="CH163" s="1"/>
  <c r="CK163" s="1"/>
  <c r="CN163" s="1"/>
  <c r="CQ163" s="1"/>
  <c r="CT163" s="1"/>
  <c r="Q161"/>
  <c r="T161" s="1"/>
  <c r="W161" s="1"/>
  <c r="Z161" s="1"/>
  <c r="AC161" s="1"/>
  <c r="AF161" s="1"/>
  <c r="AI161" s="1"/>
  <c r="AL161" s="1"/>
  <c r="AO161" s="1"/>
  <c r="AR161" s="1"/>
  <c r="AU161" s="1"/>
  <c r="AX161" s="1"/>
  <c r="BA161" s="1"/>
  <c r="BD161" s="1"/>
  <c r="BG161" s="1"/>
  <c r="BJ161" s="1"/>
  <c r="BM161" s="1"/>
  <c r="BP161" s="1"/>
  <c r="BS161" s="1"/>
  <c r="BV161" s="1"/>
  <c r="BY161" s="1"/>
  <c r="CB161" s="1"/>
  <c r="CE161" s="1"/>
  <c r="CH161" s="1"/>
  <c r="CK161" s="1"/>
  <c r="CN161" s="1"/>
  <c r="CQ161" s="1"/>
  <c r="CT161" s="1"/>
  <c r="Q159"/>
  <c r="T159" s="1"/>
  <c r="W159" s="1"/>
  <c r="Z159" s="1"/>
  <c r="AC159" s="1"/>
  <c r="AF159" s="1"/>
  <c r="AI159" s="1"/>
  <c r="AL159" s="1"/>
  <c r="AO159" s="1"/>
  <c r="AR159" s="1"/>
  <c r="AU159" s="1"/>
  <c r="AX159" s="1"/>
  <c r="BA159" s="1"/>
  <c r="BD159" s="1"/>
  <c r="BG159" s="1"/>
  <c r="BJ159" s="1"/>
  <c r="BM159" s="1"/>
  <c r="BP159" s="1"/>
  <c r="BS159" s="1"/>
  <c r="BV159" s="1"/>
  <c r="BY159" s="1"/>
  <c r="CB159" s="1"/>
  <c r="CE159" s="1"/>
  <c r="CH159" s="1"/>
  <c r="CK159" s="1"/>
  <c r="CN159" s="1"/>
  <c r="CQ159" s="1"/>
  <c r="CT159" s="1"/>
  <c r="Q157"/>
  <c r="T157" s="1"/>
  <c r="W157" s="1"/>
  <c r="Z157" s="1"/>
  <c r="AC157" s="1"/>
  <c r="AF157" s="1"/>
  <c r="AI157" s="1"/>
  <c r="AL157" s="1"/>
  <c r="AO157" s="1"/>
  <c r="AR157" s="1"/>
  <c r="AU157" s="1"/>
  <c r="AX157" s="1"/>
  <c r="BA157" s="1"/>
  <c r="BD157" s="1"/>
  <c r="BG157" s="1"/>
  <c r="BJ157" s="1"/>
  <c r="BM157" s="1"/>
  <c r="BP157" s="1"/>
  <c r="BS157" s="1"/>
  <c r="BV157" s="1"/>
  <c r="BY157" s="1"/>
  <c r="CB157" s="1"/>
  <c r="CE157" s="1"/>
  <c r="CH157" s="1"/>
  <c r="CK157" s="1"/>
  <c r="CN157" s="1"/>
  <c r="CQ157" s="1"/>
  <c r="CT157" s="1"/>
  <c r="Q149"/>
  <c r="T149" s="1"/>
  <c r="W149" s="1"/>
  <c r="Z149" s="1"/>
  <c r="AC149" s="1"/>
  <c r="AF149" s="1"/>
  <c r="AI149" s="1"/>
  <c r="AL149" s="1"/>
  <c r="AO149" s="1"/>
  <c r="AR149" s="1"/>
  <c r="AU149" s="1"/>
  <c r="AX149" s="1"/>
  <c r="BA149" s="1"/>
  <c r="BD149" s="1"/>
  <c r="BG149" s="1"/>
  <c r="BJ149" s="1"/>
  <c r="BM149" s="1"/>
  <c r="BP149" s="1"/>
  <c r="BS149" s="1"/>
  <c r="BV149" s="1"/>
  <c r="BY149" s="1"/>
  <c r="CB149" s="1"/>
  <c r="CE149" s="1"/>
  <c r="CH149" s="1"/>
  <c r="CK149" s="1"/>
  <c r="CN149" s="1"/>
  <c r="CQ149" s="1"/>
  <c r="CT149" s="1"/>
  <c r="Q147"/>
  <c r="T147" s="1"/>
  <c r="W147" s="1"/>
  <c r="Z147" s="1"/>
  <c r="AC147" s="1"/>
  <c r="AF147" s="1"/>
  <c r="AI147" s="1"/>
  <c r="AL147" s="1"/>
  <c r="AO147" s="1"/>
  <c r="AR147" s="1"/>
  <c r="AU147" s="1"/>
  <c r="AX147" s="1"/>
  <c r="BA147" s="1"/>
  <c r="BD147" s="1"/>
  <c r="BG147" s="1"/>
  <c r="BJ147" s="1"/>
  <c r="BM147" s="1"/>
  <c r="BP147" s="1"/>
  <c r="BS147" s="1"/>
  <c r="BV147" s="1"/>
  <c r="BY147" s="1"/>
  <c r="CB147" s="1"/>
  <c r="CE147" s="1"/>
  <c r="CH147" s="1"/>
  <c r="CK147" s="1"/>
  <c r="CN147" s="1"/>
  <c r="CQ147" s="1"/>
  <c r="CT147" s="1"/>
  <c r="Q145"/>
  <c r="T145" s="1"/>
  <c r="W145" s="1"/>
  <c r="Z145" s="1"/>
  <c r="AC145" s="1"/>
  <c r="AF145" s="1"/>
  <c r="AI145" s="1"/>
  <c r="AL145" s="1"/>
  <c r="AO145" s="1"/>
  <c r="AR145" s="1"/>
  <c r="AU145" s="1"/>
  <c r="AX145" s="1"/>
  <c r="BA145" s="1"/>
  <c r="BD145" s="1"/>
  <c r="BG145" s="1"/>
  <c r="BJ145" s="1"/>
  <c r="BM145" s="1"/>
  <c r="BP145" s="1"/>
  <c r="BS145" s="1"/>
  <c r="BV145" s="1"/>
  <c r="BY145" s="1"/>
  <c r="CB145" s="1"/>
  <c r="CE145" s="1"/>
  <c r="CH145" s="1"/>
  <c r="CK145" s="1"/>
  <c r="CN145" s="1"/>
  <c r="CQ145" s="1"/>
  <c r="CT145" s="1"/>
  <c r="Q137"/>
  <c r="T137" s="1"/>
  <c r="W137" s="1"/>
  <c r="Z137" s="1"/>
  <c r="AC137" s="1"/>
  <c r="AF137" s="1"/>
  <c r="AI137" s="1"/>
  <c r="AL137" s="1"/>
  <c r="AO137" s="1"/>
  <c r="AR137" s="1"/>
  <c r="AU137" s="1"/>
  <c r="AX137" s="1"/>
  <c r="BA137" s="1"/>
  <c r="BD137" s="1"/>
  <c r="BG137" s="1"/>
  <c r="BJ137" s="1"/>
  <c r="BM137" s="1"/>
  <c r="BP137" s="1"/>
  <c r="BS137" s="1"/>
  <c r="BV137" s="1"/>
  <c r="BY137" s="1"/>
  <c r="CB137" s="1"/>
  <c r="CE137" s="1"/>
  <c r="CH137" s="1"/>
  <c r="CK137" s="1"/>
  <c r="CN137" s="1"/>
  <c r="CQ137" s="1"/>
  <c r="CT137" s="1"/>
  <c r="Q135"/>
  <c r="T135" s="1"/>
  <c r="W135" s="1"/>
  <c r="Z135" s="1"/>
  <c r="AC135" s="1"/>
  <c r="AF135" s="1"/>
  <c r="AI135" s="1"/>
  <c r="AL135" s="1"/>
  <c r="AO135" s="1"/>
  <c r="AR135" s="1"/>
  <c r="AU135" s="1"/>
  <c r="AX135" s="1"/>
  <c r="BA135" s="1"/>
  <c r="BD135" s="1"/>
  <c r="BG135" s="1"/>
  <c r="BJ135" s="1"/>
  <c r="BM135" s="1"/>
  <c r="BP135" s="1"/>
  <c r="BS135" s="1"/>
  <c r="BV135" s="1"/>
  <c r="BY135" s="1"/>
  <c r="CB135" s="1"/>
  <c r="CE135" s="1"/>
  <c r="CH135" s="1"/>
  <c r="CK135" s="1"/>
  <c r="CN135" s="1"/>
  <c r="CQ135" s="1"/>
  <c r="CT135" s="1"/>
  <c r="Q133"/>
  <c r="T133" s="1"/>
  <c r="W133" s="1"/>
  <c r="Z133" s="1"/>
  <c r="AC133" s="1"/>
  <c r="AF133" s="1"/>
  <c r="AI133" s="1"/>
  <c r="AL133" s="1"/>
  <c r="AO133" s="1"/>
  <c r="AR133" s="1"/>
  <c r="AU133" s="1"/>
  <c r="AX133" s="1"/>
  <c r="BA133" s="1"/>
  <c r="BD133" s="1"/>
  <c r="BG133" s="1"/>
  <c r="BJ133" s="1"/>
  <c r="BM133" s="1"/>
  <c r="BP133" s="1"/>
  <c r="BS133" s="1"/>
  <c r="BV133" s="1"/>
  <c r="BY133" s="1"/>
  <c r="CB133" s="1"/>
  <c r="CE133" s="1"/>
  <c r="CH133" s="1"/>
  <c r="CK133" s="1"/>
  <c r="CN133" s="1"/>
  <c r="CQ133" s="1"/>
  <c r="CT133" s="1"/>
  <c r="Q125"/>
  <c r="T125" s="1"/>
  <c r="W125" s="1"/>
  <c r="Z125" s="1"/>
  <c r="AC125" s="1"/>
  <c r="AF125" s="1"/>
  <c r="AI125" s="1"/>
  <c r="AL125" s="1"/>
  <c r="AO125" s="1"/>
  <c r="AR125" s="1"/>
  <c r="AU125" s="1"/>
  <c r="AX125" s="1"/>
  <c r="BA125" s="1"/>
  <c r="BD125" s="1"/>
  <c r="BG125" s="1"/>
  <c r="BJ125" s="1"/>
  <c r="BM125" s="1"/>
  <c r="BP125" s="1"/>
  <c r="BS125" s="1"/>
  <c r="BV125" s="1"/>
  <c r="BY125" s="1"/>
  <c r="CB125" s="1"/>
  <c r="CE125" s="1"/>
  <c r="CH125" s="1"/>
  <c r="CK125" s="1"/>
  <c r="CN125" s="1"/>
  <c r="CQ125" s="1"/>
  <c r="CT125" s="1"/>
  <c r="Q123"/>
  <c r="T123" s="1"/>
  <c r="W123" s="1"/>
  <c r="Z123" s="1"/>
  <c r="AC123" s="1"/>
  <c r="AF123" s="1"/>
  <c r="AI123" s="1"/>
  <c r="AL123" s="1"/>
  <c r="AO123" s="1"/>
  <c r="AR123" s="1"/>
  <c r="AU123" s="1"/>
  <c r="AX123" s="1"/>
  <c r="BA123" s="1"/>
  <c r="BD123" s="1"/>
  <c r="BG123" s="1"/>
  <c r="BJ123" s="1"/>
  <c r="BM123" s="1"/>
  <c r="BP123" s="1"/>
  <c r="BS123" s="1"/>
  <c r="BV123" s="1"/>
  <c r="BY123" s="1"/>
  <c r="CB123" s="1"/>
  <c r="CE123" s="1"/>
  <c r="CH123" s="1"/>
  <c r="CK123" s="1"/>
  <c r="CN123" s="1"/>
  <c r="CQ123" s="1"/>
  <c r="CT123" s="1"/>
  <c r="Q121"/>
  <c r="T121" s="1"/>
  <c r="W121" s="1"/>
  <c r="Z121" s="1"/>
  <c r="AC121" s="1"/>
  <c r="AF121" s="1"/>
  <c r="AI121" s="1"/>
  <c r="AL121" s="1"/>
  <c r="AO121" s="1"/>
  <c r="AR121" s="1"/>
  <c r="AU121" s="1"/>
  <c r="AX121" s="1"/>
  <c r="BA121" s="1"/>
  <c r="BD121" s="1"/>
  <c r="BG121" s="1"/>
  <c r="BJ121" s="1"/>
  <c r="BM121" s="1"/>
  <c r="BP121" s="1"/>
  <c r="BS121" s="1"/>
  <c r="BV121" s="1"/>
  <c r="BY121" s="1"/>
  <c r="CB121" s="1"/>
  <c r="CE121" s="1"/>
  <c r="CH121" s="1"/>
  <c r="CK121" s="1"/>
  <c r="CN121" s="1"/>
  <c r="CQ121" s="1"/>
  <c r="CT121" s="1"/>
  <c r="Q101"/>
  <c r="T101" s="1"/>
  <c r="W101" s="1"/>
  <c r="Z101" s="1"/>
  <c r="AC101" s="1"/>
  <c r="AF101" s="1"/>
  <c r="AI101" s="1"/>
  <c r="AL101" s="1"/>
  <c r="AO101" s="1"/>
  <c r="AR101" s="1"/>
  <c r="AU101" s="1"/>
  <c r="AX101" s="1"/>
  <c r="BA101" s="1"/>
  <c r="BD101" s="1"/>
  <c r="BG101" s="1"/>
  <c r="BJ101" s="1"/>
  <c r="BM101" s="1"/>
  <c r="BP101" s="1"/>
  <c r="BS101" s="1"/>
  <c r="BV101" s="1"/>
  <c r="BY101" s="1"/>
  <c r="CB101" s="1"/>
  <c r="CE101" s="1"/>
  <c r="CH101" s="1"/>
  <c r="CK101" s="1"/>
  <c r="CN101" s="1"/>
  <c r="CQ101" s="1"/>
  <c r="CT101" s="1"/>
  <c r="Q99"/>
  <c r="T99" s="1"/>
  <c r="W99" s="1"/>
  <c r="Z99" s="1"/>
  <c r="AC99" s="1"/>
  <c r="AF99" s="1"/>
  <c r="AI99" s="1"/>
  <c r="AL99" s="1"/>
  <c r="AO99" s="1"/>
  <c r="AR99" s="1"/>
  <c r="AU99" s="1"/>
  <c r="AX99" s="1"/>
  <c r="BA99" s="1"/>
  <c r="BD99" s="1"/>
  <c r="BG99" s="1"/>
  <c r="BJ99" s="1"/>
  <c r="BM99" s="1"/>
  <c r="BP99" s="1"/>
  <c r="BS99" s="1"/>
  <c r="BV99" s="1"/>
  <c r="BY99" s="1"/>
  <c r="CB99" s="1"/>
  <c r="CE99" s="1"/>
  <c r="CH99" s="1"/>
  <c r="CK99" s="1"/>
  <c r="CN99" s="1"/>
  <c r="CQ99" s="1"/>
  <c r="CT99" s="1"/>
  <c r="Q97"/>
  <c r="T97" s="1"/>
  <c r="W97" s="1"/>
  <c r="Z97" s="1"/>
  <c r="AC97" s="1"/>
  <c r="AF97" s="1"/>
  <c r="AI97" s="1"/>
  <c r="AL97" s="1"/>
  <c r="AO97" s="1"/>
  <c r="AR97" s="1"/>
  <c r="AU97" s="1"/>
  <c r="AX97" s="1"/>
  <c r="BA97" s="1"/>
  <c r="BD97" s="1"/>
  <c r="BG97" s="1"/>
  <c r="BJ97" s="1"/>
  <c r="BM97" s="1"/>
  <c r="BP97" s="1"/>
  <c r="BS97" s="1"/>
  <c r="BV97" s="1"/>
  <c r="BY97" s="1"/>
  <c r="CB97" s="1"/>
  <c r="CE97" s="1"/>
  <c r="CH97" s="1"/>
  <c r="CK97" s="1"/>
  <c r="CN97" s="1"/>
  <c r="CQ97" s="1"/>
  <c r="CT97" s="1"/>
  <c r="Q95"/>
  <c r="T95" s="1"/>
  <c r="W95" s="1"/>
  <c r="Z95" s="1"/>
  <c r="AC95" s="1"/>
  <c r="AF95" s="1"/>
  <c r="AI95" s="1"/>
  <c r="AL95" s="1"/>
  <c r="AO95" s="1"/>
  <c r="AR95" s="1"/>
  <c r="AU95" s="1"/>
  <c r="AX95" s="1"/>
  <c r="BA95" s="1"/>
  <c r="BD95" s="1"/>
  <c r="BG95" s="1"/>
  <c r="BJ95" s="1"/>
  <c r="BM95" s="1"/>
  <c r="BP95" s="1"/>
  <c r="BS95" s="1"/>
  <c r="BV95" s="1"/>
  <c r="BY95" s="1"/>
  <c r="CB95" s="1"/>
  <c r="CE95" s="1"/>
  <c r="CH95" s="1"/>
  <c r="CK95" s="1"/>
  <c r="CN95" s="1"/>
  <c r="CQ95" s="1"/>
  <c r="CT95" s="1"/>
  <c r="Q93"/>
  <c r="T93" s="1"/>
  <c r="W93" s="1"/>
  <c r="Z93" s="1"/>
  <c r="AC93" s="1"/>
  <c r="AF93" s="1"/>
  <c r="AI93" s="1"/>
  <c r="AL93" s="1"/>
  <c r="AO93" s="1"/>
  <c r="AR93" s="1"/>
  <c r="AU93" s="1"/>
  <c r="AX93" s="1"/>
  <c r="BA93" s="1"/>
  <c r="BD93" s="1"/>
  <c r="BG93" s="1"/>
  <c r="BJ93" s="1"/>
  <c r="BM93" s="1"/>
  <c r="BP93" s="1"/>
  <c r="BS93" s="1"/>
  <c r="BV93" s="1"/>
  <c r="BY93" s="1"/>
  <c r="CB93" s="1"/>
  <c r="CE93" s="1"/>
  <c r="CH93" s="1"/>
  <c r="CK93" s="1"/>
  <c r="CN93" s="1"/>
  <c r="CQ93" s="1"/>
  <c r="CT93" s="1"/>
  <c r="Q91"/>
  <c r="T91" s="1"/>
  <c r="W91" s="1"/>
  <c r="Z91" s="1"/>
  <c r="AC91" s="1"/>
  <c r="AF91" s="1"/>
  <c r="AI91" s="1"/>
  <c r="AL91" s="1"/>
  <c r="AO91" s="1"/>
  <c r="AR91" s="1"/>
  <c r="AU91" s="1"/>
  <c r="AX91" s="1"/>
  <c r="BA91" s="1"/>
  <c r="BD91" s="1"/>
  <c r="BG91" s="1"/>
  <c r="BJ91" s="1"/>
  <c r="BM91" s="1"/>
  <c r="BP91" s="1"/>
  <c r="BS91" s="1"/>
  <c r="BV91" s="1"/>
  <c r="BY91" s="1"/>
  <c r="CB91" s="1"/>
  <c r="CE91" s="1"/>
  <c r="CH91" s="1"/>
  <c r="CK91" s="1"/>
  <c r="CN91" s="1"/>
  <c r="CQ91" s="1"/>
  <c r="CT91" s="1"/>
  <c r="Q89"/>
  <c r="T89" s="1"/>
  <c r="W89" s="1"/>
  <c r="Z89" s="1"/>
  <c r="AC89" s="1"/>
  <c r="AF89" s="1"/>
  <c r="AI89" s="1"/>
  <c r="AL89" s="1"/>
  <c r="AO89" s="1"/>
  <c r="AR89" s="1"/>
  <c r="AU89" s="1"/>
  <c r="AX89" s="1"/>
  <c r="BA89" s="1"/>
  <c r="BD89" s="1"/>
  <c r="BG89" s="1"/>
  <c r="BJ89" s="1"/>
  <c r="BM89" s="1"/>
  <c r="BP89" s="1"/>
  <c r="BS89" s="1"/>
  <c r="BV89" s="1"/>
  <c r="BY89" s="1"/>
  <c r="CB89" s="1"/>
  <c r="CE89" s="1"/>
  <c r="CH89" s="1"/>
  <c r="CK89" s="1"/>
  <c r="CN89" s="1"/>
  <c r="CQ89" s="1"/>
  <c r="CT89" s="1"/>
  <c r="Q87"/>
  <c r="T87" s="1"/>
  <c r="W87" s="1"/>
  <c r="Z87" s="1"/>
  <c r="AC87" s="1"/>
  <c r="AF87" s="1"/>
  <c r="AI87" s="1"/>
  <c r="AL87" s="1"/>
  <c r="AO87" s="1"/>
  <c r="AR87" s="1"/>
  <c r="AU87" s="1"/>
  <c r="AX87" s="1"/>
  <c r="BA87" s="1"/>
  <c r="BD87" s="1"/>
  <c r="BG87" s="1"/>
  <c r="BJ87" s="1"/>
  <c r="BM87" s="1"/>
  <c r="BP87" s="1"/>
  <c r="BS87" s="1"/>
  <c r="BV87" s="1"/>
  <c r="BY87" s="1"/>
  <c r="CB87" s="1"/>
  <c r="CE87" s="1"/>
  <c r="CH87" s="1"/>
  <c r="CK87" s="1"/>
  <c r="CN87" s="1"/>
  <c r="CQ87" s="1"/>
  <c r="CT87" s="1"/>
  <c r="Q85"/>
  <c r="T85" s="1"/>
  <c r="W85" s="1"/>
  <c r="Z85" s="1"/>
  <c r="AC85" s="1"/>
  <c r="AF85" s="1"/>
  <c r="AI85" s="1"/>
  <c r="AL85" s="1"/>
  <c r="AO85" s="1"/>
  <c r="AR85" s="1"/>
  <c r="AU85" s="1"/>
  <c r="AX85" s="1"/>
  <c r="BA85" s="1"/>
  <c r="BD85" s="1"/>
  <c r="BG85" s="1"/>
  <c r="BJ85" s="1"/>
  <c r="BM85" s="1"/>
  <c r="BP85" s="1"/>
  <c r="BS85" s="1"/>
  <c r="BV85" s="1"/>
  <c r="BY85" s="1"/>
  <c r="CB85" s="1"/>
  <c r="CE85" s="1"/>
  <c r="CH85" s="1"/>
  <c r="CK85" s="1"/>
  <c r="CN85" s="1"/>
  <c r="CQ85" s="1"/>
  <c r="CT85" s="1"/>
  <c r="Q83"/>
  <c r="T83" s="1"/>
  <c r="W83" s="1"/>
  <c r="Z83" s="1"/>
  <c r="AC83" s="1"/>
  <c r="AF83" s="1"/>
  <c r="AI83" s="1"/>
  <c r="AL83" s="1"/>
  <c r="AO83" s="1"/>
  <c r="AR83" s="1"/>
  <c r="AU83" s="1"/>
  <c r="AX83" s="1"/>
  <c r="BA83" s="1"/>
  <c r="BD83" s="1"/>
  <c r="BG83" s="1"/>
  <c r="BJ83" s="1"/>
  <c r="BM83" s="1"/>
  <c r="BP83" s="1"/>
  <c r="BS83" s="1"/>
  <c r="BV83" s="1"/>
  <c r="BY83" s="1"/>
  <c r="CB83" s="1"/>
  <c r="CE83" s="1"/>
  <c r="CH83" s="1"/>
  <c r="CK83" s="1"/>
  <c r="CN83" s="1"/>
  <c r="CQ83" s="1"/>
  <c r="CT83" s="1"/>
  <c r="Q81"/>
  <c r="T81" s="1"/>
  <c r="W81" s="1"/>
  <c r="Z81" s="1"/>
  <c r="AC81" s="1"/>
  <c r="AF81" s="1"/>
  <c r="AI81" s="1"/>
  <c r="AL81" s="1"/>
  <c r="AO81" s="1"/>
  <c r="AR81" s="1"/>
  <c r="AU81" s="1"/>
  <c r="AX81" s="1"/>
  <c r="BA81" s="1"/>
  <c r="BD81" s="1"/>
  <c r="BG81" s="1"/>
  <c r="BJ81" s="1"/>
  <c r="BM81" s="1"/>
  <c r="BP81" s="1"/>
  <c r="BS81" s="1"/>
  <c r="BV81" s="1"/>
  <c r="BY81" s="1"/>
  <c r="CB81" s="1"/>
  <c r="CE81" s="1"/>
  <c r="CH81" s="1"/>
  <c r="CK81" s="1"/>
  <c r="CN81" s="1"/>
  <c r="CQ81" s="1"/>
  <c r="CT81" s="1"/>
  <c r="Q79"/>
  <c r="T79" s="1"/>
  <c r="W79" s="1"/>
  <c r="Z79" s="1"/>
  <c r="AC79" s="1"/>
  <c r="AF79" s="1"/>
  <c r="AI79" s="1"/>
  <c r="AL79" s="1"/>
  <c r="AO79" s="1"/>
  <c r="AR79" s="1"/>
  <c r="AU79" s="1"/>
  <c r="AX79" s="1"/>
  <c r="BA79" s="1"/>
  <c r="BD79" s="1"/>
  <c r="BG79" s="1"/>
  <c r="BJ79" s="1"/>
  <c r="BM79" s="1"/>
  <c r="BP79" s="1"/>
  <c r="BS79" s="1"/>
  <c r="BV79" s="1"/>
  <c r="BY79" s="1"/>
  <c r="CB79" s="1"/>
  <c r="CE79" s="1"/>
  <c r="CH79" s="1"/>
  <c r="CK79" s="1"/>
  <c r="CN79" s="1"/>
  <c r="CQ79" s="1"/>
  <c r="CT79" s="1"/>
  <c r="Q77"/>
  <c r="T77" s="1"/>
  <c r="W77" s="1"/>
  <c r="Z77" s="1"/>
  <c r="AC77" s="1"/>
  <c r="AF77" s="1"/>
  <c r="AI77" s="1"/>
  <c r="AL77" s="1"/>
  <c r="AO77" s="1"/>
  <c r="AR77" s="1"/>
  <c r="AU77" s="1"/>
  <c r="AX77" s="1"/>
  <c r="BA77" s="1"/>
  <c r="BD77" s="1"/>
  <c r="BG77" s="1"/>
  <c r="BJ77" s="1"/>
  <c r="BM77" s="1"/>
  <c r="BP77" s="1"/>
  <c r="BS77" s="1"/>
  <c r="BV77" s="1"/>
  <c r="BY77" s="1"/>
  <c r="CB77" s="1"/>
  <c r="CE77" s="1"/>
  <c r="CH77" s="1"/>
  <c r="CK77" s="1"/>
  <c r="CN77" s="1"/>
  <c r="CQ77" s="1"/>
  <c r="CT77" s="1"/>
  <c r="Q75"/>
  <c r="T75" s="1"/>
  <c r="W75" s="1"/>
  <c r="Z75" s="1"/>
  <c r="AC75" s="1"/>
  <c r="AF75" s="1"/>
  <c r="AI75" s="1"/>
  <c r="AL75" s="1"/>
  <c r="AO75" s="1"/>
  <c r="AR75" s="1"/>
  <c r="AU75" s="1"/>
  <c r="AX75" s="1"/>
  <c r="BA75" s="1"/>
  <c r="BD75" s="1"/>
  <c r="BG75" s="1"/>
  <c r="BJ75" s="1"/>
  <c r="BM75" s="1"/>
  <c r="BP75" s="1"/>
  <c r="BS75" s="1"/>
  <c r="BV75" s="1"/>
  <c r="BY75" s="1"/>
  <c r="CB75" s="1"/>
  <c r="CE75" s="1"/>
  <c r="CH75" s="1"/>
  <c r="CK75" s="1"/>
  <c r="CN75" s="1"/>
  <c r="CQ75" s="1"/>
  <c r="CT75" s="1"/>
  <c r="Q73"/>
  <c r="T73" s="1"/>
  <c r="W73" s="1"/>
  <c r="Z73" s="1"/>
  <c r="AC73" s="1"/>
  <c r="AF73" s="1"/>
  <c r="AI73" s="1"/>
  <c r="AL73" s="1"/>
  <c r="AO73" s="1"/>
  <c r="AR73" s="1"/>
  <c r="AU73" s="1"/>
  <c r="AX73" s="1"/>
  <c r="BA73" s="1"/>
  <c r="BD73" s="1"/>
  <c r="BG73" s="1"/>
  <c r="BJ73" s="1"/>
  <c r="BM73" s="1"/>
  <c r="BP73" s="1"/>
  <c r="BS73" s="1"/>
  <c r="BV73" s="1"/>
  <c r="BY73" s="1"/>
  <c r="CB73" s="1"/>
  <c r="CE73" s="1"/>
  <c r="CH73" s="1"/>
  <c r="CK73" s="1"/>
  <c r="CN73" s="1"/>
  <c r="CQ73" s="1"/>
  <c r="CT73" s="1"/>
  <c r="Q153"/>
  <c r="T153" s="1"/>
  <c r="W153" s="1"/>
  <c r="Z153" s="1"/>
  <c r="AC153" s="1"/>
  <c r="AF153" s="1"/>
  <c r="AI153" s="1"/>
  <c r="AL153" s="1"/>
  <c r="AO153" s="1"/>
  <c r="AR153" s="1"/>
  <c r="AU153" s="1"/>
  <c r="AX153" s="1"/>
  <c r="BA153" s="1"/>
  <c r="BD153" s="1"/>
  <c r="BG153" s="1"/>
  <c r="BJ153" s="1"/>
  <c r="BM153" s="1"/>
  <c r="BP153" s="1"/>
  <c r="BS153" s="1"/>
  <c r="BV153" s="1"/>
  <c r="BY153" s="1"/>
  <c r="CB153" s="1"/>
  <c r="CE153" s="1"/>
  <c r="CH153" s="1"/>
  <c r="CK153" s="1"/>
  <c r="CN153" s="1"/>
  <c r="CQ153" s="1"/>
  <c r="CT153" s="1"/>
  <c r="Q143"/>
  <c r="T143" s="1"/>
  <c r="W143" s="1"/>
  <c r="Z143" s="1"/>
  <c r="AC143" s="1"/>
  <c r="AF143" s="1"/>
  <c r="AI143" s="1"/>
  <c r="AL143" s="1"/>
  <c r="AO143" s="1"/>
  <c r="AR143" s="1"/>
  <c r="AU143" s="1"/>
  <c r="AX143" s="1"/>
  <c r="BA143" s="1"/>
  <c r="BD143" s="1"/>
  <c r="BG143" s="1"/>
  <c r="BJ143" s="1"/>
  <c r="BM143" s="1"/>
  <c r="BP143" s="1"/>
  <c r="BS143" s="1"/>
  <c r="BV143" s="1"/>
  <c r="BY143" s="1"/>
  <c r="CB143" s="1"/>
  <c r="CE143" s="1"/>
  <c r="CH143" s="1"/>
  <c r="CK143" s="1"/>
  <c r="CN143" s="1"/>
  <c r="CQ143" s="1"/>
  <c r="CT143" s="1"/>
  <c r="Q139"/>
  <c r="T139" s="1"/>
  <c r="W139" s="1"/>
  <c r="Z139" s="1"/>
  <c r="AC139" s="1"/>
  <c r="AF139" s="1"/>
  <c r="AI139" s="1"/>
  <c r="AL139" s="1"/>
  <c r="AO139" s="1"/>
  <c r="AR139" s="1"/>
  <c r="AU139" s="1"/>
  <c r="AX139" s="1"/>
  <c r="BA139" s="1"/>
  <c r="BD139" s="1"/>
  <c r="BG139" s="1"/>
  <c r="BJ139" s="1"/>
  <c r="BM139" s="1"/>
  <c r="BP139" s="1"/>
  <c r="BS139" s="1"/>
  <c r="BV139" s="1"/>
  <c r="BY139" s="1"/>
  <c r="CB139" s="1"/>
  <c r="CE139" s="1"/>
  <c r="CH139" s="1"/>
  <c r="CK139" s="1"/>
  <c r="CN139" s="1"/>
  <c r="CQ139" s="1"/>
  <c r="CT139" s="1"/>
  <c r="Q129"/>
  <c r="T129" s="1"/>
  <c r="W129" s="1"/>
  <c r="Z129" s="1"/>
  <c r="AC129" s="1"/>
  <c r="AF129" s="1"/>
  <c r="AI129" s="1"/>
  <c r="AL129" s="1"/>
  <c r="AO129" s="1"/>
  <c r="AR129" s="1"/>
  <c r="AU129" s="1"/>
  <c r="AX129" s="1"/>
  <c r="BA129" s="1"/>
  <c r="BD129" s="1"/>
  <c r="BG129" s="1"/>
  <c r="BJ129" s="1"/>
  <c r="BM129" s="1"/>
  <c r="BP129" s="1"/>
  <c r="BS129" s="1"/>
  <c r="BV129" s="1"/>
  <c r="BY129" s="1"/>
  <c r="CB129" s="1"/>
  <c r="CE129" s="1"/>
  <c r="CH129" s="1"/>
  <c r="CK129" s="1"/>
  <c r="CN129" s="1"/>
  <c r="CQ129" s="1"/>
  <c r="CT129" s="1"/>
  <c r="Q119"/>
  <c r="T119" s="1"/>
  <c r="W119" s="1"/>
  <c r="Z119" s="1"/>
  <c r="AC119" s="1"/>
  <c r="AF119" s="1"/>
  <c r="AI119" s="1"/>
  <c r="AL119" s="1"/>
  <c r="AO119" s="1"/>
  <c r="AR119" s="1"/>
  <c r="AU119" s="1"/>
  <c r="AX119" s="1"/>
  <c r="BA119" s="1"/>
  <c r="BD119" s="1"/>
  <c r="BG119" s="1"/>
  <c r="BJ119" s="1"/>
  <c r="BM119" s="1"/>
  <c r="BP119" s="1"/>
  <c r="BS119" s="1"/>
  <c r="BV119" s="1"/>
  <c r="BY119" s="1"/>
  <c r="CB119" s="1"/>
  <c r="CE119" s="1"/>
  <c r="CH119" s="1"/>
  <c r="CK119" s="1"/>
  <c r="CN119" s="1"/>
  <c r="CQ119" s="1"/>
  <c r="CT119" s="1"/>
  <c r="Q115"/>
  <c r="T115" s="1"/>
  <c r="W115" s="1"/>
  <c r="Z115" s="1"/>
  <c r="AC115" s="1"/>
  <c r="AF115" s="1"/>
  <c r="AI115" s="1"/>
  <c r="AL115" s="1"/>
  <c r="AO115" s="1"/>
  <c r="AR115" s="1"/>
  <c r="AU115" s="1"/>
  <c r="AX115" s="1"/>
  <c r="BA115" s="1"/>
  <c r="BD115" s="1"/>
  <c r="BG115" s="1"/>
  <c r="BJ115" s="1"/>
  <c r="BM115" s="1"/>
  <c r="BP115" s="1"/>
  <c r="BS115" s="1"/>
  <c r="BV115" s="1"/>
  <c r="BY115" s="1"/>
  <c r="CB115" s="1"/>
  <c r="CE115" s="1"/>
  <c r="CH115" s="1"/>
  <c r="CK115" s="1"/>
  <c r="CN115" s="1"/>
  <c r="CQ115" s="1"/>
  <c r="CT115" s="1"/>
  <c r="Q111"/>
  <c r="T111" s="1"/>
  <c r="W111" s="1"/>
  <c r="Z111" s="1"/>
  <c r="AC111" s="1"/>
  <c r="AF111" s="1"/>
  <c r="AI111" s="1"/>
  <c r="AL111" s="1"/>
  <c r="AO111" s="1"/>
  <c r="AR111" s="1"/>
  <c r="AU111" s="1"/>
  <c r="AX111" s="1"/>
  <c r="BA111" s="1"/>
  <c r="BD111" s="1"/>
  <c r="BG111" s="1"/>
  <c r="BJ111" s="1"/>
  <c r="BM111" s="1"/>
  <c r="BP111" s="1"/>
  <c r="BS111" s="1"/>
  <c r="BV111" s="1"/>
  <c r="BY111" s="1"/>
  <c r="CB111" s="1"/>
  <c r="CE111" s="1"/>
  <c r="CH111" s="1"/>
  <c r="CK111" s="1"/>
  <c r="CN111" s="1"/>
  <c r="CQ111" s="1"/>
  <c r="CT111" s="1"/>
  <c r="Q107"/>
  <c r="T107" s="1"/>
  <c r="W107" s="1"/>
  <c r="Z107" s="1"/>
  <c r="AC107" s="1"/>
  <c r="AF107" s="1"/>
  <c r="AI107" s="1"/>
  <c r="AL107" s="1"/>
  <c r="AO107" s="1"/>
  <c r="AR107" s="1"/>
  <c r="AU107" s="1"/>
  <c r="AX107" s="1"/>
  <c r="BA107" s="1"/>
  <c r="BD107" s="1"/>
  <c r="BG107" s="1"/>
  <c r="BJ107" s="1"/>
  <c r="BM107" s="1"/>
  <c r="BP107" s="1"/>
  <c r="BS107" s="1"/>
  <c r="BV107" s="1"/>
  <c r="BY107" s="1"/>
  <c r="CB107" s="1"/>
  <c r="CE107" s="1"/>
  <c r="CH107" s="1"/>
  <c r="CK107" s="1"/>
  <c r="CN107" s="1"/>
  <c r="CQ107" s="1"/>
  <c r="CT107" s="1"/>
  <c r="Q103"/>
  <c r="T103" s="1"/>
  <c r="W103" s="1"/>
  <c r="Z103" s="1"/>
  <c r="AC103" s="1"/>
  <c r="AF103" s="1"/>
  <c r="AI103" s="1"/>
  <c r="AL103" s="1"/>
  <c r="AO103" s="1"/>
  <c r="AR103" s="1"/>
  <c r="AU103" s="1"/>
  <c r="AX103" s="1"/>
  <c r="BA103" s="1"/>
  <c r="BD103" s="1"/>
  <c r="BG103" s="1"/>
  <c r="BJ103" s="1"/>
  <c r="BM103" s="1"/>
  <c r="BP103" s="1"/>
  <c r="BS103" s="1"/>
  <c r="BV103" s="1"/>
  <c r="BY103" s="1"/>
  <c r="CB103" s="1"/>
  <c r="CE103" s="1"/>
  <c r="CH103" s="1"/>
  <c r="CK103" s="1"/>
  <c r="CN103" s="1"/>
  <c r="CQ103" s="1"/>
  <c r="CT103" s="1"/>
  <c r="Q156"/>
  <c r="T156" s="1"/>
  <c r="W156" s="1"/>
  <c r="Z156" s="1"/>
  <c r="AC156" s="1"/>
  <c r="AF156" s="1"/>
  <c r="AI156" s="1"/>
  <c r="AL156" s="1"/>
  <c r="AO156" s="1"/>
  <c r="AR156" s="1"/>
  <c r="AU156" s="1"/>
  <c r="AX156" s="1"/>
  <c r="BA156" s="1"/>
  <c r="BD156" s="1"/>
  <c r="BG156" s="1"/>
  <c r="BJ156" s="1"/>
  <c r="BM156" s="1"/>
  <c r="BP156" s="1"/>
  <c r="BS156" s="1"/>
  <c r="BV156" s="1"/>
  <c r="BY156" s="1"/>
  <c r="CB156" s="1"/>
  <c r="CE156" s="1"/>
  <c r="CH156" s="1"/>
  <c r="CK156" s="1"/>
  <c r="CN156" s="1"/>
  <c r="CQ156" s="1"/>
  <c r="CT156" s="1"/>
  <c r="Q150"/>
  <c r="T150" s="1"/>
  <c r="W150" s="1"/>
  <c r="Z150" s="1"/>
  <c r="AC150" s="1"/>
  <c r="AF150" s="1"/>
  <c r="AI150" s="1"/>
  <c r="AL150" s="1"/>
  <c r="AO150" s="1"/>
  <c r="AR150" s="1"/>
  <c r="AU150" s="1"/>
  <c r="AX150" s="1"/>
  <c r="BA150" s="1"/>
  <c r="BD150" s="1"/>
  <c r="BG150" s="1"/>
  <c r="BJ150" s="1"/>
  <c r="BM150" s="1"/>
  <c r="BP150" s="1"/>
  <c r="BS150" s="1"/>
  <c r="BV150" s="1"/>
  <c r="BY150" s="1"/>
  <c r="CB150" s="1"/>
  <c r="CE150" s="1"/>
  <c r="CH150" s="1"/>
  <c r="CK150" s="1"/>
  <c r="CN150" s="1"/>
  <c r="CQ150" s="1"/>
  <c r="CT150" s="1"/>
  <c r="Q144"/>
  <c r="T144" s="1"/>
  <c r="W144" s="1"/>
  <c r="Z144" s="1"/>
  <c r="AC144" s="1"/>
  <c r="AF144" s="1"/>
  <c r="AI144" s="1"/>
  <c r="AL144" s="1"/>
  <c r="AO144" s="1"/>
  <c r="AR144" s="1"/>
  <c r="AU144" s="1"/>
  <c r="AX144" s="1"/>
  <c r="BA144" s="1"/>
  <c r="BD144" s="1"/>
  <c r="BG144" s="1"/>
  <c r="BJ144" s="1"/>
  <c r="BM144" s="1"/>
  <c r="BP144" s="1"/>
  <c r="BS144" s="1"/>
  <c r="BV144" s="1"/>
  <c r="BY144" s="1"/>
  <c r="CB144" s="1"/>
  <c r="CE144" s="1"/>
  <c r="CH144" s="1"/>
  <c r="CK144" s="1"/>
  <c r="CN144" s="1"/>
  <c r="CQ144" s="1"/>
  <c r="CT144" s="1"/>
  <c r="Q138"/>
  <c r="T138" s="1"/>
  <c r="W138" s="1"/>
  <c r="Z138" s="1"/>
  <c r="AC138" s="1"/>
  <c r="AF138" s="1"/>
  <c r="Q132"/>
  <c r="T132" s="1"/>
  <c r="W132" s="1"/>
  <c r="Z132" s="1"/>
  <c r="AC132" s="1"/>
  <c r="AF132" s="1"/>
  <c r="AI132" s="1"/>
  <c r="AL132" s="1"/>
  <c r="AO132" s="1"/>
  <c r="AR132" s="1"/>
  <c r="AU132" s="1"/>
  <c r="AX132" s="1"/>
  <c r="BA132" s="1"/>
  <c r="BD132" s="1"/>
  <c r="BG132" s="1"/>
  <c r="BJ132" s="1"/>
  <c r="BM132" s="1"/>
  <c r="BP132" s="1"/>
  <c r="BS132" s="1"/>
  <c r="BV132" s="1"/>
  <c r="BY132" s="1"/>
  <c r="CB132" s="1"/>
  <c r="CE132" s="1"/>
  <c r="CH132" s="1"/>
  <c r="CK132" s="1"/>
  <c r="CN132" s="1"/>
  <c r="CQ132" s="1"/>
  <c r="CT132" s="1"/>
  <c r="Q126"/>
  <c r="T126" s="1"/>
  <c r="W126" s="1"/>
  <c r="Z126" s="1"/>
  <c r="AC126" s="1"/>
  <c r="Q120"/>
  <c r="T120" s="1"/>
  <c r="W120" s="1"/>
  <c r="Z120" s="1"/>
  <c r="AC120" s="1"/>
  <c r="AF120" s="1"/>
  <c r="AI120" s="1"/>
  <c r="AL120" s="1"/>
  <c r="AO120" s="1"/>
  <c r="AR120" s="1"/>
  <c r="AU120" s="1"/>
  <c r="AX120" s="1"/>
  <c r="BA120" s="1"/>
  <c r="BD120" s="1"/>
  <c r="BG120" s="1"/>
  <c r="BJ120" s="1"/>
  <c r="BM120" s="1"/>
  <c r="BP120" s="1"/>
  <c r="BS120" s="1"/>
  <c r="BV120" s="1"/>
  <c r="BY120" s="1"/>
  <c r="CB120" s="1"/>
  <c r="CE120" s="1"/>
  <c r="CH120" s="1"/>
  <c r="CK120" s="1"/>
  <c r="CN120" s="1"/>
  <c r="CQ120" s="1"/>
  <c r="CT120" s="1"/>
  <c r="Q102"/>
  <c r="T102" s="1"/>
  <c r="W102" s="1"/>
  <c r="Z102" s="1"/>
  <c r="AC102" s="1"/>
  <c r="AF102" s="1"/>
  <c r="AI102" s="1"/>
  <c r="AL102" s="1"/>
  <c r="AO102" s="1"/>
  <c r="AR102" s="1"/>
  <c r="AU102" s="1"/>
  <c r="AX102" s="1"/>
  <c r="BA102" s="1"/>
  <c r="BD102" s="1"/>
  <c r="BG102" s="1"/>
  <c r="BJ102" s="1"/>
  <c r="BM102" s="1"/>
  <c r="BP102" s="1"/>
  <c r="BS102" s="1"/>
  <c r="BV102" s="1"/>
  <c r="BY102" s="1"/>
  <c r="CB102" s="1"/>
  <c r="CE102" s="1"/>
  <c r="CH102" s="1"/>
  <c r="CK102" s="1"/>
  <c r="CN102" s="1"/>
  <c r="CQ102" s="1"/>
  <c r="CT102" s="1"/>
  <c r="J2" i="9"/>
  <c r="AI138" i="6" l="1"/>
  <c r="AL138" s="1"/>
  <c r="AO138" s="1"/>
  <c r="AR138" s="1"/>
  <c r="AU138" s="1"/>
  <c r="AX138" s="1"/>
  <c r="BA138" s="1"/>
  <c r="BD138" s="1"/>
  <c r="BG138" s="1"/>
  <c r="BJ138" s="1"/>
  <c r="BM138" s="1"/>
  <c r="BP138" s="1"/>
  <c r="BS138" s="1"/>
  <c r="BV138" s="1"/>
  <c r="BY138" s="1"/>
  <c r="CB138" s="1"/>
  <c r="CE138" s="1"/>
  <c r="CH138" s="1"/>
  <c r="CK138" s="1"/>
  <c r="CN138" s="1"/>
  <c r="CQ138" s="1"/>
  <c r="CT138" s="1"/>
  <c r="AF126"/>
  <c r="AI126" s="1"/>
  <c r="AL126" s="1"/>
  <c r="AO126" s="1"/>
  <c r="AR126" s="1"/>
  <c r="AU126" s="1"/>
  <c r="AX126" s="1"/>
  <c r="BA126" s="1"/>
  <c r="BD126" s="1"/>
  <c r="BG126" s="1"/>
  <c r="BJ126" s="1"/>
  <c r="BM126" s="1"/>
  <c r="BP126" s="1"/>
  <c r="BS126" s="1"/>
  <c r="BV126" s="1"/>
  <c r="BY126" s="1"/>
  <c r="CB126" s="1"/>
  <c r="CE126" s="1"/>
  <c r="CH126" s="1"/>
  <c r="CK126" s="1"/>
  <c r="CN126" s="1"/>
  <c r="CQ126" s="1"/>
  <c r="CT126" s="1"/>
  <c r="I53" i="1"/>
  <c r="I54"/>
  <c r="I55"/>
  <c r="I56"/>
  <c r="I57"/>
  <c r="I58"/>
  <c r="I59"/>
  <c r="I60"/>
  <c r="G53"/>
  <c r="F47" i="5" s="1"/>
  <c r="G54" i="1"/>
  <c r="F48" i="5" s="1"/>
  <c r="G55" i="1"/>
  <c r="F49" i="5" s="1"/>
  <c r="G56" i="1"/>
  <c r="F50" i="5" s="1"/>
  <c r="G57" i="1"/>
  <c r="F51" i="5" s="1"/>
  <c r="G58" i="1"/>
  <c r="F52" i="5" s="1"/>
  <c r="G59" i="1"/>
  <c r="F53" i="5" s="1"/>
  <c r="G60" i="1"/>
  <c r="F54" i="5" s="1"/>
  <c r="E156" i="6"/>
  <c r="E150"/>
  <c r="E144"/>
  <c r="E138"/>
  <c r="E132"/>
  <c r="E126"/>
  <c r="E120"/>
  <c r="E102"/>
  <c r="E96"/>
  <c r="AH2" i="3"/>
  <c r="B45" i="4" s="1"/>
  <c r="E60" i="1" s="1"/>
  <c r="B54" i="5" s="1"/>
  <c r="AG2" i="3"/>
  <c r="B44" i="4" s="1"/>
  <c r="E59" i="1" s="1"/>
  <c r="B53" i="5" s="1"/>
  <c r="AF2" i="3"/>
  <c r="B43" i="4" s="1"/>
  <c r="E58" i="1" s="1"/>
  <c r="B52" i="5" s="1"/>
  <c r="AG3" i="3"/>
  <c r="AH3"/>
  <c r="AI3"/>
  <c r="AJ3"/>
  <c r="AK3"/>
  <c r="AE2"/>
  <c r="B42" i="4" s="1"/>
  <c r="E57" i="1" s="1"/>
  <c r="B51" i="5" s="1"/>
  <c r="AD2" i="3"/>
  <c r="B41" i="4" s="1"/>
  <c r="E56" i="1" s="1"/>
  <c r="B50" i="5" s="1"/>
  <c r="AC2" i="3"/>
  <c r="B40" i="4" s="1"/>
  <c r="E55" i="1" s="1"/>
  <c r="B49" i="5" s="1"/>
  <c r="A115" i="7"/>
  <c r="B115"/>
  <c r="C115"/>
  <c r="I115"/>
  <c r="A116"/>
  <c r="B116"/>
  <c r="C116"/>
  <c r="I116"/>
  <c r="A117"/>
  <c r="B117"/>
  <c r="C117"/>
  <c r="I117"/>
  <c r="A118"/>
  <c r="B118"/>
  <c r="C118"/>
  <c r="I118"/>
  <c r="A119"/>
  <c r="B119"/>
  <c r="C119"/>
  <c r="I119"/>
  <c r="A120"/>
  <c r="B120"/>
  <c r="C120"/>
  <c r="I120"/>
  <c r="A121"/>
  <c r="B121"/>
  <c r="C121"/>
  <c r="I121"/>
  <c r="A122"/>
  <c r="B122"/>
  <c r="C122"/>
  <c r="I122"/>
  <c r="A123"/>
  <c r="B123"/>
  <c r="C123"/>
  <c r="I123"/>
  <c r="A124"/>
  <c r="B124"/>
  <c r="C124"/>
  <c r="I124"/>
  <c r="A125"/>
  <c r="B125"/>
  <c r="C125"/>
  <c r="I125"/>
  <c r="A126"/>
  <c r="B126"/>
  <c r="C126"/>
  <c r="I126"/>
  <c r="A127"/>
  <c r="B127"/>
  <c r="C127"/>
  <c r="I127"/>
  <c r="A128"/>
  <c r="B128"/>
  <c r="C128"/>
  <c r="I128"/>
  <c r="A129"/>
  <c r="B129"/>
  <c r="C129"/>
  <c r="I129"/>
  <c r="A130"/>
  <c r="B130"/>
  <c r="C130"/>
  <c r="I130"/>
  <c r="A131"/>
  <c r="B131"/>
  <c r="C131"/>
  <c r="I131"/>
  <c r="A132"/>
  <c r="B132"/>
  <c r="C132"/>
  <c r="I132"/>
  <c r="A133"/>
  <c r="B133"/>
  <c r="C133"/>
  <c r="I133"/>
  <c r="A134"/>
  <c r="B134"/>
  <c r="C134"/>
  <c r="I134"/>
  <c r="A135"/>
  <c r="B135"/>
  <c r="C135"/>
  <c r="I135"/>
  <c r="A136"/>
  <c r="B136"/>
  <c r="C136"/>
  <c r="I136"/>
  <c r="A137"/>
  <c r="B137"/>
  <c r="C137"/>
  <c r="I137"/>
  <c r="A138"/>
  <c r="B138"/>
  <c r="C138"/>
  <c r="I138"/>
  <c r="A139"/>
  <c r="B139"/>
  <c r="C139"/>
  <c r="I139"/>
  <c r="A140"/>
  <c r="B140"/>
  <c r="C140"/>
  <c r="I140"/>
  <c r="A141"/>
  <c r="B141"/>
  <c r="C141"/>
  <c r="I141"/>
  <c r="A142"/>
  <c r="B142"/>
  <c r="C142"/>
  <c r="I142"/>
  <c r="A143"/>
  <c r="B143"/>
  <c r="C143"/>
  <c r="I143"/>
  <c r="A144"/>
  <c r="B144"/>
  <c r="C144"/>
  <c r="I144"/>
  <c r="A145"/>
  <c r="B145"/>
  <c r="C145"/>
  <c r="I145"/>
  <c r="A146"/>
  <c r="B146"/>
  <c r="C146"/>
  <c r="I146"/>
  <c r="A147"/>
  <c r="B147"/>
  <c r="C147"/>
  <c r="I147"/>
  <c r="A148"/>
  <c r="B148"/>
  <c r="C148"/>
  <c r="I148"/>
  <c r="A149"/>
  <c r="B149"/>
  <c r="C149"/>
  <c r="I149"/>
  <c r="A150"/>
  <c r="B150"/>
  <c r="C150"/>
  <c r="I150"/>
  <c r="A151"/>
  <c r="B151"/>
  <c r="C151"/>
  <c r="I151"/>
  <c r="A152"/>
  <c r="B152"/>
  <c r="C152"/>
  <c r="I152"/>
  <c r="A153"/>
  <c r="B153"/>
  <c r="C153"/>
  <c r="I153"/>
  <c r="A154"/>
  <c r="B154"/>
  <c r="C154"/>
  <c r="I154"/>
  <c r="A155"/>
  <c r="B155"/>
  <c r="C155"/>
  <c r="I155"/>
  <c r="A156"/>
  <c r="B156"/>
  <c r="C156"/>
  <c r="I156"/>
  <c r="A157"/>
  <c r="B157"/>
  <c r="C157"/>
  <c r="I157"/>
  <c r="A158"/>
  <c r="B158"/>
  <c r="C158"/>
  <c r="I158"/>
  <c r="A159"/>
  <c r="B159"/>
  <c r="C159"/>
  <c r="I159"/>
  <c r="A160"/>
  <c r="B160"/>
  <c r="C160"/>
  <c r="I160"/>
  <c r="A161"/>
  <c r="B161"/>
  <c r="C161"/>
  <c r="I161"/>
  <c r="A162"/>
  <c r="B162"/>
  <c r="C162"/>
  <c r="I162"/>
  <c r="A163"/>
  <c r="B163"/>
  <c r="C163"/>
  <c r="I163"/>
  <c r="A164"/>
  <c r="B164"/>
  <c r="C164"/>
  <c r="I164"/>
  <c r="A165"/>
  <c r="B165"/>
  <c r="C165"/>
  <c r="I165"/>
  <c r="A166"/>
  <c r="B166"/>
  <c r="C166"/>
  <c r="I166"/>
  <c r="A167"/>
  <c r="B167"/>
  <c r="C167"/>
  <c r="I167"/>
  <c r="A168"/>
  <c r="B168"/>
  <c r="C168"/>
  <c r="I168"/>
  <c r="A169"/>
  <c r="B169"/>
  <c r="C169"/>
  <c r="I169"/>
  <c r="A170"/>
  <c r="B170"/>
  <c r="C170"/>
  <c r="I170"/>
  <c r="A171"/>
  <c r="B171"/>
  <c r="C171"/>
  <c r="I171"/>
  <c r="A172"/>
  <c r="B172"/>
  <c r="C172"/>
  <c r="I172"/>
  <c r="AB2" i="3"/>
  <c r="B39" i="4" s="1"/>
  <c r="E54" i="1" s="1"/>
  <c r="B48" i="5" s="1"/>
  <c r="AA2" i="3"/>
  <c r="B38" i="4" s="1"/>
  <c r="E53" i="1" s="1"/>
  <c r="B47" i="5" s="1"/>
  <c r="Z2" i="3"/>
  <c r="B37" i="4" s="1"/>
  <c r="E52" i="1" s="1"/>
  <c r="B46" i="5" s="1"/>
  <c r="Y2" i="3"/>
  <c r="B36" i="4" s="1"/>
  <c r="E51" i="1" s="1"/>
  <c r="B45" i="5" s="1"/>
  <c r="X2" i="3"/>
  <c r="B35" i="4" s="1"/>
  <c r="E50" i="1" s="1"/>
  <c r="B44" i="5" s="1"/>
  <c r="W2" i="3"/>
  <c r="B34" i="4" s="1"/>
  <c r="E49" i="1" s="1"/>
  <c r="B43" i="5" s="1"/>
  <c r="V2" i="3"/>
  <c r="B33" i="4" s="1"/>
  <c r="E48" i="1" s="1"/>
  <c r="B42" i="5" s="1"/>
  <c r="U2" i="3"/>
  <c r="B32" i="4" s="1"/>
  <c r="E47" i="1" s="1"/>
  <c r="B41" i="5" s="1"/>
  <c r="T2" i="3"/>
  <c r="B31" i="4" s="1"/>
  <c r="E46" i="1" s="1"/>
  <c r="B40" i="5" s="1"/>
  <c r="A72" i="7"/>
  <c r="B72"/>
  <c r="C72"/>
  <c r="A73"/>
  <c r="B73"/>
  <c r="C73"/>
  <c r="I73"/>
  <c r="A74"/>
  <c r="B74"/>
  <c r="C74"/>
  <c r="I74"/>
  <c r="A75"/>
  <c r="B75"/>
  <c r="C75"/>
  <c r="I75"/>
  <c r="A76"/>
  <c r="B76"/>
  <c r="C76"/>
  <c r="I76"/>
  <c r="A77"/>
  <c r="B77"/>
  <c r="C77"/>
  <c r="I77"/>
  <c r="A78"/>
  <c r="B78"/>
  <c r="C78"/>
  <c r="A79"/>
  <c r="B79"/>
  <c r="C79"/>
  <c r="I79"/>
  <c r="A80"/>
  <c r="B80"/>
  <c r="C80"/>
  <c r="I80"/>
  <c r="A81"/>
  <c r="B81"/>
  <c r="C81"/>
  <c r="I81"/>
  <c r="A82"/>
  <c r="B82"/>
  <c r="C82"/>
  <c r="I82"/>
  <c r="A83"/>
  <c r="B83"/>
  <c r="C83"/>
  <c r="I83"/>
  <c r="A84"/>
  <c r="B84"/>
  <c r="C84"/>
  <c r="A85"/>
  <c r="B85"/>
  <c r="C85"/>
  <c r="I85"/>
  <c r="A86"/>
  <c r="B86"/>
  <c r="C86"/>
  <c r="I86"/>
  <c r="A87"/>
  <c r="B87"/>
  <c r="C87"/>
  <c r="I87"/>
  <c r="A88"/>
  <c r="B88"/>
  <c r="C88"/>
  <c r="I88"/>
  <c r="A89"/>
  <c r="B89"/>
  <c r="C89"/>
  <c r="I89"/>
  <c r="A90"/>
  <c r="B90"/>
  <c r="C90"/>
  <c r="A91"/>
  <c r="B91"/>
  <c r="C91"/>
  <c r="I91"/>
  <c r="A92"/>
  <c r="B92"/>
  <c r="C92"/>
  <c r="I92"/>
  <c r="A93"/>
  <c r="B93"/>
  <c r="C93"/>
  <c r="I93"/>
  <c r="A94"/>
  <c r="B94"/>
  <c r="C94"/>
  <c r="I94"/>
  <c r="A95"/>
  <c r="B95"/>
  <c r="C95"/>
  <c r="I95"/>
  <c r="A96"/>
  <c r="B96"/>
  <c r="C96"/>
  <c r="A97"/>
  <c r="B97"/>
  <c r="C97"/>
  <c r="I97"/>
  <c r="A98"/>
  <c r="B98"/>
  <c r="C98"/>
  <c r="I98"/>
  <c r="A99"/>
  <c r="B99"/>
  <c r="C99"/>
  <c r="I99"/>
  <c r="A100"/>
  <c r="B100"/>
  <c r="C100"/>
  <c r="I100"/>
  <c r="A101"/>
  <c r="B101"/>
  <c r="C101"/>
  <c r="I101"/>
  <c r="A102"/>
  <c r="B102"/>
  <c r="C102"/>
  <c r="I102"/>
  <c r="A103"/>
  <c r="B103"/>
  <c r="C103"/>
  <c r="I103"/>
  <c r="A104"/>
  <c r="B104"/>
  <c r="C104"/>
  <c r="I104"/>
  <c r="A105"/>
  <c r="B105"/>
  <c r="C105"/>
  <c r="I105"/>
  <c r="A106"/>
  <c r="B106"/>
  <c r="C106"/>
  <c r="I106"/>
  <c r="A107"/>
  <c r="B107"/>
  <c r="C107"/>
  <c r="I107"/>
  <c r="A108"/>
  <c r="B108"/>
  <c r="C108"/>
  <c r="A109"/>
  <c r="B109"/>
  <c r="C109"/>
  <c r="I109"/>
  <c r="A110"/>
  <c r="B110"/>
  <c r="C110"/>
  <c r="I110"/>
  <c r="A111"/>
  <c r="B111"/>
  <c r="C111"/>
  <c r="I111"/>
  <c r="A112"/>
  <c r="B112"/>
  <c r="C112"/>
  <c r="I112"/>
  <c r="A113"/>
  <c r="B113"/>
  <c r="C113"/>
  <c r="I113"/>
  <c r="A114"/>
  <c r="B114"/>
  <c r="C114"/>
  <c r="H54" i="5" l="1"/>
  <c r="K54"/>
  <c r="H53"/>
  <c r="K53"/>
  <c r="H52"/>
  <c r="K52"/>
  <c r="H51"/>
  <c r="K51"/>
  <c r="H50"/>
  <c r="K50"/>
  <c r="H49"/>
  <c r="K49"/>
  <c r="H48"/>
  <c r="K48"/>
  <c r="H47"/>
  <c r="K47"/>
  <c r="AB3" i="3"/>
  <c r="AC3"/>
  <c r="AD3"/>
  <c r="AE3"/>
  <c r="AF3"/>
  <c r="C7" i="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6"/>
  <c r="E114" i="6"/>
  <c r="I114" i="7" s="1"/>
  <c r="E6" i="6"/>
  <c r="E7" s="1"/>
  <c r="E22"/>
  <c r="CR114" l="1"/>
  <c r="CO114"/>
  <c r="CL114"/>
  <c r="CI114"/>
  <c r="CF114"/>
  <c r="CC114"/>
  <c r="BZ114"/>
  <c r="BW114"/>
  <c r="BT114"/>
  <c r="BQ114"/>
  <c r="BN114"/>
  <c r="BK114"/>
  <c r="BH114"/>
  <c r="BE114"/>
  <c r="BB114"/>
  <c r="AS114"/>
  <c r="AV114"/>
  <c r="AY114"/>
  <c r="AP114"/>
  <c r="AM114"/>
  <c r="AJ114"/>
  <c r="AG114"/>
  <c r="AD114"/>
  <c r="AA114"/>
  <c r="X114"/>
  <c r="U114"/>
  <c r="R114"/>
  <c r="O114"/>
  <c r="L114"/>
  <c r="AA3" i="3"/>
  <c r="F2" i="9"/>
  <c r="N114" i="6" l="1"/>
  <c r="AK8" i="8"/>
  <c r="AK7"/>
  <c r="AK5"/>
  <c r="AK4"/>
  <c r="AK3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N7" i="9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6"/>
  <c r="G3"/>
  <c r="H3"/>
  <c r="K3"/>
  <c r="L3"/>
  <c r="N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D3"/>
  <c r="C3"/>
  <c r="F6"/>
  <c r="F3" s="1"/>
  <c r="D3" i="3"/>
  <c r="G3"/>
  <c r="H3"/>
  <c r="I3"/>
  <c r="J3"/>
  <c r="M3"/>
  <c r="N3"/>
  <c r="O3"/>
  <c r="P3"/>
  <c r="S3"/>
  <c r="T3"/>
  <c r="U3"/>
  <c r="V3"/>
  <c r="W3"/>
  <c r="X3"/>
  <c r="Y3"/>
  <c r="Z3"/>
  <c r="C3"/>
  <c r="B2" i="9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AJ4" i="8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4"/>
  <c r="F3"/>
  <c r="F2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Q114" i="6" l="1"/>
  <c r="T114" s="1"/>
  <c r="W114" s="1"/>
  <c r="Z114" s="1"/>
  <c r="AC114" s="1"/>
  <c r="AF114" s="1"/>
  <c r="AI114" s="1"/>
  <c r="AL114" s="1"/>
  <c r="AO114" s="1"/>
  <c r="AR114" s="1"/>
  <c r="AU114" s="1"/>
  <c r="AX114" s="1"/>
  <c r="BA114" s="1"/>
  <c r="BD114" s="1"/>
  <c r="BG114" s="1"/>
  <c r="BJ114" s="1"/>
  <c r="BM114" s="1"/>
  <c r="BP114" s="1"/>
  <c r="BS114" s="1"/>
  <c r="BV114" s="1"/>
  <c r="BY114" s="1"/>
  <c r="CB114" s="1"/>
  <c r="CE114" s="1"/>
  <c r="CH114" s="1"/>
  <c r="CK114" s="1"/>
  <c r="CN114" s="1"/>
  <c r="CQ114" s="1"/>
  <c r="CT114" s="1"/>
  <c r="J3" i="9"/>
  <c r="C4"/>
  <c r="D4"/>
  <c r="L4"/>
  <c r="K4"/>
  <c r="H4"/>
  <c r="G4"/>
  <c r="G8" i="8"/>
  <c r="G7"/>
  <c r="L108" i="6"/>
  <c r="L96"/>
  <c r="L90"/>
  <c r="L84"/>
  <c r="L78"/>
  <c r="L72"/>
  <c r="O108"/>
  <c r="O96"/>
  <c r="O90"/>
  <c r="O84"/>
  <c r="O78"/>
  <c r="O72"/>
  <c r="R108"/>
  <c r="J8" i="8" s="1"/>
  <c r="R96" i="6"/>
  <c r="R90"/>
  <c r="R84"/>
  <c r="R78"/>
  <c r="R72"/>
  <c r="J7" i="8" s="1"/>
  <c r="U108" i="6"/>
  <c r="K8" i="8" s="1"/>
  <c r="U96" i="6"/>
  <c r="U90"/>
  <c r="U84"/>
  <c r="U78"/>
  <c r="U72"/>
  <c r="K7" i="8" s="1"/>
  <c r="X108" i="6"/>
  <c r="L8" i="8" s="1"/>
  <c r="X96" i="6"/>
  <c r="X90"/>
  <c r="X84"/>
  <c r="X78"/>
  <c r="X72"/>
  <c r="L7" i="8" s="1"/>
  <c r="AA108" i="6"/>
  <c r="M8" i="8" s="1"/>
  <c r="AA96" i="6"/>
  <c r="AA90"/>
  <c r="AA84"/>
  <c r="AA78"/>
  <c r="AA72"/>
  <c r="M7" i="8" s="1"/>
  <c r="AD108" i="6"/>
  <c r="N8" i="8" s="1"/>
  <c r="AD96" i="6"/>
  <c r="AD90"/>
  <c r="AD84"/>
  <c r="AD78"/>
  <c r="AD72"/>
  <c r="N7" i="8" s="1"/>
  <c r="AG108" i="6"/>
  <c r="O8" i="8" s="1"/>
  <c r="AG96" i="6"/>
  <c r="AG90"/>
  <c r="AG84"/>
  <c r="AG78"/>
  <c r="AG72"/>
  <c r="O7" i="8" s="1"/>
  <c r="AJ108" i="6"/>
  <c r="P8" i="8" s="1"/>
  <c r="AJ96" i="6"/>
  <c r="AJ90"/>
  <c r="AJ84"/>
  <c r="AJ78"/>
  <c r="AJ72"/>
  <c r="P7" i="8" s="1"/>
  <c r="AM108" i="6"/>
  <c r="Q8" i="8" s="1"/>
  <c r="AM96" i="6"/>
  <c r="AM90"/>
  <c r="AM84"/>
  <c r="AM78"/>
  <c r="AM72"/>
  <c r="Q7" i="8" s="1"/>
  <c r="AP108" i="6"/>
  <c r="R8" i="8" s="1"/>
  <c r="AP96" i="6"/>
  <c r="AP90"/>
  <c r="AP84"/>
  <c r="AP78"/>
  <c r="AP72"/>
  <c r="R7" i="8" s="1"/>
  <c r="AS108" i="6"/>
  <c r="S8" i="8" s="1"/>
  <c r="AS96" i="6"/>
  <c r="AS90"/>
  <c r="AS84"/>
  <c r="AS78"/>
  <c r="AS72"/>
  <c r="S7" i="8" s="1"/>
  <c r="AV108" i="6"/>
  <c r="T8" i="8" s="1"/>
  <c r="AV96" i="6"/>
  <c r="AV90"/>
  <c r="AV84"/>
  <c r="AV78"/>
  <c r="AV72"/>
  <c r="T7" i="8" s="1"/>
  <c r="AY108" i="6"/>
  <c r="U8" i="8" s="1"/>
  <c r="AY96" i="6"/>
  <c r="AY90"/>
  <c r="AY84"/>
  <c r="AY78"/>
  <c r="AY72"/>
  <c r="U7" i="8" s="1"/>
  <c r="BB108" i="6"/>
  <c r="V8" i="8" s="1"/>
  <c r="BB96" i="6"/>
  <c r="BB90"/>
  <c r="BB84"/>
  <c r="BB78"/>
  <c r="BB72"/>
  <c r="V7" i="8" s="1"/>
  <c r="BE108" i="6"/>
  <c r="W8" i="8" s="1"/>
  <c r="BE96" i="6"/>
  <c r="BE90"/>
  <c r="BE84"/>
  <c r="BE78"/>
  <c r="BE72"/>
  <c r="W7" i="8" s="1"/>
  <c r="BH108" i="6"/>
  <c r="X8" i="8" s="1"/>
  <c r="BH96" i="6"/>
  <c r="BH90"/>
  <c r="BH84"/>
  <c r="BH78"/>
  <c r="BH72"/>
  <c r="X7" i="8" s="1"/>
  <c r="BK108" i="6"/>
  <c r="Y8" i="8" s="1"/>
  <c r="BK96" i="6"/>
  <c r="BK90"/>
  <c r="BK84"/>
  <c r="BK78"/>
  <c r="BK72"/>
  <c r="BN108"/>
  <c r="Z8" i="8" s="1"/>
  <c r="BN96" i="6"/>
  <c r="BN90"/>
  <c r="BN84"/>
  <c r="BN78"/>
  <c r="BN72"/>
  <c r="Z7" i="8" s="1"/>
  <c r="BQ108" i="6"/>
  <c r="AA8" i="8" s="1"/>
  <c r="BQ96" i="6"/>
  <c r="BQ90"/>
  <c r="BQ84"/>
  <c r="BQ78"/>
  <c r="BQ72"/>
  <c r="AA7" i="8" s="1"/>
  <c r="BT108" i="6"/>
  <c r="AB8" i="8" s="1"/>
  <c r="BT96" i="6"/>
  <c r="BT90"/>
  <c r="BT84"/>
  <c r="BT78"/>
  <c r="BT72"/>
  <c r="AB7" i="8" s="1"/>
  <c r="BW108" i="6"/>
  <c r="AC8" i="8" s="1"/>
  <c r="BW96" i="6"/>
  <c r="BW90"/>
  <c r="BW84"/>
  <c r="BW78"/>
  <c r="BW72"/>
  <c r="AC7" i="8" s="1"/>
  <c r="I7" l="1"/>
  <c r="H7"/>
  <c r="N72" i="6"/>
  <c r="N84"/>
  <c r="N96"/>
  <c r="I8" i="8"/>
  <c r="N78" i="6"/>
  <c r="N90"/>
  <c r="H8" i="8"/>
  <c r="N108" i="6"/>
  <c r="Y7" i="8"/>
  <c r="BZ108" i="6"/>
  <c r="AD8" i="8" s="1"/>
  <c r="BZ96" i="6"/>
  <c r="BZ90"/>
  <c r="BZ84"/>
  <c r="BZ78"/>
  <c r="BZ72"/>
  <c r="AD7" i="8" s="1"/>
  <c r="CC108" i="6"/>
  <c r="AE8" i="8" s="1"/>
  <c r="CC96" i="6"/>
  <c r="CC90"/>
  <c r="CC84"/>
  <c r="CC78"/>
  <c r="CC72"/>
  <c r="AE7" i="8" s="1"/>
  <c r="CF108" i="6"/>
  <c r="AF8" i="8" s="1"/>
  <c r="CF96" i="6"/>
  <c r="CF90"/>
  <c r="CF84"/>
  <c r="CF78"/>
  <c r="CF72"/>
  <c r="AF7" i="8" s="1"/>
  <c r="CI108" i="6"/>
  <c r="AG8" i="8" s="1"/>
  <c r="CI96" i="6"/>
  <c r="CI90"/>
  <c r="CI84"/>
  <c r="CI78"/>
  <c r="CI72"/>
  <c r="AG7" i="8" s="1"/>
  <c r="CL108" i="6"/>
  <c r="AH8" i="8" s="1"/>
  <c r="CL96" i="6"/>
  <c r="CL90"/>
  <c r="CL84"/>
  <c r="CL78"/>
  <c r="CL72"/>
  <c r="AH7" i="8" s="1"/>
  <c r="CO108" i="6"/>
  <c r="AI8" i="8" s="1"/>
  <c r="CO96" i="6"/>
  <c r="CO90"/>
  <c r="CO84"/>
  <c r="CO78"/>
  <c r="CO72"/>
  <c r="AI7" i="8" s="1"/>
  <c r="CR108" i="6"/>
  <c r="AJ8" i="8" s="1"/>
  <c r="CR96" i="6"/>
  <c r="CR90"/>
  <c r="CR84"/>
  <c r="CR78"/>
  <c r="CR72"/>
  <c r="AJ7" i="8" s="1"/>
  <c r="F8"/>
  <c r="AL8" s="1"/>
  <c r="F7"/>
  <c r="L69" i="6"/>
  <c r="O69"/>
  <c r="R69"/>
  <c r="U69"/>
  <c r="X69"/>
  <c r="AA69"/>
  <c r="AD69"/>
  <c r="AG69"/>
  <c r="AJ69"/>
  <c r="AM69"/>
  <c r="AP69"/>
  <c r="AS69"/>
  <c r="AV69"/>
  <c r="AY69"/>
  <c r="BB69"/>
  <c r="BE69"/>
  <c r="BH69"/>
  <c r="BK69"/>
  <c r="BN69"/>
  <c r="BQ69"/>
  <c r="BT69"/>
  <c r="BW69"/>
  <c r="BZ69"/>
  <c r="CC69"/>
  <c r="CF69"/>
  <c r="CI69"/>
  <c r="CL69"/>
  <c r="CO69"/>
  <c r="CR69"/>
  <c r="CR68"/>
  <c r="CR70" s="1"/>
  <c r="CO68"/>
  <c r="CO70" s="1"/>
  <c r="CL68"/>
  <c r="CL70" s="1"/>
  <c r="CI68"/>
  <c r="CI70" s="1"/>
  <c r="CF68"/>
  <c r="CF70" s="1"/>
  <c r="CC68"/>
  <c r="CC70" s="1"/>
  <c r="BZ68"/>
  <c r="BZ70" s="1"/>
  <c r="BW68"/>
  <c r="BW70" s="1"/>
  <c r="BT68"/>
  <c r="BT70" s="1"/>
  <c r="BH68"/>
  <c r="BH70" s="1"/>
  <c r="BK68"/>
  <c r="BK70" s="1"/>
  <c r="BN68"/>
  <c r="BN70" s="1"/>
  <c r="BQ68"/>
  <c r="BQ70" s="1"/>
  <c r="BE68"/>
  <c r="BE70" s="1"/>
  <c r="BB68"/>
  <c r="BB70" s="1"/>
  <c r="AY68"/>
  <c r="AY70" s="1"/>
  <c r="AV68"/>
  <c r="AV70" s="1"/>
  <c r="AS68"/>
  <c r="AS70" s="1"/>
  <c r="AP68"/>
  <c r="AP70" s="1"/>
  <c r="AM68"/>
  <c r="AM70" s="1"/>
  <c r="AJ68"/>
  <c r="AJ70" s="1"/>
  <c r="AG68"/>
  <c r="AG70" s="1"/>
  <c r="AD68"/>
  <c r="AD70" s="1"/>
  <c r="AA68"/>
  <c r="AA70" s="1"/>
  <c r="X68"/>
  <c r="X70" s="1"/>
  <c r="U68"/>
  <c r="U70" s="1"/>
  <c r="R68"/>
  <c r="R70" s="1"/>
  <c r="O68"/>
  <c r="O70" s="1"/>
  <c r="L68"/>
  <c r="L70" s="1"/>
  <c r="CR52"/>
  <c r="CO52"/>
  <c r="CL52"/>
  <c r="CI52"/>
  <c r="CF52"/>
  <c r="CC52"/>
  <c r="BZ52"/>
  <c r="BW52"/>
  <c r="BT52"/>
  <c r="BQ52"/>
  <c r="BN52"/>
  <c r="BK52"/>
  <c r="BH52"/>
  <c r="BE52"/>
  <c r="BB52"/>
  <c r="AY52"/>
  <c r="AV52"/>
  <c r="AS52"/>
  <c r="AP52"/>
  <c r="AM52"/>
  <c r="AJ52"/>
  <c r="AG52"/>
  <c r="AD52"/>
  <c r="AA52"/>
  <c r="X52"/>
  <c r="U52"/>
  <c r="R52"/>
  <c r="O52"/>
  <c r="L52"/>
  <c r="L51"/>
  <c r="O51"/>
  <c r="AJ51"/>
  <c r="AG51"/>
  <c r="AD51"/>
  <c r="AA51"/>
  <c r="X51"/>
  <c r="U51"/>
  <c r="R51"/>
  <c r="AM51"/>
  <c r="AP51"/>
  <c r="AS51"/>
  <c r="AV51"/>
  <c r="AY51"/>
  <c r="BB51"/>
  <c r="BE51"/>
  <c r="BH51"/>
  <c r="BK51"/>
  <c r="BN51"/>
  <c r="BQ51"/>
  <c r="BT51"/>
  <c r="BW51"/>
  <c r="BZ51"/>
  <c r="CC51"/>
  <c r="CF51"/>
  <c r="CI51"/>
  <c r="CL51"/>
  <c r="CO51"/>
  <c r="CR51"/>
  <c r="Q90" l="1"/>
  <c r="T90" s="1"/>
  <c r="W90" s="1"/>
  <c r="Z90" s="1"/>
  <c r="AC90" s="1"/>
  <c r="AF90" s="1"/>
  <c r="AI90" s="1"/>
  <c r="AL90" s="1"/>
  <c r="AO90" s="1"/>
  <c r="AR90" s="1"/>
  <c r="AU90" s="1"/>
  <c r="AX90" s="1"/>
  <c r="BA90" s="1"/>
  <c r="BD90" s="1"/>
  <c r="BG90" s="1"/>
  <c r="BJ90" s="1"/>
  <c r="BM90" s="1"/>
  <c r="BP90" s="1"/>
  <c r="BS90" s="1"/>
  <c r="BV90" s="1"/>
  <c r="BY90" s="1"/>
  <c r="CB90" s="1"/>
  <c r="CE90" s="1"/>
  <c r="CH90" s="1"/>
  <c r="CK90" s="1"/>
  <c r="CN90" s="1"/>
  <c r="CQ90" s="1"/>
  <c r="CT90" s="1"/>
  <c r="Q78"/>
  <c r="T78" s="1"/>
  <c r="W78" s="1"/>
  <c r="Z78" s="1"/>
  <c r="AC78" s="1"/>
  <c r="AF78" s="1"/>
  <c r="AI78" s="1"/>
  <c r="AL78" s="1"/>
  <c r="AO78" s="1"/>
  <c r="AR78" s="1"/>
  <c r="AU78" s="1"/>
  <c r="AX78" s="1"/>
  <c r="BA78" s="1"/>
  <c r="BD78" s="1"/>
  <c r="BG78" s="1"/>
  <c r="BJ78" s="1"/>
  <c r="BM78" s="1"/>
  <c r="BP78" s="1"/>
  <c r="BS78" s="1"/>
  <c r="BV78" s="1"/>
  <c r="BY78" s="1"/>
  <c r="CB78" s="1"/>
  <c r="CE78" s="1"/>
  <c r="CH78" s="1"/>
  <c r="Q96"/>
  <c r="T96" s="1"/>
  <c r="W96" s="1"/>
  <c r="Z96" s="1"/>
  <c r="AC96" s="1"/>
  <c r="AF96" s="1"/>
  <c r="AI96" s="1"/>
  <c r="AL96" s="1"/>
  <c r="AO96" s="1"/>
  <c r="AR96" s="1"/>
  <c r="AU96" s="1"/>
  <c r="AX96" s="1"/>
  <c r="BA96" s="1"/>
  <c r="BD96" s="1"/>
  <c r="BG96" s="1"/>
  <c r="BJ96" s="1"/>
  <c r="BM96" s="1"/>
  <c r="BP96" s="1"/>
  <c r="BS96" s="1"/>
  <c r="BV96" s="1"/>
  <c r="BY96" s="1"/>
  <c r="CB96" s="1"/>
  <c r="CE96" s="1"/>
  <c r="CH96" s="1"/>
  <c r="CK96" s="1"/>
  <c r="CN96" s="1"/>
  <c r="CQ96" s="1"/>
  <c r="CT96" s="1"/>
  <c r="Q84"/>
  <c r="T84" s="1"/>
  <c r="W84" s="1"/>
  <c r="Z84" s="1"/>
  <c r="AC84" s="1"/>
  <c r="AF84" s="1"/>
  <c r="AI84" s="1"/>
  <c r="AL84" s="1"/>
  <c r="AO84" s="1"/>
  <c r="AR84" s="1"/>
  <c r="AU84" s="1"/>
  <c r="AX84" s="1"/>
  <c r="BA84" s="1"/>
  <c r="BD84" s="1"/>
  <c r="BG84" s="1"/>
  <c r="BJ84" s="1"/>
  <c r="BM84" s="1"/>
  <c r="BP84" s="1"/>
  <c r="BS84" s="1"/>
  <c r="BV84" s="1"/>
  <c r="BY84" s="1"/>
  <c r="CB84" s="1"/>
  <c r="CE84" s="1"/>
  <c r="CH84" s="1"/>
  <c r="CK84" s="1"/>
  <c r="CN84" s="1"/>
  <c r="CQ84" s="1"/>
  <c r="CT84" s="1"/>
  <c r="Q72"/>
  <c r="T72" s="1"/>
  <c r="W72" s="1"/>
  <c r="Z72" s="1"/>
  <c r="AC72" s="1"/>
  <c r="AF72" s="1"/>
  <c r="AI72" s="1"/>
  <c r="AL72" s="1"/>
  <c r="AO72" s="1"/>
  <c r="AR72" s="1"/>
  <c r="AU72" s="1"/>
  <c r="AX72" s="1"/>
  <c r="BA72" s="1"/>
  <c r="BD72" s="1"/>
  <c r="BG72" s="1"/>
  <c r="BJ72" s="1"/>
  <c r="BM72" s="1"/>
  <c r="BP72" s="1"/>
  <c r="BS72" s="1"/>
  <c r="BV72" s="1"/>
  <c r="BY72" s="1"/>
  <c r="CB72" s="1"/>
  <c r="CE72" s="1"/>
  <c r="CH72" s="1"/>
  <c r="CK72" s="1"/>
  <c r="CN72" s="1"/>
  <c r="CQ72" s="1"/>
  <c r="CT72" s="1"/>
  <c r="Q108"/>
  <c r="T108" s="1"/>
  <c r="W108" s="1"/>
  <c r="Z108" s="1"/>
  <c r="AC108" s="1"/>
  <c r="AF108" s="1"/>
  <c r="AI108" s="1"/>
  <c r="AL108" s="1"/>
  <c r="AO108" s="1"/>
  <c r="AR108" s="1"/>
  <c r="AU108" s="1"/>
  <c r="AX108" s="1"/>
  <c r="BA108" s="1"/>
  <c r="BD108" s="1"/>
  <c r="BG108" s="1"/>
  <c r="BJ108" s="1"/>
  <c r="BM108" s="1"/>
  <c r="BP108" s="1"/>
  <c r="BS108" s="1"/>
  <c r="BV108" s="1"/>
  <c r="BY108" s="1"/>
  <c r="CB108" s="1"/>
  <c r="CE108" s="1"/>
  <c r="CH108" s="1"/>
  <c r="CK108" s="1"/>
  <c r="CN108" s="1"/>
  <c r="CQ108" s="1"/>
  <c r="CT108" s="1"/>
  <c r="AL7" i="8"/>
  <c r="AO7" s="1"/>
  <c r="CK78" i="6"/>
  <c r="CN78" s="1"/>
  <c r="CQ78" s="1"/>
  <c r="CT78" s="1"/>
  <c r="AM8" i="8"/>
  <c r="AN8"/>
  <c r="AO8"/>
  <c r="AN7"/>
  <c r="CR46" i="6"/>
  <c r="CR47"/>
  <c r="CR48"/>
  <c r="CR49"/>
  <c r="CO46"/>
  <c r="CO47"/>
  <c r="CO48"/>
  <c r="CO49"/>
  <c r="CL46"/>
  <c r="CL47"/>
  <c r="CL48"/>
  <c r="CL49"/>
  <c r="CI46"/>
  <c r="CI47"/>
  <c r="CI48"/>
  <c r="CI49"/>
  <c r="CF46"/>
  <c r="CF47"/>
  <c r="CF48"/>
  <c r="CF49"/>
  <c r="CC46"/>
  <c r="CC47"/>
  <c r="CC48"/>
  <c r="CC49"/>
  <c r="BZ46"/>
  <c r="BZ47"/>
  <c r="BZ48"/>
  <c r="BZ49"/>
  <c r="BW46"/>
  <c r="BW47"/>
  <c r="BW48"/>
  <c r="BW49"/>
  <c r="BT46"/>
  <c r="BT47"/>
  <c r="BT48"/>
  <c r="BT49"/>
  <c r="BQ46"/>
  <c r="BQ47"/>
  <c r="BQ48"/>
  <c r="BQ49"/>
  <c r="BN46"/>
  <c r="BN47"/>
  <c r="BN48"/>
  <c r="BN49"/>
  <c r="BK46"/>
  <c r="BK47"/>
  <c r="BK48"/>
  <c r="BK49"/>
  <c r="BH46"/>
  <c r="BH47"/>
  <c r="BH48"/>
  <c r="BH49"/>
  <c r="BE46"/>
  <c r="BE47"/>
  <c r="BE48"/>
  <c r="BE49"/>
  <c r="BB46"/>
  <c r="BB47"/>
  <c r="BB48"/>
  <c r="BB49"/>
  <c r="AY46"/>
  <c r="AY47"/>
  <c r="AY48"/>
  <c r="AY49"/>
  <c r="AV49"/>
  <c r="AV46"/>
  <c r="AV47"/>
  <c r="AV48"/>
  <c r="AS47"/>
  <c r="AS48"/>
  <c r="AS49"/>
  <c r="AS46"/>
  <c r="AP46"/>
  <c r="AP47"/>
  <c r="AP48"/>
  <c r="AP49"/>
  <c r="AM46"/>
  <c r="AM47"/>
  <c r="AM48"/>
  <c r="AM49"/>
  <c r="AJ46"/>
  <c r="AJ47"/>
  <c r="AJ48"/>
  <c r="AJ49"/>
  <c r="AG46"/>
  <c r="AG47"/>
  <c r="AG48"/>
  <c r="AG49"/>
  <c r="AD46"/>
  <c r="AD47"/>
  <c r="AD48"/>
  <c r="AD49"/>
  <c r="AA46"/>
  <c r="AA47"/>
  <c r="AA48"/>
  <c r="AA49"/>
  <c r="U46"/>
  <c r="U47"/>
  <c r="U48"/>
  <c r="U49"/>
  <c r="R46"/>
  <c r="R47"/>
  <c r="R48"/>
  <c r="R49"/>
  <c r="O46"/>
  <c r="O47"/>
  <c r="O48"/>
  <c r="O49"/>
  <c r="L49"/>
  <c r="L46"/>
  <c r="L47"/>
  <c r="L48"/>
  <c r="L45"/>
  <c r="O45"/>
  <c r="R45"/>
  <c r="R50" s="1"/>
  <c r="U45"/>
  <c r="U50" s="1"/>
  <c r="X45"/>
  <c r="AA45"/>
  <c r="AA50" s="1"/>
  <c r="AD45"/>
  <c r="AD50" s="1"/>
  <c r="AG45"/>
  <c r="AJ45"/>
  <c r="AJ50" s="1"/>
  <c r="AM45"/>
  <c r="AM50" s="1"/>
  <c r="AP45"/>
  <c r="AP50" s="1"/>
  <c r="AS45"/>
  <c r="AV45"/>
  <c r="AV50" s="1"/>
  <c r="AY45"/>
  <c r="AY50" s="1"/>
  <c r="BB45"/>
  <c r="BB50" s="1"/>
  <c r="BE45"/>
  <c r="BE50" s="1"/>
  <c r="BH45"/>
  <c r="BH50" s="1"/>
  <c r="BK45"/>
  <c r="BN45"/>
  <c r="BN50" s="1"/>
  <c r="BQ45"/>
  <c r="BQ50" s="1"/>
  <c r="BT45"/>
  <c r="BT50" s="1"/>
  <c r="BW45"/>
  <c r="BW50" s="1"/>
  <c r="BZ45"/>
  <c r="BZ50" s="1"/>
  <c r="CC45"/>
  <c r="CC50" s="1"/>
  <c r="CF45"/>
  <c r="CF50" s="1"/>
  <c r="CI45"/>
  <c r="CI50" s="1"/>
  <c r="CL45"/>
  <c r="CL50" s="1"/>
  <c r="CO45"/>
  <c r="CO50" s="1"/>
  <c r="CR45"/>
  <c r="CR50" s="1"/>
  <c r="X46"/>
  <c r="X47"/>
  <c r="X48"/>
  <c r="X49"/>
  <c r="AS50" l="1"/>
  <c r="AM7" i="8"/>
  <c r="BK50" i="6"/>
  <c r="AG50"/>
  <c r="AO1" i="8"/>
  <c r="AL5" s="1"/>
  <c r="L50" i="6"/>
  <c r="O50"/>
  <c r="X50"/>
  <c r="CR28"/>
  <c r="CO28"/>
  <c r="CL28"/>
  <c r="CI28"/>
  <c r="CF28"/>
  <c r="CC28"/>
  <c r="BZ28"/>
  <c r="BW28"/>
  <c r="BT28"/>
  <c r="BQ28"/>
  <c r="BN28"/>
  <c r="BK28"/>
  <c r="BH28"/>
  <c r="BE28"/>
  <c r="BB28"/>
  <c r="AY28"/>
  <c r="AV28"/>
  <c r="AS28"/>
  <c r="AP28"/>
  <c r="AM28"/>
  <c r="AJ28"/>
  <c r="AG28" l="1"/>
  <c r="AD28"/>
  <c r="AA28"/>
  <c r="X28"/>
  <c r="U28"/>
  <c r="R28"/>
  <c r="O28"/>
  <c r="L28"/>
  <c r="AD27"/>
  <c r="CR27" l="1"/>
  <c r="CO27"/>
  <c r="CL27"/>
  <c r="CI27"/>
  <c r="CF27"/>
  <c r="CC27"/>
  <c r="BZ27"/>
  <c r="BW27"/>
  <c r="BT27"/>
  <c r="BQ27"/>
  <c r="BN27"/>
  <c r="BK27"/>
  <c r="BH27"/>
  <c r="BE27"/>
  <c r="BB27"/>
  <c r="AY27"/>
  <c r="AV27"/>
  <c r="AS27"/>
  <c r="AP27"/>
  <c r="AM27"/>
  <c r="AJ27"/>
  <c r="AG27"/>
  <c r="AA27"/>
  <c r="X27"/>
  <c r="U27"/>
  <c r="R27"/>
  <c r="O27"/>
  <c r="L27"/>
  <c r="CR23"/>
  <c r="CR24"/>
  <c r="CR25"/>
  <c r="CS25" s="1"/>
  <c r="CO23"/>
  <c r="CO24"/>
  <c r="CO25"/>
  <c r="CL23"/>
  <c r="CL24"/>
  <c r="CL25"/>
  <c r="CI23"/>
  <c r="CI24"/>
  <c r="CI25"/>
  <c r="CF23"/>
  <c r="CF24"/>
  <c r="CF25"/>
  <c r="CG25" s="1"/>
  <c r="CF26" s="1"/>
  <c r="CC23"/>
  <c r="CC24"/>
  <c r="CC25"/>
  <c r="BZ23"/>
  <c r="BZ24"/>
  <c r="BZ25"/>
  <c r="BW23"/>
  <c r="BW24"/>
  <c r="BW25"/>
  <c r="BT23"/>
  <c r="BT24"/>
  <c r="BT25"/>
  <c r="BQ23"/>
  <c r="BQ24"/>
  <c r="BQ25"/>
  <c r="BN23"/>
  <c r="BN24"/>
  <c r="BN25"/>
  <c r="BK23"/>
  <c r="BK24"/>
  <c r="BK25"/>
  <c r="BH23"/>
  <c r="BH24"/>
  <c r="BH25"/>
  <c r="BE23"/>
  <c r="BE24"/>
  <c r="BE25"/>
  <c r="BB23"/>
  <c r="BB24"/>
  <c r="BB25"/>
  <c r="AY23"/>
  <c r="AY24"/>
  <c r="AY25"/>
  <c r="AV23"/>
  <c r="AV24"/>
  <c r="AV25"/>
  <c r="AS23"/>
  <c r="AS24"/>
  <c r="AS25"/>
  <c r="AP23"/>
  <c r="AP24"/>
  <c r="AP25"/>
  <c r="AM23"/>
  <c r="AM24"/>
  <c r="AM25"/>
  <c r="AJ23"/>
  <c r="AJ24"/>
  <c r="AJ25"/>
  <c r="AG23"/>
  <c r="AG24"/>
  <c r="AG25"/>
  <c r="AD23"/>
  <c r="AD24"/>
  <c r="AD25"/>
  <c r="AA23"/>
  <c r="AA24"/>
  <c r="AA25"/>
  <c r="X23"/>
  <c r="X24"/>
  <c r="X25"/>
  <c r="U23"/>
  <c r="U24"/>
  <c r="U25"/>
  <c r="R23"/>
  <c r="R24"/>
  <c r="R25"/>
  <c r="S25" s="1"/>
  <c r="O23"/>
  <c r="O24"/>
  <c r="O25"/>
  <c r="P25" s="1"/>
  <c r="L23"/>
  <c r="L24"/>
  <c r="L25"/>
  <c r="M25" s="1"/>
  <c r="CR22"/>
  <c r="CO22"/>
  <c r="CL22"/>
  <c r="CI22"/>
  <c r="CF22"/>
  <c r="CC22"/>
  <c r="BZ22"/>
  <c r="BW22"/>
  <c r="BT22"/>
  <c r="BQ22"/>
  <c r="BN22"/>
  <c r="BK22"/>
  <c r="BH22"/>
  <c r="BE22"/>
  <c r="BB22"/>
  <c r="AY22"/>
  <c r="AV22"/>
  <c r="AS22"/>
  <c r="AP22"/>
  <c r="AM22"/>
  <c r="AJ22"/>
  <c r="AG22"/>
  <c r="AD22"/>
  <c r="AA22"/>
  <c r="X22"/>
  <c r="U22"/>
  <c r="R22"/>
  <c r="O22"/>
  <c r="L22"/>
  <c r="CO6"/>
  <c r="CL6"/>
  <c r="CI6"/>
  <c r="CF6"/>
  <c r="CC6"/>
  <c r="BZ6"/>
  <c r="BW6"/>
  <c r="BT6"/>
  <c r="BQ6"/>
  <c r="BN6"/>
  <c r="BK6"/>
  <c r="BH6"/>
  <c r="BE6"/>
  <c r="BB6"/>
  <c r="AY6"/>
  <c r="AV6"/>
  <c r="AS6"/>
  <c r="AP6"/>
  <c r="AM6"/>
  <c r="AJ6"/>
  <c r="AG6"/>
  <c r="AD6"/>
  <c r="AA6"/>
  <c r="X6"/>
  <c r="U6"/>
  <c r="R6"/>
  <c r="O6"/>
  <c r="L6"/>
  <c r="CR6"/>
  <c r="L26" l="1"/>
  <c r="O26"/>
  <c r="R26"/>
  <c r="V25"/>
  <c r="U26"/>
  <c r="Y25"/>
  <c r="X26"/>
  <c r="AB25"/>
  <c r="AA26"/>
  <c r="AE25"/>
  <c r="AD26"/>
  <c r="AH25"/>
  <c r="AG26"/>
  <c r="AK25"/>
  <c r="AJ26"/>
  <c r="AN25"/>
  <c r="AM26"/>
  <c r="AQ25"/>
  <c r="AP26"/>
  <c r="AT25"/>
  <c r="AS26"/>
  <c r="AW25"/>
  <c r="AV26"/>
  <c r="AZ25"/>
  <c r="AY26"/>
  <c r="BC25"/>
  <c r="BB26"/>
  <c r="BF25"/>
  <c r="BE26"/>
  <c r="BI25"/>
  <c r="BH26"/>
  <c r="BL25"/>
  <c r="BK26"/>
  <c r="BO25"/>
  <c r="BN26"/>
  <c r="BR25"/>
  <c r="BQ26"/>
  <c r="BU25"/>
  <c r="BT26"/>
  <c r="BX25"/>
  <c r="BW26"/>
  <c r="CA25"/>
  <c r="BZ26"/>
  <c r="CD25"/>
  <c r="CC26"/>
  <c r="CJ25"/>
  <c r="CI26"/>
  <c r="CM25"/>
  <c r="CL26"/>
  <c r="CP25"/>
  <c r="CO26"/>
  <c r="CR26"/>
  <c r="B4" i="3"/>
  <c r="B5" l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E78" i="6"/>
  <c r="I78" i="7" s="1"/>
  <c r="E84" i="6"/>
  <c r="I84" i="7" s="1"/>
  <c r="E90" i="6"/>
  <c r="I90" i="7" s="1"/>
  <c r="I96"/>
  <c r="E108" i="6"/>
  <c r="I108" i="7" s="1"/>
  <c r="E72" i="6"/>
  <c r="I72" i="7" s="1"/>
  <c r="E69" i="6"/>
  <c r="E70"/>
  <c r="E68"/>
  <c r="E52"/>
  <c r="E51"/>
  <c r="A39" i="7"/>
  <c r="B39"/>
  <c r="I39"/>
  <c r="A40"/>
  <c r="B40"/>
  <c r="I40"/>
  <c r="A41"/>
  <c r="B41"/>
  <c r="I41"/>
  <c r="A42"/>
  <c r="B42"/>
  <c r="I42"/>
  <c r="A43"/>
  <c r="B43"/>
  <c r="I43"/>
  <c r="A44"/>
  <c r="B44"/>
  <c r="I44"/>
  <c r="A45"/>
  <c r="B45"/>
  <c r="A46"/>
  <c r="B46"/>
  <c r="A47"/>
  <c r="B47"/>
  <c r="A48"/>
  <c r="B48"/>
  <c r="A49"/>
  <c r="B49"/>
  <c r="A50"/>
  <c r="B50"/>
  <c r="A51"/>
  <c r="B51"/>
  <c r="I51"/>
  <c r="A52"/>
  <c r="B52"/>
  <c r="I52"/>
  <c r="A53"/>
  <c r="B53"/>
  <c r="I53"/>
  <c r="A54"/>
  <c r="B54"/>
  <c r="I54"/>
  <c r="A55"/>
  <c r="B55"/>
  <c r="I55"/>
  <c r="A56"/>
  <c r="B56"/>
  <c r="I56"/>
  <c r="A57"/>
  <c r="B57"/>
  <c r="I57"/>
  <c r="A58"/>
  <c r="B58"/>
  <c r="I58"/>
  <c r="A59"/>
  <c r="B59"/>
  <c r="I59"/>
  <c r="A60"/>
  <c r="B60"/>
  <c r="I60"/>
  <c r="A61"/>
  <c r="B61"/>
  <c r="I61"/>
  <c r="A62"/>
  <c r="B62"/>
  <c r="I62"/>
  <c r="A63"/>
  <c r="B63"/>
  <c r="I63"/>
  <c r="A64"/>
  <c r="B64"/>
  <c r="I64"/>
  <c r="A65"/>
  <c r="B65"/>
  <c r="I65"/>
  <c r="A66"/>
  <c r="B66"/>
  <c r="I66"/>
  <c r="A67"/>
  <c r="B67"/>
  <c r="I67"/>
  <c r="A68"/>
  <c r="B68"/>
  <c r="I68"/>
  <c r="A69"/>
  <c r="B69"/>
  <c r="I69"/>
  <c r="A70"/>
  <c r="B70"/>
  <c r="I70"/>
  <c r="A71"/>
  <c r="B71"/>
  <c r="I71"/>
  <c r="E46" i="6"/>
  <c r="I46" i="7" s="1"/>
  <c r="E47" i="6"/>
  <c r="I47" i="7" s="1"/>
  <c r="E48" i="6"/>
  <c r="I48" i="7" s="1"/>
  <c r="E49" i="6"/>
  <c r="I49" i="7" s="1"/>
  <c r="E50" i="6"/>
  <c r="I50" i="7" s="1"/>
  <c r="H51" i="6"/>
  <c r="K51" s="1"/>
  <c r="N51" s="1"/>
  <c r="Q51" s="1"/>
  <c r="T51" s="1"/>
  <c r="W51" s="1"/>
  <c r="Z51" s="1"/>
  <c r="AC51" s="1"/>
  <c r="AF51" s="1"/>
  <c r="AI51" s="1"/>
  <c r="AL51" s="1"/>
  <c r="AO51" s="1"/>
  <c r="AR51" s="1"/>
  <c r="AU51" s="1"/>
  <c r="AX51" s="1"/>
  <c r="BA51" s="1"/>
  <c r="BD51" s="1"/>
  <c r="BG51" s="1"/>
  <c r="BJ51" s="1"/>
  <c r="BM51" s="1"/>
  <c r="BP51" s="1"/>
  <c r="BS51" s="1"/>
  <c r="BV51" s="1"/>
  <c r="BY51" s="1"/>
  <c r="CB51" s="1"/>
  <c r="CE51" s="1"/>
  <c r="CH51" s="1"/>
  <c r="CK51" s="1"/>
  <c r="CN51" s="1"/>
  <c r="CQ51" s="1"/>
  <c r="CT51" s="1"/>
  <c r="H52"/>
  <c r="K52" s="1"/>
  <c r="N52" s="1"/>
  <c r="Q52" s="1"/>
  <c r="T52" s="1"/>
  <c r="W52" s="1"/>
  <c r="Z52" s="1"/>
  <c r="AC52" s="1"/>
  <c r="AF52" s="1"/>
  <c r="AI52" s="1"/>
  <c r="AL52" s="1"/>
  <c r="AO52" s="1"/>
  <c r="AR52" s="1"/>
  <c r="AU52" s="1"/>
  <c r="AX52" s="1"/>
  <c r="BA52" s="1"/>
  <c r="BD52" s="1"/>
  <c r="BG52" s="1"/>
  <c r="BJ52" s="1"/>
  <c r="BM52" s="1"/>
  <c r="BP52" s="1"/>
  <c r="BS52" s="1"/>
  <c r="BV52" s="1"/>
  <c r="BY52" s="1"/>
  <c r="CB52" s="1"/>
  <c r="CE52" s="1"/>
  <c r="CH52" s="1"/>
  <c r="CK52" s="1"/>
  <c r="CN52" s="1"/>
  <c r="CQ52" s="1"/>
  <c r="CT52" s="1"/>
  <c r="H53"/>
  <c r="K53" s="1"/>
  <c r="N53" s="1"/>
  <c r="Q53" s="1"/>
  <c r="T53" s="1"/>
  <c r="W53" s="1"/>
  <c r="Z53" s="1"/>
  <c r="AC53" s="1"/>
  <c r="AF53" s="1"/>
  <c r="AI53" s="1"/>
  <c r="AL53" s="1"/>
  <c r="AO53" s="1"/>
  <c r="AR53" s="1"/>
  <c r="AU53" s="1"/>
  <c r="AX53" s="1"/>
  <c r="BA53" s="1"/>
  <c r="BD53" s="1"/>
  <c r="BG53" s="1"/>
  <c r="BJ53" s="1"/>
  <c r="BM53" s="1"/>
  <c r="BP53" s="1"/>
  <c r="BS53" s="1"/>
  <c r="BV53" s="1"/>
  <c r="BY53" s="1"/>
  <c r="CB53" s="1"/>
  <c r="CE53" s="1"/>
  <c r="CH53" s="1"/>
  <c r="CK53" s="1"/>
  <c r="CN53" s="1"/>
  <c r="CQ53" s="1"/>
  <c r="CT53" s="1"/>
  <c r="H54"/>
  <c r="K54" s="1"/>
  <c r="N54" s="1"/>
  <c r="Q54" s="1"/>
  <c r="T54" s="1"/>
  <c r="W54" s="1"/>
  <c r="Z54" s="1"/>
  <c r="AC54" s="1"/>
  <c r="AF54" s="1"/>
  <c r="AI54" s="1"/>
  <c r="AL54" s="1"/>
  <c r="AO54" s="1"/>
  <c r="AR54" s="1"/>
  <c r="AU54" s="1"/>
  <c r="AX54" s="1"/>
  <c r="BA54" s="1"/>
  <c r="BD54" s="1"/>
  <c r="BG54" s="1"/>
  <c r="BJ54" s="1"/>
  <c r="BM54" s="1"/>
  <c r="BP54" s="1"/>
  <c r="BS54" s="1"/>
  <c r="BV54" s="1"/>
  <c r="BY54" s="1"/>
  <c r="CB54" s="1"/>
  <c r="CE54" s="1"/>
  <c r="CH54" s="1"/>
  <c r="CK54" s="1"/>
  <c r="CN54" s="1"/>
  <c r="CQ54" s="1"/>
  <c r="CT54" s="1"/>
  <c r="H55"/>
  <c r="K55" s="1"/>
  <c r="N55" s="1"/>
  <c r="Q55" s="1"/>
  <c r="T55" s="1"/>
  <c r="W55" s="1"/>
  <c r="Z55" s="1"/>
  <c r="AC55" s="1"/>
  <c r="AF55" s="1"/>
  <c r="AI55" s="1"/>
  <c r="AL55" s="1"/>
  <c r="AO55" s="1"/>
  <c r="AR55" s="1"/>
  <c r="AU55" s="1"/>
  <c r="AX55" s="1"/>
  <c r="BA55" s="1"/>
  <c r="BD55" s="1"/>
  <c r="BG55" s="1"/>
  <c r="BJ55" s="1"/>
  <c r="BM55" s="1"/>
  <c r="BP55" s="1"/>
  <c r="BS55" s="1"/>
  <c r="BV55" s="1"/>
  <c r="BY55" s="1"/>
  <c r="CB55" s="1"/>
  <c r="CE55" s="1"/>
  <c r="CH55" s="1"/>
  <c r="CK55" s="1"/>
  <c r="CN55" s="1"/>
  <c r="CQ55" s="1"/>
  <c r="CT55" s="1"/>
  <c r="H56"/>
  <c r="K56" s="1"/>
  <c r="N56" s="1"/>
  <c r="Q56" s="1"/>
  <c r="T56" s="1"/>
  <c r="W56" s="1"/>
  <c r="Z56" s="1"/>
  <c r="AC56" s="1"/>
  <c r="AF56" s="1"/>
  <c r="AI56" s="1"/>
  <c r="AL56" s="1"/>
  <c r="AO56" s="1"/>
  <c r="AR56" s="1"/>
  <c r="AU56" s="1"/>
  <c r="AX56" s="1"/>
  <c r="BA56" s="1"/>
  <c r="BD56" s="1"/>
  <c r="BG56" s="1"/>
  <c r="BJ56" s="1"/>
  <c r="BM56" s="1"/>
  <c r="BP56" s="1"/>
  <c r="BS56" s="1"/>
  <c r="BV56" s="1"/>
  <c r="BY56" s="1"/>
  <c r="CB56" s="1"/>
  <c r="CE56" s="1"/>
  <c r="CH56" s="1"/>
  <c r="CK56" s="1"/>
  <c r="CN56" s="1"/>
  <c r="CQ56" s="1"/>
  <c r="CT56" s="1"/>
  <c r="H57"/>
  <c r="K57" s="1"/>
  <c r="N57" s="1"/>
  <c r="Q57" s="1"/>
  <c r="T57" s="1"/>
  <c r="W57" s="1"/>
  <c r="Z57" s="1"/>
  <c r="AC57" s="1"/>
  <c r="AF57" s="1"/>
  <c r="AI57" s="1"/>
  <c r="AL57" s="1"/>
  <c r="AO57" s="1"/>
  <c r="AR57" s="1"/>
  <c r="AU57" s="1"/>
  <c r="AX57" s="1"/>
  <c r="BA57" s="1"/>
  <c r="BD57" s="1"/>
  <c r="BG57" s="1"/>
  <c r="BJ57" s="1"/>
  <c r="BM57" s="1"/>
  <c r="BP57" s="1"/>
  <c r="BS57" s="1"/>
  <c r="BV57" s="1"/>
  <c r="BY57" s="1"/>
  <c r="CB57" s="1"/>
  <c r="CE57" s="1"/>
  <c r="CH57" s="1"/>
  <c r="CK57" s="1"/>
  <c r="CN57" s="1"/>
  <c r="CQ57" s="1"/>
  <c r="CT57" s="1"/>
  <c r="H58"/>
  <c r="K58" s="1"/>
  <c r="N58" s="1"/>
  <c r="Q58" s="1"/>
  <c r="T58" s="1"/>
  <c r="W58" s="1"/>
  <c r="Z58" s="1"/>
  <c r="AC58" s="1"/>
  <c r="AF58" s="1"/>
  <c r="AI58" s="1"/>
  <c r="AL58" s="1"/>
  <c r="AO58" s="1"/>
  <c r="AR58" s="1"/>
  <c r="AU58" s="1"/>
  <c r="AX58" s="1"/>
  <c r="BA58" s="1"/>
  <c r="BD58" s="1"/>
  <c r="BG58" s="1"/>
  <c r="BJ58" s="1"/>
  <c r="BM58" s="1"/>
  <c r="BP58" s="1"/>
  <c r="BS58" s="1"/>
  <c r="BV58" s="1"/>
  <c r="BY58" s="1"/>
  <c r="CB58" s="1"/>
  <c r="CE58" s="1"/>
  <c r="CH58" s="1"/>
  <c r="CK58" s="1"/>
  <c r="CN58" s="1"/>
  <c r="CQ58" s="1"/>
  <c r="CT58" s="1"/>
  <c r="H59"/>
  <c r="K59" s="1"/>
  <c r="N59" s="1"/>
  <c r="Q59" s="1"/>
  <c r="T59" s="1"/>
  <c r="W59" s="1"/>
  <c r="Z59" s="1"/>
  <c r="AC59" s="1"/>
  <c r="AF59" s="1"/>
  <c r="AI59" s="1"/>
  <c r="AL59" s="1"/>
  <c r="AO59" s="1"/>
  <c r="AR59" s="1"/>
  <c r="AU59" s="1"/>
  <c r="AX59" s="1"/>
  <c r="BA59" s="1"/>
  <c r="BD59" s="1"/>
  <c r="BG59" s="1"/>
  <c r="BJ59" s="1"/>
  <c r="BM59" s="1"/>
  <c r="BP59" s="1"/>
  <c r="BS59" s="1"/>
  <c r="BV59" s="1"/>
  <c r="BY59" s="1"/>
  <c r="CB59" s="1"/>
  <c r="CE59" s="1"/>
  <c r="CH59" s="1"/>
  <c r="CK59" s="1"/>
  <c r="CN59" s="1"/>
  <c r="CQ59" s="1"/>
  <c r="CT59" s="1"/>
  <c r="H60"/>
  <c r="K60" s="1"/>
  <c r="N60" s="1"/>
  <c r="Q60" s="1"/>
  <c r="T60" s="1"/>
  <c r="W60" s="1"/>
  <c r="Z60" s="1"/>
  <c r="AC60" s="1"/>
  <c r="AF60" s="1"/>
  <c r="AI60" s="1"/>
  <c r="AL60" s="1"/>
  <c r="AO60" s="1"/>
  <c r="AR60" s="1"/>
  <c r="AU60" s="1"/>
  <c r="AX60" s="1"/>
  <c r="BA60" s="1"/>
  <c r="BD60" s="1"/>
  <c r="BG60" s="1"/>
  <c r="BJ60" s="1"/>
  <c r="BM60" s="1"/>
  <c r="BP60" s="1"/>
  <c r="BS60" s="1"/>
  <c r="BV60" s="1"/>
  <c r="BY60" s="1"/>
  <c r="CB60" s="1"/>
  <c r="CE60" s="1"/>
  <c r="CH60" s="1"/>
  <c r="CK60" s="1"/>
  <c r="CN60" s="1"/>
  <c r="CQ60" s="1"/>
  <c r="CT60" s="1"/>
  <c r="H61"/>
  <c r="K61" s="1"/>
  <c r="N61" s="1"/>
  <c r="Q61" s="1"/>
  <c r="T61" s="1"/>
  <c r="W61" s="1"/>
  <c r="Z61" s="1"/>
  <c r="AC61" s="1"/>
  <c r="AF61" s="1"/>
  <c r="AI61" s="1"/>
  <c r="AL61" s="1"/>
  <c r="AO61" s="1"/>
  <c r="AR61" s="1"/>
  <c r="AU61" s="1"/>
  <c r="AX61" s="1"/>
  <c r="BA61" s="1"/>
  <c r="BD61" s="1"/>
  <c r="BG61" s="1"/>
  <c r="BJ61" s="1"/>
  <c r="BM61" s="1"/>
  <c r="BP61" s="1"/>
  <c r="BS61" s="1"/>
  <c r="BV61" s="1"/>
  <c r="BY61" s="1"/>
  <c r="CB61" s="1"/>
  <c r="CE61" s="1"/>
  <c r="CH61" s="1"/>
  <c r="CK61" s="1"/>
  <c r="CN61" s="1"/>
  <c r="CQ61" s="1"/>
  <c r="CT61" s="1"/>
  <c r="H62"/>
  <c r="K62" s="1"/>
  <c r="N62" s="1"/>
  <c r="Q62" s="1"/>
  <c r="T62" s="1"/>
  <c r="W62" s="1"/>
  <c r="Z62" s="1"/>
  <c r="AC62" s="1"/>
  <c r="AF62" s="1"/>
  <c r="AI62" s="1"/>
  <c r="AL62" s="1"/>
  <c r="AO62" s="1"/>
  <c r="AR62" s="1"/>
  <c r="AU62" s="1"/>
  <c r="AX62" s="1"/>
  <c r="BA62" s="1"/>
  <c r="BD62" s="1"/>
  <c r="BG62" s="1"/>
  <c r="BJ62" s="1"/>
  <c r="BM62" s="1"/>
  <c r="BP62" s="1"/>
  <c r="BS62" s="1"/>
  <c r="BV62" s="1"/>
  <c r="BY62" s="1"/>
  <c r="CB62" s="1"/>
  <c r="CE62" s="1"/>
  <c r="CH62" s="1"/>
  <c r="CK62" s="1"/>
  <c r="CN62" s="1"/>
  <c r="CQ62" s="1"/>
  <c r="CT62" s="1"/>
  <c r="H63"/>
  <c r="K63" s="1"/>
  <c r="N63" s="1"/>
  <c r="Q63" s="1"/>
  <c r="T63" s="1"/>
  <c r="W63" s="1"/>
  <c r="Z63" s="1"/>
  <c r="AC63" s="1"/>
  <c r="AF63" s="1"/>
  <c r="AI63" s="1"/>
  <c r="AL63" s="1"/>
  <c r="AO63" s="1"/>
  <c r="AR63" s="1"/>
  <c r="AU63" s="1"/>
  <c r="AX63" s="1"/>
  <c r="BA63" s="1"/>
  <c r="BD63" s="1"/>
  <c r="BG63" s="1"/>
  <c r="BJ63" s="1"/>
  <c r="BM63" s="1"/>
  <c r="BP63" s="1"/>
  <c r="BS63" s="1"/>
  <c r="BV63" s="1"/>
  <c r="BY63" s="1"/>
  <c r="CB63" s="1"/>
  <c r="CE63" s="1"/>
  <c r="CH63" s="1"/>
  <c r="CK63" s="1"/>
  <c r="CN63" s="1"/>
  <c r="CQ63" s="1"/>
  <c r="CT63" s="1"/>
  <c r="H64"/>
  <c r="K64" s="1"/>
  <c r="N64" s="1"/>
  <c r="Q64" s="1"/>
  <c r="T64" s="1"/>
  <c r="W64" s="1"/>
  <c r="Z64" s="1"/>
  <c r="AC64" s="1"/>
  <c r="AF64" s="1"/>
  <c r="AI64" s="1"/>
  <c r="AL64" s="1"/>
  <c r="AO64" s="1"/>
  <c r="AR64" s="1"/>
  <c r="AU64" s="1"/>
  <c r="AX64" s="1"/>
  <c r="BA64" s="1"/>
  <c r="BD64" s="1"/>
  <c r="BG64" s="1"/>
  <c r="BJ64" s="1"/>
  <c r="BM64" s="1"/>
  <c r="BP64" s="1"/>
  <c r="BS64" s="1"/>
  <c r="BV64" s="1"/>
  <c r="BY64" s="1"/>
  <c r="CB64" s="1"/>
  <c r="CE64" s="1"/>
  <c r="CH64" s="1"/>
  <c r="CK64" s="1"/>
  <c r="CN64" s="1"/>
  <c r="CQ64" s="1"/>
  <c r="CT64" s="1"/>
  <c r="H65"/>
  <c r="K65" s="1"/>
  <c r="N65" s="1"/>
  <c r="Q65" s="1"/>
  <c r="T65" s="1"/>
  <c r="W65" s="1"/>
  <c r="Z65" s="1"/>
  <c r="AC65" s="1"/>
  <c r="AF65" s="1"/>
  <c r="AI65" s="1"/>
  <c r="AL65" s="1"/>
  <c r="AO65" s="1"/>
  <c r="AR65" s="1"/>
  <c r="AU65" s="1"/>
  <c r="AX65" s="1"/>
  <c r="BA65" s="1"/>
  <c r="BD65" s="1"/>
  <c r="BG65" s="1"/>
  <c r="BJ65" s="1"/>
  <c r="BM65" s="1"/>
  <c r="BP65" s="1"/>
  <c r="BS65" s="1"/>
  <c r="BV65" s="1"/>
  <c r="BY65" s="1"/>
  <c r="CB65" s="1"/>
  <c r="CE65" s="1"/>
  <c r="CH65" s="1"/>
  <c r="CK65" s="1"/>
  <c r="CN65" s="1"/>
  <c r="CQ65" s="1"/>
  <c r="CT65" s="1"/>
  <c r="H66"/>
  <c r="K66" s="1"/>
  <c r="N66" s="1"/>
  <c r="Q66" s="1"/>
  <c r="T66" s="1"/>
  <c r="W66" s="1"/>
  <c r="Z66" s="1"/>
  <c r="AC66" s="1"/>
  <c r="AF66" s="1"/>
  <c r="AI66" s="1"/>
  <c r="AL66" s="1"/>
  <c r="AO66" s="1"/>
  <c r="AR66" s="1"/>
  <c r="AU66" s="1"/>
  <c r="AX66" s="1"/>
  <c r="BA66" s="1"/>
  <c r="BD66" s="1"/>
  <c r="BG66" s="1"/>
  <c r="BJ66" s="1"/>
  <c r="BM66" s="1"/>
  <c r="BP66" s="1"/>
  <c r="BS66" s="1"/>
  <c r="BV66" s="1"/>
  <c r="BY66" s="1"/>
  <c r="CB66" s="1"/>
  <c r="CE66" s="1"/>
  <c r="CH66" s="1"/>
  <c r="CK66" s="1"/>
  <c r="CN66" s="1"/>
  <c r="CQ66" s="1"/>
  <c r="CT66" s="1"/>
  <c r="H67"/>
  <c r="K67" s="1"/>
  <c r="N67" s="1"/>
  <c r="Q67" s="1"/>
  <c r="T67" s="1"/>
  <c r="W67" s="1"/>
  <c r="Z67" s="1"/>
  <c r="AC67" s="1"/>
  <c r="AF67" s="1"/>
  <c r="AI67" s="1"/>
  <c r="AL67" s="1"/>
  <c r="AO67" s="1"/>
  <c r="AR67" s="1"/>
  <c r="AU67" s="1"/>
  <c r="AX67" s="1"/>
  <c r="BA67" s="1"/>
  <c r="BD67" s="1"/>
  <c r="BG67" s="1"/>
  <c r="BJ67" s="1"/>
  <c r="BM67" s="1"/>
  <c r="BP67" s="1"/>
  <c r="BS67" s="1"/>
  <c r="BV67" s="1"/>
  <c r="BY67" s="1"/>
  <c r="CB67" s="1"/>
  <c r="CE67" s="1"/>
  <c r="CH67" s="1"/>
  <c r="CK67" s="1"/>
  <c r="CN67" s="1"/>
  <c r="CQ67" s="1"/>
  <c r="CT67" s="1"/>
  <c r="H68"/>
  <c r="K68" s="1"/>
  <c r="N68" s="1"/>
  <c r="Q68" s="1"/>
  <c r="T68" s="1"/>
  <c r="W68" s="1"/>
  <c r="Z68" s="1"/>
  <c r="AC68" s="1"/>
  <c r="AF68" s="1"/>
  <c r="AI68" s="1"/>
  <c r="AL68" s="1"/>
  <c r="AO68" s="1"/>
  <c r="AR68" s="1"/>
  <c r="AU68" s="1"/>
  <c r="AX68" s="1"/>
  <c r="BA68" s="1"/>
  <c r="BD68" s="1"/>
  <c r="BG68" s="1"/>
  <c r="BJ68" s="1"/>
  <c r="BM68" s="1"/>
  <c r="BP68" s="1"/>
  <c r="BS68" s="1"/>
  <c r="BV68" s="1"/>
  <c r="BY68" s="1"/>
  <c r="CB68" s="1"/>
  <c r="CE68" s="1"/>
  <c r="CH68" s="1"/>
  <c r="CK68" s="1"/>
  <c r="CN68" s="1"/>
  <c r="CQ68" s="1"/>
  <c r="CT68" s="1"/>
  <c r="H69"/>
  <c r="K69" s="1"/>
  <c r="N69" s="1"/>
  <c r="Q69" s="1"/>
  <c r="T69" s="1"/>
  <c r="W69" s="1"/>
  <c r="Z69" s="1"/>
  <c r="AC69" s="1"/>
  <c r="AF69" s="1"/>
  <c r="AI69" s="1"/>
  <c r="AL69" s="1"/>
  <c r="AO69" s="1"/>
  <c r="AR69" s="1"/>
  <c r="AU69" s="1"/>
  <c r="AX69" s="1"/>
  <c r="BA69" s="1"/>
  <c r="BD69" s="1"/>
  <c r="BG69" s="1"/>
  <c r="BJ69" s="1"/>
  <c r="BM69" s="1"/>
  <c r="BP69" s="1"/>
  <c r="BS69" s="1"/>
  <c r="BV69" s="1"/>
  <c r="BY69" s="1"/>
  <c r="CB69" s="1"/>
  <c r="CE69" s="1"/>
  <c r="CH69" s="1"/>
  <c r="CK69" s="1"/>
  <c r="CN69" s="1"/>
  <c r="CQ69" s="1"/>
  <c r="CT69" s="1"/>
  <c r="H70"/>
  <c r="K70" s="1"/>
  <c r="N70" s="1"/>
  <c r="Q70" s="1"/>
  <c r="T70" s="1"/>
  <c r="W70" s="1"/>
  <c r="Z70" s="1"/>
  <c r="AC70" s="1"/>
  <c r="AF70" s="1"/>
  <c r="AI70" s="1"/>
  <c r="AL70" s="1"/>
  <c r="AO70" s="1"/>
  <c r="AR70" s="1"/>
  <c r="AU70" s="1"/>
  <c r="AX70" s="1"/>
  <c r="BA70" s="1"/>
  <c r="BD70" s="1"/>
  <c r="BG70" s="1"/>
  <c r="BJ70" s="1"/>
  <c r="BM70" s="1"/>
  <c r="BP70" s="1"/>
  <c r="BS70" s="1"/>
  <c r="BV70" s="1"/>
  <c r="BY70" s="1"/>
  <c r="CB70" s="1"/>
  <c r="CE70" s="1"/>
  <c r="CH70" s="1"/>
  <c r="CK70" s="1"/>
  <c r="CN70" s="1"/>
  <c r="CQ70" s="1"/>
  <c r="CT70" s="1"/>
  <c r="H71"/>
  <c r="K71" s="1"/>
  <c r="N71" s="1"/>
  <c r="Q71" s="1"/>
  <c r="T71" s="1"/>
  <c r="W71" s="1"/>
  <c r="Z71" s="1"/>
  <c r="AC71" s="1"/>
  <c r="AF71" s="1"/>
  <c r="AI71" s="1"/>
  <c r="AL71" s="1"/>
  <c r="AO71" s="1"/>
  <c r="AR71" s="1"/>
  <c r="AU71" s="1"/>
  <c r="AX71" s="1"/>
  <c r="BA71" s="1"/>
  <c r="BD71" s="1"/>
  <c r="BG71" s="1"/>
  <c r="BJ71" s="1"/>
  <c r="BM71" s="1"/>
  <c r="BP71" s="1"/>
  <c r="BS71" s="1"/>
  <c r="BV71" s="1"/>
  <c r="BY71" s="1"/>
  <c r="CB71" s="1"/>
  <c r="CE71" s="1"/>
  <c r="CH71" s="1"/>
  <c r="CK71" s="1"/>
  <c r="CN71" s="1"/>
  <c r="CQ71" s="1"/>
  <c r="CT71" s="1"/>
  <c r="Q405"/>
  <c r="T405" s="1"/>
  <c r="W405" s="1"/>
  <c r="Z405" s="1"/>
  <c r="AC405" s="1"/>
  <c r="AF405" s="1"/>
  <c r="AI405" s="1"/>
  <c r="AL405" s="1"/>
  <c r="AO405" s="1"/>
  <c r="AR405" s="1"/>
  <c r="AU405" s="1"/>
  <c r="AX405" s="1"/>
  <c r="BA405" s="1"/>
  <c r="BD405" s="1"/>
  <c r="BG405" s="1"/>
  <c r="BJ405" s="1"/>
  <c r="BM405" s="1"/>
  <c r="BP405" s="1"/>
  <c r="BS405" s="1"/>
  <c r="BV405" s="1"/>
  <c r="BY405" s="1"/>
  <c r="CB405" s="1"/>
  <c r="CE405" s="1"/>
  <c r="CH405" s="1"/>
  <c r="CK405" s="1"/>
  <c r="CN405" s="1"/>
  <c r="CQ405" s="1"/>
  <c r="CT405" s="1"/>
  <c r="E45"/>
  <c r="I45" i="7" s="1"/>
  <c r="E28" i="6"/>
  <c r="E29" s="1"/>
  <c r="E27"/>
  <c r="E23"/>
  <c r="I23" i="7" s="1"/>
  <c r="E24" i="6"/>
  <c r="E25"/>
  <c r="E26"/>
  <c r="E21" s="1"/>
  <c r="A7" i="7"/>
  <c r="B7"/>
  <c r="I7"/>
  <c r="A8"/>
  <c r="B8"/>
  <c r="I8"/>
  <c r="A9"/>
  <c r="B9"/>
  <c r="I9"/>
  <c r="A10"/>
  <c r="B10"/>
  <c r="I10"/>
  <c r="A11"/>
  <c r="B11"/>
  <c r="I11"/>
  <c r="A12"/>
  <c r="B12"/>
  <c r="I12"/>
  <c r="A13"/>
  <c r="B13"/>
  <c r="I13"/>
  <c r="A14"/>
  <c r="B14"/>
  <c r="I14"/>
  <c r="A15"/>
  <c r="B15"/>
  <c r="I15"/>
  <c r="A16"/>
  <c r="B16"/>
  <c r="I16"/>
  <c r="A17"/>
  <c r="B17"/>
  <c r="I17"/>
  <c r="A18"/>
  <c r="B18"/>
  <c r="I18"/>
  <c r="A19"/>
  <c r="B19"/>
  <c r="I19"/>
  <c r="A20"/>
  <c r="B20"/>
  <c r="I20"/>
  <c r="A21"/>
  <c r="B21"/>
  <c r="I21"/>
  <c r="A22"/>
  <c r="B22"/>
  <c r="I22"/>
  <c r="A23"/>
  <c r="B23"/>
  <c r="A24"/>
  <c r="B24"/>
  <c r="I24"/>
  <c r="A25"/>
  <c r="B25"/>
  <c r="I25"/>
  <c r="A26"/>
  <c r="B26"/>
  <c r="I26"/>
  <c r="A27"/>
  <c r="B27"/>
  <c r="I27"/>
  <c r="A28"/>
  <c r="B28"/>
  <c r="I28"/>
  <c r="A29"/>
  <c r="B29"/>
  <c r="I29"/>
  <c r="A30"/>
  <c r="B30"/>
  <c r="I30"/>
  <c r="A31"/>
  <c r="B31"/>
  <c r="I31"/>
  <c r="A32"/>
  <c r="B32"/>
  <c r="I32"/>
  <c r="A33"/>
  <c r="B33"/>
  <c r="I33"/>
  <c r="A34"/>
  <c r="B34"/>
  <c r="I34"/>
  <c r="A35"/>
  <c r="B35"/>
  <c r="I35"/>
  <c r="A36"/>
  <c r="B36"/>
  <c r="I36"/>
  <c r="A37"/>
  <c r="B37"/>
  <c r="I37"/>
  <c r="A38"/>
  <c r="B38"/>
  <c r="I38"/>
  <c r="I6"/>
  <c r="A6"/>
  <c r="B6"/>
  <c r="H50" i="6"/>
  <c r="K50" s="1"/>
  <c r="N50" s="1"/>
  <c r="Q50" s="1"/>
  <c r="T50" s="1"/>
  <c r="W50" s="1"/>
  <c r="Z50" s="1"/>
  <c r="AC50" s="1"/>
  <c r="AF50" s="1"/>
  <c r="AI50" s="1"/>
  <c r="AL50" s="1"/>
  <c r="AO50" s="1"/>
  <c r="AR50" s="1"/>
  <c r="AU50" s="1"/>
  <c r="AX50" s="1"/>
  <c r="BA50" s="1"/>
  <c r="BD50" s="1"/>
  <c r="BG50" s="1"/>
  <c r="BJ50" s="1"/>
  <c r="BM50" s="1"/>
  <c r="BP50" s="1"/>
  <c r="BS50" s="1"/>
  <c r="BV50" s="1"/>
  <c r="BY50" s="1"/>
  <c r="CB50" s="1"/>
  <c r="CE50" s="1"/>
  <c r="CH50" s="1"/>
  <c r="CK50" s="1"/>
  <c r="CN50" s="1"/>
  <c r="CQ50" s="1"/>
  <c r="CT50" s="1"/>
  <c r="H49"/>
  <c r="K49" s="1"/>
  <c r="N49" s="1"/>
  <c r="Q49" s="1"/>
  <c r="T49" s="1"/>
  <c r="W49" s="1"/>
  <c r="Z49" s="1"/>
  <c r="AC49" s="1"/>
  <c r="AF49" s="1"/>
  <c r="AI49" s="1"/>
  <c r="AL49" s="1"/>
  <c r="AO49" s="1"/>
  <c r="AR49" s="1"/>
  <c r="AU49" s="1"/>
  <c r="AX49" s="1"/>
  <c r="BA49" s="1"/>
  <c r="BD49" s="1"/>
  <c r="BG49" s="1"/>
  <c r="BJ49" s="1"/>
  <c r="BM49" s="1"/>
  <c r="BP49" s="1"/>
  <c r="BS49" s="1"/>
  <c r="BV49" s="1"/>
  <c r="BY49" s="1"/>
  <c r="CB49" s="1"/>
  <c r="CE49" s="1"/>
  <c r="CH49" s="1"/>
  <c r="CK49" s="1"/>
  <c r="CN49" s="1"/>
  <c r="CQ49" s="1"/>
  <c r="CT49" s="1"/>
  <c r="H48"/>
  <c r="K48" s="1"/>
  <c r="N48" s="1"/>
  <c r="Q48" s="1"/>
  <c r="T48" s="1"/>
  <c r="W48" s="1"/>
  <c r="Z48" s="1"/>
  <c r="AC48" s="1"/>
  <c r="AF48" s="1"/>
  <c r="AI48" s="1"/>
  <c r="AL48" s="1"/>
  <c r="AO48" s="1"/>
  <c r="AR48" s="1"/>
  <c r="AU48" s="1"/>
  <c r="AX48" s="1"/>
  <c r="BA48" s="1"/>
  <c r="BD48" s="1"/>
  <c r="BG48" s="1"/>
  <c r="BJ48" s="1"/>
  <c r="BM48" s="1"/>
  <c r="BP48" s="1"/>
  <c r="BS48" s="1"/>
  <c r="BV48" s="1"/>
  <c r="BY48" s="1"/>
  <c r="CB48" s="1"/>
  <c r="CE48" s="1"/>
  <c r="CH48" s="1"/>
  <c r="CK48" s="1"/>
  <c r="CN48" s="1"/>
  <c r="CQ48" s="1"/>
  <c r="CT48" s="1"/>
  <c r="H47"/>
  <c r="K47" s="1"/>
  <c r="N47" s="1"/>
  <c r="Q47" s="1"/>
  <c r="T47" s="1"/>
  <c r="W47" s="1"/>
  <c r="Z47" s="1"/>
  <c r="AC47" s="1"/>
  <c r="AF47" s="1"/>
  <c r="AI47" s="1"/>
  <c r="AL47" s="1"/>
  <c r="AO47" s="1"/>
  <c r="AR47" s="1"/>
  <c r="AU47" s="1"/>
  <c r="AX47" s="1"/>
  <c r="BA47" s="1"/>
  <c r="BD47" s="1"/>
  <c r="BG47" s="1"/>
  <c r="BJ47" s="1"/>
  <c r="BM47" s="1"/>
  <c r="BP47" s="1"/>
  <c r="BS47" s="1"/>
  <c r="BV47" s="1"/>
  <c r="BY47" s="1"/>
  <c r="CB47" s="1"/>
  <c r="CE47" s="1"/>
  <c r="CH47" s="1"/>
  <c r="CK47" s="1"/>
  <c r="CN47" s="1"/>
  <c r="CQ47" s="1"/>
  <c r="CT47" s="1"/>
  <c r="H46"/>
  <c r="K46" s="1"/>
  <c r="N46" s="1"/>
  <c r="Q46" s="1"/>
  <c r="T46" s="1"/>
  <c r="W46" s="1"/>
  <c r="Z46" s="1"/>
  <c r="AC46" s="1"/>
  <c r="AF46" s="1"/>
  <c r="AI46" s="1"/>
  <c r="AL46" s="1"/>
  <c r="AO46" s="1"/>
  <c r="AR46" s="1"/>
  <c r="AU46" s="1"/>
  <c r="AX46" s="1"/>
  <c r="BA46" s="1"/>
  <c r="BD46" s="1"/>
  <c r="BG46" s="1"/>
  <c r="BJ46" s="1"/>
  <c r="BM46" s="1"/>
  <c r="BP46" s="1"/>
  <c r="BS46" s="1"/>
  <c r="BV46" s="1"/>
  <c r="BY46" s="1"/>
  <c r="CB46" s="1"/>
  <c r="CE46" s="1"/>
  <c r="CH46" s="1"/>
  <c r="CK46" s="1"/>
  <c r="CN46" s="1"/>
  <c r="CQ46" s="1"/>
  <c r="CT46" s="1"/>
  <c r="H45"/>
  <c r="K45" s="1"/>
  <c r="N45" s="1"/>
  <c r="Q45" s="1"/>
  <c r="T45" s="1"/>
  <c r="W45" s="1"/>
  <c r="Z45" s="1"/>
  <c r="AC45" s="1"/>
  <c r="AF45" s="1"/>
  <c r="AI45" s="1"/>
  <c r="AL45" s="1"/>
  <c r="AO45" s="1"/>
  <c r="AR45" s="1"/>
  <c r="AU45" s="1"/>
  <c r="AX45" s="1"/>
  <c r="BA45" s="1"/>
  <c r="BD45" s="1"/>
  <c r="BG45" s="1"/>
  <c r="BJ45" s="1"/>
  <c r="BM45" s="1"/>
  <c r="BP45" s="1"/>
  <c r="BS45" s="1"/>
  <c r="BV45" s="1"/>
  <c r="BY45" s="1"/>
  <c r="CB45" s="1"/>
  <c r="CE45" s="1"/>
  <c r="CH45" s="1"/>
  <c r="CK45" s="1"/>
  <c r="CN45" s="1"/>
  <c r="CQ45" s="1"/>
  <c r="CT45" s="1"/>
  <c r="H44"/>
  <c r="K44" s="1"/>
  <c r="N44" s="1"/>
  <c r="Q44" s="1"/>
  <c r="T44" s="1"/>
  <c r="W44" s="1"/>
  <c r="Z44" s="1"/>
  <c r="AC44" s="1"/>
  <c r="AF44" s="1"/>
  <c r="AI44" s="1"/>
  <c r="AL44" s="1"/>
  <c r="AO44" s="1"/>
  <c r="AR44" s="1"/>
  <c r="AU44" s="1"/>
  <c r="AX44" s="1"/>
  <c r="BA44" s="1"/>
  <c r="BD44" s="1"/>
  <c r="BG44" s="1"/>
  <c r="BJ44" s="1"/>
  <c r="BM44" s="1"/>
  <c r="BP44" s="1"/>
  <c r="BS44" s="1"/>
  <c r="BV44" s="1"/>
  <c r="BY44" s="1"/>
  <c r="CB44" s="1"/>
  <c r="CE44" s="1"/>
  <c r="CH44" s="1"/>
  <c r="CK44" s="1"/>
  <c r="CN44" s="1"/>
  <c r="CQ44" s="1"/>
  <c r="CT44" s="1"/>
  <c r="H43"/>
  <c r="K43" s="1"/>
  <c r="N43" s="1"/>
  <c r="Q43" s="1"/>
  <c r="T43" s="1"/>
  <c r="W43" s="1"/>
  <c r="Z43" s="1"/>
  <c r="AC43" s="1"/>
  <c r="AF43" s="1"/>
  <c r="AI43" s="1"/>
  <c r="AL43" s="1"/>
  <c r="AO43" s="1"/>
  <c r="AR43" s="1"/>
  <c r="AU43" s="1"/>
  <c r="AX43" s="1"/>
  <c r="BA43" s="1"/>
  <c r="BD43" s="1"/>
  <c r="BG43" s="1"/>
  <c r="BJ43" s="1"/>
  <c r="BM43" s="1"/>
  <c r="BP43" s="1"/>
  <c r="BS43" s="1"/>
  <c r="BV43" s="1"/>
  <c r="BY43" s="1"/>
  <c r="CB43" s="1"/>
  <c r="CE43" s="1"/>
  <c r="CH43" s="1"/>
  <c r="CK43" s="1"/>
  <c r="CN43" s="1"/>
  <c r="CQ43" s="1"/>
  <c r="CT43" s="1"/>
  <c r="H42"/>
  <c r="K42" s="1"/>
  <c r="N42" s="1"/>
  <c r="Q42" s="1"/>
  <c r="T42" s="1"/>
  <c r="W42" s="1"/>
  <c r="Z42" s="1"/>
  <c r="AC42" s="1"/>
  <c r="AF42" s="1"/>
  <c r="AI42" s="1"/>
  <c r="AL42" s="1"/>
  <c r="AO42" s="1"/>
  <c r="AR42" s="1"/>
  <c r="AU42" s="1"/>
  <c r="AX42" s="1"/>
  <c r="BA42" s="1"/>
  <c r="BD42" s="1"/>
  <c r="BG42" s="1"/>
  <c r="BJ42" s="1"/>
  <c r="BM42" s="1"/>
  <c r="BP42" s="1"/>
  <c r="BS42" s="1"/>
  <c r="BV42" s="1"/>
  <c r="BY42" s="1"/>
  <c r="CB42" s="1"/>
  <c r="CE42" s="1"/>
  <c r="CH42" s="1"/>
  <c r="CK42" s="1"/>
  <c r="CN42" s="1"/>
  <c r="CQ42" s="1"/>
  <c r="CT42" s="1"/>
  <c r="H41"/>
  <c r="K41" s="1"/>
  <c r="N41" s="1"/>
  <c r="Q41" s="1"/>
  <c r="T41" s="1"/>
  <c r="W41" s="1"/>
  <c r="Z41" s="1"/>
  <c r="AC41" s="1"/>
  <c r="AF41" s="1"/>
  <c r="AI41" s="1"/>
  <c r="AL41" s="1"/>
  <c r="AO41" s="1"/>
  <c r="AR41" s="1"/>
  <c r="AU41" s="1"/>
  <c r="AX41" s="1"/>
  <c r="BA41" s="1"/>
  <c r="BD41" s="1"/>
  <c r="BG41" s="1"/>
  <c r="BJ41" s="1"/>
  <c r="BM41" s="1"/>
  <c r="BP41" s="1"/>
  <c r="BS41" s="1"/>
  <c r="BV41" s="1"/>
  <c r="BY41" s="1"/>
  <c r="CB41" s="1"/>
  <c r="CE41" s="1"/>
  <c r="CH41" s="1"/>
  <c r="CK41" s="1"/>
  <c r="CN41" s="1"/>
  <c r="CQ41" s="1"/>
  <c r="CT41" s="1"/>
  <c r="H40"/>
  <c r="K40" s="1"/>
  <c r="N40" s="1"/>
  <c r="Q40" s="1"/>
  <c r="T40" s="1"/>
  <c r="W40" s="1"/>
  <c r="Z40" s="1"/>
  <c r="AC40" s="1"/>
  <c r="AF40" s="1"/>
  <c r="AI40" s="1"/>
  <c r="AL40" s="1"/>
  <c r="AO40" s="1"/>
  <c r="AR40" s="1"/>
  <c r="AU40" s="1"/>
  <c r="AX40" s="1"/>
  <c r="BA40" s="1"/>
  <c r="BD40" s="1"/>
  <c r="BG40" s="1"/>
  <c r="BJ40" s="1"/>
  <c r="BM40" s="1"/>
  <c r="BP40" s="1"/>
  <c r="BS40" s="1"/>
  <c r="BV40" s="1"/>
  <c r="BY40" s="1"/>
  <c r="CB40" s="1"/>
  <c r="CE40" s="1"/>
  <c r="CH40" s="1"/>
  <c r="CK40" s="1"/>
  <c r="CN40" s="1"/>
  <c r="CQ40" s="1"/>
  <c r="CT40" s="1"/>
  <c r="H39"/>
  <c r="K39" s="1"/>
  <c r="N39" s="1"/>
  <c r="Q39" s="1"/>
  <c r="T39" s="1"/>
  <c r="W39" s="1"/>
  <c r="Z39" s="1"/>
  <c r="AC39" s="1"/>
  <c r="AF39" s="1"/>
  <c r="AI39" s="1"/>
  <c r="AL39" s="1"/>
  <c r="AO39" s="1"/>
  <c r="AR39" s="1"/>
  <c r="AU39" s="1"/>
  <c r="AX39" s="1"/>
  <c r="BA39" s="1"/>
  <c r="BD39" s="1"/>
  <c r="BG39" s="1"/>
  <c r="BJ39" s="1"/>
  <c r="BM39" s="1"/>
  <c r="BP39" s="1"/>
  <c r="BS39" s="1"/>
  <c r="BV39" s="1"/>
  <c r="BY39" s="1"/>
  <c r="CB39" s="1"/>
  <c r="CE39" s="1"/>
  <c r="CH39" s="1"/>
  <c r="CK39" s="1"/>
  <c r="CN39" s="1"/>
  <c r="CQ39" s="1"/>
  <c r="CT39" s="1"/>
  <c r="H38"/>
  <c r="K38" s="1"/>
  <c r="N38" s="1"/>
  <c r="Q38" s="1"/>
  <c r="T38" s="1"/>
  <c r="W38" s="1"/>
  <c r="Z38" s="1"/>
  <c r="AC38" s="1"/>
  <c r="AF38" s="1"/>
  <c r="AI38" s="1"/>
  <c r="AL38" s="1"/>
  <c r="AO38" s="1"/>
  <c r="AR38" s="1"/>
  <c r="AU38" s="1"/>
  <c r="AX38" s="1"/>
  <c r="BA38" s="1"/>
  <c r="BD38" s="1"/>
  <c r="BG38" s="1"/>
  <c r="BJ38" s="1"/>
  <c r="BM38" s="1"/>
  <c r="BP38" s="1"/>
  <c r="BS38" s="1"/>
  <c r="BV38" s="1"/>
  <c r="BY38" s="1"/>
  <c r="CB38" s="1"/>
  <c r="CE38" s="1"/>
  <c r="CH38" s="1"/>
  <c r="CK38" s="1"/>
  <c r="CN38" s="1"/>
  <c r="CQ38" s="1"/>
  <c r="CT38" s="1"/>
  <c r="H37"/>
  <c r="K37" s="1"/>
  <c r="N37" s="1"/>
  <c r="Q37" s="1"/>
  <c r="T37" s="1"/>
  <c r="W37" s="1"/>
  <c r="Z37" s="1"/>
  <c r="AC37" s="1"/>
  <c r="AF37" s="1"/>
  <c r="AI37" s="1"/>
  <c r="AL37" s="1"/>
  <c r="AO37" s="1"/>
  <c r="AR37" s="1"/>
  <c r="AU37" s="1"/>
  <c r="AX37" s="1"/>
  <c r="BA37" s="1"/>
  <c r="BD37" s="1"/>
  <c r="BG37" s="1"/>
  <c r="BJ37" s="1"/>
  <c r="BM37" s="1"/>
  <c r="BP37" s="1"/>
  <c r="BS37" s="1"/>
  <c r="BV37" s="1"/>
  <c r="BY37" s="1"/>
  <c r="CB37" s="1"/>
  <c r="CE37" s="1"/>
  <c r="CH37" s="1"/>
  <c r="CK37" s="1"/>
  <c r="CN37" s="1"/>
  <c r="CQ37" s="1"/>
  <c r="CT37" s="1"/>
  <c r="H36"/>
  <c r="K36" s="1"/>
  <c r="N36" s="1"/>
  <c r="Q36" s="1"/>
  <c r="T36" s="1"/>
  <c r="W36" s="1"/>
  <c r="Z36" s="1"/>
  <c r="AC36" s="1"/>
  <c r="AF36" s="1"/>
  <c r="AI36" s="1"/>
  <c r="AL36" s="1"/>
  <c r="AO36" s="1"/>
  <c r="AR36" s="1"/>
  <c r="AU36" s="1"/>
  <c r="AX36" s="1"/>
  <c r="BA36" s="1"/>
  <c r="BD36" s="1"/>
  <c r="BG36" s="1"/>
  <c r="BJ36" s="1"/>
  <c r="BM36" s="1"/>
  <c r="BP36" s="1"/>
  <c r="BS36" s="1"/>
  <c r="BV36" s="1"/>
  <c r="BY36" s="1"/>
  <c r="CB36" s="1"/>
  <c r="CE36" s="1"/>
  <c r="CH36" s="1"/>
  <c r="CK36" s="1"/>
  <c r="CN36" s="1"/>
  <c r="CQ36" s="1"/>
  <c r="CT36" s="1"/>
  <c r="H35"/>
  <c r="K35" s="1"/>
  <c r="N35" s="1"/>
  <c r="Q35" s="1"/>
  <c r="T35" s="1"/>
  <c r="W35" s="1"/>
  <c r="Z35" s="1"/>
  <c r="AC35" s="1"/>
  <c r="AF35" s="1"/>
  <c r="AI35" s="1"/>
  <c r="AL35" s="1"/>
  <c r="AO35" s="1"/>
  <c r="AR35" s="1"/>
  <c r="AU35" s="1"/>
  <c r="AX35" s="1"/>
  <c r="BA35" s="1"/>
  <c r="BD35" s="1"/>
  <c r="BG35" s="1"/>
  <c r="BJ35" s="1"/>
  <c r="BM35" s="1"/>
  <c r="BP35" s="1"/>
  <c r="BS35" s="1"/>
  <c r="BV35" s="1"/>
  <c r="BY35" s="1"/>
  <c r="CB35" s="1"/>
  <c r="CE35" s="1"/>
  <c r="CH35" s="1"/>
  <c r="CK35" s="1"/>
  <c r="CN35" s="1"/>
  <c r="CQ35" s="1"/>
  <c r="CT35" s="1"/>
  <c r="H34"/>
  <c r="K34" s="1"/>
  <c r="N34" s="1"/>
  <c r="Q34" s="1"/>
  <c r="T34" s="1"/>
  <c r="W34" s="1"/>
  <c r="Z34" s="1"/>
  <c r="AC34" s="1"/>
  <c r="AF34" s="1"/>
  <c r="AI34" s="1"/>
  <c r="AL34" s="1"/>
  <c r="AO34" s="1"/>
  <c r="AR34" s="1"/>
  <c r="AU34" s="1"/>
  <c r="AX34" s="1"/>
  <c r="BA34" s="1"/>
  <c r="BD34" s="1"/>
  <c r="BG34" s="1"/>
  <c r="BJ34" s="1"/>
  <c r="BM34" s="1"/>
  <c r="BP34" s="1"/>
  <c r="BS34" s="1"/>
  <c r="BV34" s="1"/>
  <c r="BY34" s="1"/>
  <c r="CB34" s="1"/>
  <c r="CE34" s="1"/>
  <c r="CH34" s="1"/>
  <c r="CK34" s="1"/>
  <c r="CN34" s="1"/>
  <c r="CQ34" s="1"/>
  <c r="CT34" s="1"/>
  <c r="H33"/>
  <c r="K33" s="1"/>
  <c r="N33" s="1"/>
  <c r="Q33" s="1"/>
  <c r="T33" s="1"/>
  <c r="W33" s="1"/>
  <c r="Z33" s="1"/>
  <c r="AC33" s="1"/>
  <c r="AF33" s="1"/>
  <c r="AI33" s="1"/>
  <c r="AL33" s="1"/>
  <c r="AO33" s="1"/>
  <c r="AR33" s="1"/>
  <c r="AU33" s="1"/>
  <c r="AX33" s="1"/>
  <c r="BA33" s="1"/>
  <c r="BD33" s="1"/>
  <c r="BG33" s="1"/>
  <c r="BJ33" s="1"/>
  <c r="BM33" s="1"/>
  <c r="BP33" s="1"/>
  <c r="BS33" s="1"/>
  <c r="BV33" s="1"/>
  <c r="BY33" s="1"/>
  <c r="CB33" s="1"/>
  <c r="CE33" s="1"/>
  <c r="CH33" s="1"/>
  <c r="CK33" s="1"/>
  <c r="CN33" s="1"/>
  <c r="CQ33" s="1"/>
  <c r="CT33" s="1"/>
  <c r="H32"/>
  <c r="K32" s="1"/>
  <c r="N32" s="1"/>
  <c r="Q32" s="1"/>
  <c r="T32" s="1"/>
  <c r="W32" s="1"/>
  <c r="Z32" s="1"/>
  <c r="AC32" s="1"/>
  <c r="AF32" s="1"/>
  <c r="AI32" s="1"/>
  <c r="AL32" s="1"/>
  <c r="AO32" s="1"/>
  <c r="AR32" s="1"/>
  <c r="AU32" s="1"/>
  <c r="AX32" s="1"/>
  <c r="BA32" s="1"/>
  <c r="BD32" s="1"/>
  <c r="BG32" s="1"/>
  <c r="BJ32" s="1"/>
  <c r="BM32" s="1"/>
  <c r="BP32" s="1"/>
  <c r="BS32" s="1"/>
  <c r="BV32" s="1"/>
  <c r="BY32" s="1"/>
  <c r="CB32" s="1"/>
  <c r="CE32" s="1"/>
  <c r="CH32" s="1"/>
  <c r="CK32" s="1"/>
  <c r="CN32" s="1"/>
  <c r="CQ32" s="1"/>
  <c r="CT32" s="1"/>
  <c r="H31"/>
  <c r="K31" s="1"/>
  <c r="N31" s="1"/>
  <c r="Q31" s="1"/>
  <c r="T31" s="1"/>
  <c r="W31" s="1"/>
  <c r="Z31" s="1"/>
  <c r="AC31" s="1"/>
  <c r="AF31" s="1"/>
  <c r="AI31" s="1"/>
  <c r="AL31" s="1"/>
  <c r="AO31" s="1"/>
  <c r="AR31" s="1"/>
  <c r="AU31" s="1"/>
  <c r="AX31" s="1"/>
  <c r="BA31" s="1"/>
  <c r="BD31" s="1"/>
  <c r="BG31" s="1"/>
  <c r="BJ31" s="1"/>
  <c r="BM31" s="1"/>
  <c r="BP31" s="1"/>
  <c r="BS31" s="1"/>
  <c r="BV31" s="1"/>
  <c r="BY31" s="1"/>
  <c r="CB31" s="1"/>
  <c r="CE31" s="1"/>
  <c r="CH31" s="1"/>
  <c r="CK31" s="1"/>
  <c r="CN31" s="1"/>
  <c r="CQ31" s="1"/>
  <c r="CT31" s="1"/>
  <c r="H30"/>
  <c r="K30" s="1"/>
  <c r="N30" s="1"/>
  <c r="Q30" s="1"/>
  <c r="T30" s="1"/>
  <c r="W30" s="1"/>
  <c r="Z30" s="1"/>
  <c r="AC30" s="1"/>
  <c r="AF30" s="1"/>
  <c r="AI30" s="1"/>
  <c r="AL30" s="1"/>
  <c r="AO30" s="1"/>
  <c r="AR30" s="1"/>
  <c r="AU30" s="1"/>
  <c r="AX30" s="1"/>
  <c r="BA30" s="1"/>
  <c r="BD30" s="1"/>
  <c r="BG30" s="1"/>
  <c r="BJ30" s="1"/>
  <c r="BM30" s="1"/>
  <c r="BP30" s="1"/>
  <c r="BS30" s="1"/>
  <c r="BV30" s="1"/>
  <c r="BY30" s="1"/>
  <c r="CB30" s="1"/>
  <c r="CE30" s="1"/>
  <c r="CH30" s="1"/>
  <c r="CK30" s="1"/>
  <c r="CN30" s="1"/>
  <c r="CQ30" s="1"/>
  <c r="CT30" s="1"/>
  <c r="H29"/>
  <c r="K29" s="1"/>
  <c r="N29" s="1"/>
  <c r="Q29" s="1"/>
  <c r="T29" s="1"/>
  <c r="W29" s="1"/>
  <c r="Z29" s="1"/>
  <c r="AC29" s="1"/>
  <c r="AF29" s="1"/>
  <c r="AI29" s="1"/>
  <c r="AL29" s="1"/>
  <c r="AO29" s="1"/>
  <c r="AR29" s="1"/>
  <c r="AU29" s="1"/>
  <c r="AX29" s="1"/>
  <c r="BA29" s="1"/>
  <c r="BD29" s="1"/>
  <c r="BG29" s="1"/>
  <c r="BJ29" s="1"/>
  <c r="BM29" s="1"/>
  <c r="BP29" s="1"/>
  <c r="BS29" s="1"/>
  <c r="BV29" s="1"/>
  <c r="BY29" s="1"/>
  <c r="CB29" s="1"/>
  <c r="CE29" s="1"/>
  <c r="CH29" s="1"/>
  <c r="CK29" s="1"/>
  <c r="CN29" s="1"/>
  <c r="CQ29" s="1"/>
  <c r="CT29" s="1"/>
  <c r="H28"/>
  <c r="K28" s="1"/>
  <c r="N28" s="1"/>
  <c r="Q28" s="1"/>
  <c r="T28" s="1"/>
  <c r="W28" s="1"/>
  <c r="Z28" s="1"/>
  <c r="AC28" s="1"/>
  <c r="AF28" s="1"/>
  <c r="AI28" s="1"/>
  <c r="AL28" s="1"/>
  <c r="AO28" s="1"/>
  <c r="AR28" s="1"/>
  <c r="AU28" s="1"/>
  <c r="AX28" s="1"/>
  <c r="BA28" s="1"/>
  <c r="BD28" s="1"/>
  <c r="BG28" s="1"/>
  <c r="BJ28" s="1"/>
  <c r="BM28" s="1"/>
  <c r="BP28" s="1"/>
  <c r="BS28" s="1"/>
  <c r="BV28" s="1"/>
  <c r="BY28" s="1"/>
  <c r="CB28" s="1"/>
  <c r="CE28" s="1"/>
  <c r="CH28" s="1"/>
  <c r="CK28" s="1"/>
  <c r="CN28" s="1"/>
  <c r="CQ28" s="1"/>
  <c r="CT28" s="1"/>
  <c r="H27"/>
  <c r="K27" s="1"/>
  <c r="N27" s="1"/>
  <c r="Q27" s="1"/>
  <c r="T27" s="1"/>
  <c r="W27" s="1"/>
  <c r="Z27" s="1"/>
  <c r="AC27" s="1"/>
  <c r="AF27" s="1"/>
  <c r="AI27" s="1"/>
  <c r="AL27" s="1"/>
  <c r="AO27" s="1"/>
  <c r="AR27" s="1"/>
  <c r="AU27" s="1"/>
  <c r="AX27" s="1"/>
  <c r="BA27" s="1"/>
  <c r="BD27" s="1"/>
  <c r="BG27" s="1"/>
  <c r="BJ27" s="1"/>
  <c r="BM27" s="1"/>
  <c r="BP27" s="1"/>
  <c r="BS27" s="1"/>
  <c r="BV27" s="1"/>
  <c r="BY27" s="1"/>
  <c r="CB27" s="1"/>
  <c r="CE27" s="1"/>
  <c r="CH27" s="1"/>
  <c r="CK27" s="1"/>
  <c r="CN27" s="1"/>
  <c r="CQ27" s="1"/>
  <c r="CT27" s="1"/>
  <c r="H26"/>
  <c r="K26" s="1"/>
  <c r="N26" s="1"/>
  <c r="Q26" s="1"/>
  <c r="T26" s="1"/>
  <c r="W26" s="1"/>
  <c r="Z26" s="1"/>
  <c r="AC26" s="1"/>
  <c r="AF26" s="1"/>
  <c r="AI26" s="1"/>
  <c r="AL26" s="1"/>
  <c r="AO26" s="1"/>
  <c r="AR26" s="1"/>
  <c r="AU26" s="1"/>
  <c r="AX26" s="1"/>
  <c r="BA26" s="1"/>
  <c r="BD26" s="1"/>
  <c r="BG26" s="1"/>
  <c r="BJ26" s="1"/>
  <c r="BM26" s="1"/>
  <c r="BP26" s="1"/>
  <c r="BS26" s="1"/>
  <c r="BV26" s="1"/>
  <c r="BY26" s="1"/>
  <c r="CB26" s="1"/>
  <c r="CE26" s="1"/>
  <c r="CH26" s="1"/>
  <c r="CK26" s="1"/>
  <c r="CN26" s="1"/>
  <c r="CQ26" s="1"/>
  <c r="CT26" s="1"/>
  <c r="H25"/>
  <c r="K25" s="1"/>
  <c r="N25" s="1"/>
  <c r="Q25" s="1"/>
  <c r="T25" s="1"/>
  <c r="W25" s="1"/>
  <c r="Z25" s="1"/>
  <c r="AC25" s="1"/>
  <c r="AF25" s="1"/>
  <c r="AI25" s="1"/>
  <c r="AL25" s="1"/>
  <c r="AO25" s="1"/>
  <c r="AR25" s="1"/>
  <c r="AU25" s="1"/>
  <c r="AX25" s="1"/>
  <c r="BA25" s="1"/>
  <c r="BD25" s="1"/>
  <c r="BG25" s="1"/>
  <c r="BJ25" s="1"/>
  <c r="BM25" s="1"/>
  <c r="BP25" s="1"/>
  <c r="BS25" s="1"/>
  <c r="BV25" s="1"/>
  <c r="BY25" s="1"/>
  <c r="CB25" s="1"/>
  <c r="CE25" s="1"/>
  <c r="CH25" s="1"/>
  <c r="CK25" s="1"/>
  <c r="CN25" s="1"/>
  <c r="CQ25" s="1"/>
  <c r="CT25" s="1"/>
  <c r="H24"/>
  <c r="K24" s="1"/>
  <c r="N24" s="1"/>
  <c r="Q24" s="1"/>
  <c r="T24" s="1"/>
  <c r="W24" s="1"/>
  <c r="Z24" s="1"/>
  <c r="AC24" s="1"/>
  <c r="AF24" s="1"/>
  <c r="AI24" s="1"/>
  <c r="AL24" s="1"/>
  <c r="AO24" s="1"/>
  <c r="AR24" s="1"/>
  <c r="AU24" s="1"/>
  <c r="AX24" s="1"/>
  <c r="BA24" s="1"/>
  <c r="BD24" s="1"/>
  <c r="BG24" s="1"/>
  <c r="BJ24" s="1"/>
  <c r="BM24" s="1"/>
  <c r="BP24" s="1"/>
  <c r="BS24" s="1"/>
  <c r="BV24" s="1"/>
  <c r="BY24" s="1"/>
  <c r="CB24" s="1"/>
  <c r="CE24" s="1"/>
  <c r="CH24" s="1"/>
  <c r="CK24" s="1"/>
  <c r="CN24" s="1"/>
  <c r="CQ24" s="1"/>
  <c r="CT24" s="1"/>
  <c r="H23"/>
  <c r="K23" s="1"/>
  <c r="N23" s="1"/>
  <c r="Q23" s="1"/>
  <c r="T23" s="1"/>
  <c r="W23" s="1"/>
  <c r="Z23" s="1"/>
  <c r="AC23" s="1"/>
  <c r="AF23" s="1"/>
  <c r="AI23" s="1"/>
  <c r="AL23" s="1"/>
  <c r="AO23" s="1"/>
  <c r="AR23" s="1"/>
  <c r="AU23" s="1"/>
  <c r="AX23" s="1"/>
  <c r="BA23" s="1"/>
  <c r="BD23" s="1"/>
  <c r="BG23" s="1"/>
  <c r="BJ23" s="1"/>
  <c r="BM23" s="1"/>
  <c r="BP23" s="1"/>
  <c r="BS23" s="1"/>
  <c r="BV23" s="1"/>
  <c r="BY23" s="1"/>
  <c r="CB23" s="1"/>
  <c r="CE23" s="1"/>
  <c r="CH23" s="1"/>
  <c r="CK23" s="1"/>
  <c r="CN23" s="1"/>
  <c r="CQ23" s="1"/>
  <c r="CT23" s="1"/>
  <c r="H22"/>
  <c r="K22" s="1"/>
  <c r="N22" s="1"/>
  <c r="Q22" s="1"/>
  <c r="T22" s="1"/>
  <c r="W22" s="1"/>
  <c r="Z22" s="1"/>
  <c r="AC22" s="1"/>
  <c r="AF22" s="1"/>
  <c r="AI22" s="1"/>
  <c r="AL22" s="1"/>
  <c r="AO22" s="1"/>
  <c r="AR22" s="1"/>
  <c r="AU22" s="1"/>
  <c r="AX22" s="1"/>
  <c r="BA22" s="1"/>
  <c r="BD22" s="1"/>
  <c r="BG22" s="1"/>
  <c r="BJ22" s="1"/>
  <c r="BM22" s="1"/>
  <c r="BP22" s="1"/>
  <c r="BS22" s="1"/>
  <c r="BV22" s="1"/>
  <c r="BY22" s="1"/>
  <c r="CB22" s="1"/>
  <c r="CE22" s="1"/>
  <c r="CH22" s="1"/>
  <c r="CK22" s="1"/>
  <c r="CN22" s="1"/>
  <c r="CQ22" s="1"/>
  <c r="CT22" s="1"/>
  <c r="H21"/>
  <c r="K21" s="1"/>
  <c r="N21" s="1"/>
  <c r="Q21" s="1"/>
  <c r="T21" s="1"/>
  <c r="W21" s="1"/>
  <c r="Z21" s="1"/>
  <c r="AC21" s="1"/>
  <c r="AF21" s="1"/>
  <c r="AI21" s="1"/>
  <c r="AL21" s="1"/>
  <c r="AO21" s="1"/>
  <c r="AR21" s="1"/>
  <c r="AU21" s="1"/>
  <c r="AX21" s="1"/>
  <c r="BA21" s="1"/>
  <c r="BD21" s="1"/>
  <c r="BG21" s="1"/>
  <c r="BJ21" s="1"/>
  <c r="BM21" s="1"/>
  <c r="BP21" s="1"/>
  <c r="BS21" s="1"/>
  <c r="BV21" s="1"/>
  <c r="BY21" s="1"/>
  <c r="CB21" s="1"/>
  <c r="CE21" s="1"/>
  <c r="CH21" s="1"/>
  <c r="CK21" s="1"/>
  <c r="CN21" s="1"/>
  <c r="CQ21" s="1"/>
  <c r="CT21" s="1"/>
  <c r="H20"/>
  <c r="K20" s="1"/>
  <c r="N20" s="1"/>
  <c r="Q20" s="1"/>
  <c r="T20" s="1"/>
  <c r="W20" s="1"/>
  <c r="Z20" s="1"/>
  <c r="AC20" s="1"/>
  <c r="AF20" s="1"/>
  <c r="AI20" s="1"/>
  <c r="AL20" s="1"/>
  <c r="AO20" s="1"/>
  <c r="AR20" s="1"/>
  <c r="AU20" s="1"/>
  <c r="AX20" s="1"/>
  <c r="BA20" s="1"/>
  <c r="BD20" s="1"/>
  <c r="BG20" s="1"/>
  <c r="BJ20" s="1"/>
  <c r="BM20" s="1"/>
  <c r="BP20" s="1"/>
  <c r="BS20" s="1"/>
  <c r="BV20" s="1"/>
  <c r="BY20" s="1"/>
  <c r="CB20" s="1"/>
  <c r="CE20" s="1"/>
  <c r="CH20" s="1"/>
  <c r="CK20" s="1"/>
  <c r="CN20" s="1"/>
  <c r="CQ20" s="1"/>
  <c r="CT20" s="1"/>
  <c r="H19"/>
  <c r="K19" s="1"/>
  <c r="N19" s="1"/>
  <c r="Q19" s="1"/>
  <c r="T19" s="1"/>
  <c r="W19" s="1"/>
  <c r="Z19" s="1"/>
  <c r="AC19" s="1"/>
  <c r="AF19" s="1"/>
  <c r="AI19" s="1"/>
  <c r="AL19" s="1"/>
  <c r="AO19" s="1"/>
  <c r="AR19" s="1"/>
  <c r="AU19" s="1"/>
  <c r="AX19" s="1"/>
  <c r="BA19" s="1"/>
  <c r="BD19" s="1"/>
  <c r="BG19" s="1"/>
  <c r="BJ19" s="1"/>
  <c r="BM19" s="1"/>
  <c r="BP19" s="1"/>
  <c r="BS19" s="1"/>
  <c r="BV19" s="1"/>
  <c r="BY19" s="1"/>
  <c r="CB19" s="1"/>
  <c r="CE19" s="1"/>
  <c r="CH19" s="1"/>
  <c r="CK19" s="1"/>
  <c r="CN19" s="1"/>
  <c r="CQ19" s="1"/>
  <c r="CT19" s="1"/>
  <c r="H18"/>
  <c r="K18" s="1"/>
  <c r="N18" s="1"/>
  <c r="Q18" s="1"/>
  <c r="T18" s="1"/>
  <c r="W18" s="1"/>
  <c r="Z18" s="1"/>
  <c r="AC18" s="1"/>
  <c r="AF18" s="1"/>
  <c r="AI18" s="1"/>
  <c r="AL18" s="1"/>
  <c r="AO18" s="1"/>
  <c r="AR18" s="1"/>
  <c r="AU18" s="1"/>
  <c r="AX18" s="1"/>
  <c r="BA18" s="1"/>
  <c r="BD18" s="1"/>
  <c r="BG18" s="1"/>
  <c r="BJ18" s="1"/>
  <c r="BM18" s="1"/>
  <c r="BP18" s="1"/>
  <c r="BS18" s="1"/>
  <c r="BV18" s="1"/>
  <c r="BY18" s="1"/>
  <c r="CB18" s="1"/>
  <c r="CE18" s="1"/>
  <c r="CH18" s="1"/>
  <c r="CK18" s="1"/>
  <c r="CN18" s="1"/>
  <c r="CQ18" s="1"/>
  <c r="CT18" s="1"/>
  <c r="H17"/>
  <c r="K17" s="1"/>
  <c r="N17" s="1"/>
  <c r="Q17" s="1"/>
  <c r="T17" s="1"/>
  <c r="W17" s="1"/>
  <c r="Z17" s="1"/>
  <c r="AC17" s="1"/>
  <c r="AF17" s="1"/>
  <c r="AI17" s="1"/>
  <c r="AL17" s="1"/>
  <c r="AO17" s="1"/>
  <c r="AR17" s="1"/>
  <c r="AU17" s="1"/>
  <c r="AX17" s="1"/>
  <c r="BA17" s="1"/>
  <c r="BD17" s="1"/>
  <c r="BG17" s="1"/>
  <c r="BJ17" s="1"/>
  <c r="BM17" s="1"/>
  <c r="BP17" s="1"/>
  <c r="BS17" s="1"/>
  <c r="BV17" s="1"/>
  <c r="BY17" s="1"/>
  <c r="CB17" s="1"/>
  <c r="CE17" s="1"/>
  <c r="CH17" s="1"/>
  <c r="CK17" s="1"/>
  <c r="CN17" s="1"/>
  <c r="CQ17" s="1"/>
  <c r="CT17" s="1"/>
  <c r="H16"/>
  <c r="K16" s="1"/>
  <c r="N16" s="1"/>
  <c r="Q16" s="1"/>
  <c r="T16" s="1"/>
  <c r="W16" s="1"/>
  <c r="Z16" s="1"/>
  <c r="AC16" s="1"/>
  <c r="AF16" s="1"/>
  <c r="AI16" s="1"/>
  <c r="AL16" s="1"/>
  <c r="AO16" s="1"/>
  <c r="AR16" s="1"/>
  <c r="AU16" s="1"/>
  <c r="AX16" s="1"/>
  <c r="BA16" s="1"/>
  <c r="BD16" s="1"/>
  <c r="BG16" s="1"/>
  <c r="BJ16" s="1"/>
  <c r="BM16" s="1"/>
  <c r="BP16" s="1"/>
  <c r="BS16" s="1"/>
  <c r="BV16" s="1"/>
  <c r="BY16" s="1"/>
  <c r="CB16" s="1"/>
  <c r="CE16" s="1"/>
  <c r="CH16" s="1"/>
  <c r="CK16" s="1"/>
  <c r="CN16" s="1"/>
  <c r="CQ16" s="1"/>
  <c r="CT16" s="1"/>
  <c r="H15"/>
  <c r="K15" s="1"/>
  <c r="N15" s="1"/>
  <c r="Q15" s="1"/>
  <c r="T15" s="1"/>
  <c r="W15" s="1"/>
  <c r="Z15" s="1"/>
  <c r="AC15" s="1"/>
  <c r="AF15" s="1"/>
  <c r="AI15" s="1"/>
  <c r="AL15" s="1"/>
  <c r="AO15" s="1"/>
  <c r="AR15" s="1"/>
  <c r="AU15" s="1"/>
  <c r="AX15" s="1"/>
  <c r="BA15" s="1"/>
  <c r="BD15" s="1"/>
  <c r="BG15" s="1"/>
  <c r="BJ15" s="1"/>
  <c r="BM15" s="1"/>
  <c r="BP15" s="1"/>
  <c r="BS15" s="1"/>
  <c r="BV15" s="1"/>
  <c r="BY15" s="1"/>
  <c r="CB15" s="1"/>
  <c r="CE15" s="1"/>
  <c r="CH15" s="1"/>
  <c r="CK15" s="1"/>
  <c r="CN15" s="1"/>
  <c r="CQ15" s="1"/>
  <c r="CT15" s="1"/>
  <c r="H14"/>
  <c r="K14" s="1"/>
  <c r="N14" s="1"/>
  <c r="Q14" s="1"/>
  <c r="T14" s="1"/>
  <c r="W14" s="1"/>
  <c r="Z14" s="1"/>
  <c r="AC14" s="1"/>
  <c r="AF14" s="1"/>
  <c r="AI14" s="1"/>
  <c r="AL14" s="1"/>
  <c r="AO14" s="1"/>
  <c r="AR14" s="1"/>
  <c r="AU14" s="1"/>
  <c r="AX14" s="1"/>
  <c r="BA14" s="1"/>
  <c r="BD14" s="1"/>
  <c r="BG14" s="1"/>
  <c r="BJ14" s="1"/>
  <c r="BM14" s="1"/>
  <c r="BP14" s="1"/>
  <c r="BS14" s="1"/>
  <c r="BV14" s="1"/>
  <c r="BY14" s="1"/>
  <c r="CB14" s="1"/>
  <c r="CE14" s="1"/>
  <c r="CH14" s="1"/>
  <c r="CK14" s="1"/>
  <c r="CN14" s="1"/>
  <c r="CQ14" s="1"/>
  <c r="CT14" s="1"/>
  <c r="H13"/>
  <c r="K13" s="1"/>
  <c r="N13" s="1"/>
  <c r="Q13" s="1"/>
  <c r="T13" s="1"/>
  <c r="W13" s="1"/>
  <c r="Z13" s="1"/>
  <c r="AC13" s="1"/>
  <c r="AF13" s="1"/>
  <c r="AI13" s="1"/>
  <c r="AL13" s="1"/>
  <c r="AO13" s="1"/>
  <c r="AR13" s="1"/>
  <c r="AU13" s="1"/>
  <c r="AX13" s="1"/>
  <c r="BA13" s="1"/>
  <c r="BD13" s="1"/>
  <c r="BG13" s="1"/>
  <c r="BJ13" s="1"/>
  <c r="BM13" s="1"/>
  <c r="BP13" s="1"/>
  <c r="BS13" s="1"/>
  <c r="BV13" s="1"/>
  <c r="BY13" s="1"/>
  <c r="CB13" s="1"/>
  <c r="CE13" s="1"/>
  <c r="CH13" s="1"/>
  <c r="CK13" s="1"/>
  <c r="CN13" s="1"/>
  <c r="CQ13" s="1"/>
  <c r="CT13" s="1"/>
  <c r="H12"/>
  <c r="K12" s="1"/>
  <c r="N12" s="1"/>
  <c r="Q12" s="1"/>
  <c r="T12" s="1"/>
  <c r="W12" s="1"/>
  <c r="Z12" s="1"/>
  <c r="AC12" s="1"/>
  <c r="AF12" s="1"/>
  <c r="AI12" s="1"/>
  <c r="AL12" s="1"/>
  <c r="AO12" s="1"/>
  <c r="AR12" s="1"/>
  <c r="AU12" s="1"/>
  <c r="AX12" s="1"/>
  <c r="BA12" s="1"/>
  <c r="BD12" s="1"/>
  <c r="BG12" s="1"/>
  <c r="BJ12" s="1"/>
  <c r="BM12" s="1"/>
  <c r="BP12" s="1"/>
  <c r="BS12" s="1"/>
  <c r="BV12" s="1"/>
  <c r="BY12" s="1"/>
  <c r="CB12" s="1"/>
  <c r="CE12" s="1"/>
  <c r="CH12" s="1"/>
  <c r="CK12" s="1"/>
  <c r="CN12" s="1"/>
  <c r="CQ12" s="1"/>
  <c r="CT12" s="1"/>
  <c r="H11"/>
  <c r="K11" s="1"/>
  <c r="N11" s="1"/>
  <c r="Q11" s="1"/>
  <c r="T11" s="1"/>
  <c r="W11" s="1"/>
  <c r="Z11" s="1"/>
  <c r="AC11" s="1"/>
  <c r="AF11" s="1"/>
  <c r="AI11" s="1"/>
  <c r="AL11" s="1"/>
  <c r="AO11" s="1"/>
  <c r="AR11" s="1"/>
  <c r="AU11" s="1"/>
  <c r="AX11" s="1"/>
  <c r="BA11" s="1"/>
  <c r="BD11" s="1"/>
  <c r="BG11" s="1"/>
  <c r="BJ11" s="1"/>
  <c r="BM11" s="1"/>
  <c r="BP11" s="1"/>
  <c r="BS11" s="1"/>
  <c r="BV11" s="1"/>
  <c r="BY11" s="1"/>
  <c r="CB11" s="1"/>
  <c r="CE11" s="1"/>
  <c r="CH11" s="1"/>
  <c r="CK11" s="1"/>
  <c r="CN11" s="1"/>
  <c r="CQ11" s="1"/>
  <c r="CT11" s="1"/>
  <c r="H10"/>
  <c r="K10" s="1"/>
  <c r="N10" s="1"/>
  <c r="Q10" s="1"/>
  <c r="T10" s="1"/>
  <c r="W10" s="1"/>
  <c r="Z10" s="1"/>
  <c r="AC10" s="1"/>
  <c r="AF10" s="1"/>
  <c r="AI10" s="1"/>
  <c r="AL10" s="1"/>
  <c r="AO10" s="1"/>
  <c r="AR10" s="1"/>
  <c r="AU10" s="1"/>
  <c r="AX10" s="1"/>
  <c r="BA10" s="1"/>
  <c r="BD10" s="1"/>
  <c r="BG10" s="1"/>
  <c r="BJ10" s="1"/>
  <c r="BM10" s="1"/>
  <c r="BP10" s="1"/>
  <c r="BS10" s="1"/>
  <c r="BV10" s="1"/>
  <c r="BY10" s="1"/>
  <c r="CB10" s="1"/>
  <c r="CE10" s="1"/>
  <c r="CH10" s="1"/>
  <c r="CK10" s="1"/>
  <c r="CN10" s="1"/>
  <c r="CQ10" s="1"/>
  <c r="CT10" s="1"/>
  <c r="H9"/>
  <c r="K9" s="1"/>
  <c r="N9" s="1"/>
  <c r="Q9" s="1"/>
  <c r="T9" s="1"/>
  <c r="W9" s="1"/>
  <c r="Z9" s="1"/>
  <c r="AC9" s="1"/>
  <c r="AF9" s="1"/>
  <c r="AI9" s="1"/>
  <c r="AL9" s="1"/>
  <c r="AO9" s="1"/>
  <c r="AR9" s="1"/>
  <c r="AU9" s="1"/>
  <c r="AX9" s="1"/>
  <c r="BA9" s="1"/>
  <c r="BD9" s="1"/>
  <c r="BG9" s="1"/>
  <c r="BJ9" s="1"/>
  <c r="BM9" s="1"/>
  <c r="BP9" s="1"/>
  <c r="BS9" s="1"/>
  <c r="BV9" s="1"/>
  <c r="BY9" s="1"/>
  <c r="CB9" s="1"/>
  <c r="CE9" s="1"/>
  <c r="CH9" s="1"/>
  <c r="CK9" s="1"/>
  <c r="CN9" s="1"/>
  <c r="CQ9" s="1"/>
  <c r="CT9" s="1"/>
  <c r="H8"/>
  <c r="K8" s="1"/>
  <c r="N8" s="1"/>
  <c r="Q8" s="1"/>
  <c r="T8" s="1"/>
  <c r="W8" s="1"/>
  <c r="Z8" s="1"/>
  <c r="AC8" s="1"/>
  <c r="AF8" s="1"/>
  <c r="AI8" s="1"/>
  <c r="AL8" s="1"/>
  <c r="AO8" s="1"/>
  <c r="AR8" s="1"/>
  <c r="AU8" s="1"/>
  <c r="AX8" s="1"/>
  <c r="BA8" s="1"/>
  <c r="BD8" s="1"/>
  <c r="BG8" s="1"/>
  <c r="BJ8" s="1"/>
  <c r="BM8" s="1"/>
  <c r="BP8" s="1"/>
  <c r="BS8" s="1"/>
  <c r="BV8" s="1"/>
  <c r="BY8" s="1"/>
  <c r="CB8" s="1"/>
  <c r="CE8" s="1"/>
  <c r="CH8" s="1"/>
  <c r="CK8" s="1"/>
  <c r="CN8" s="1"/>
  <c r="CQ8" s="1"/>
  <c r="CT8" s="1"/>
  <c r="H7"/>
  <c r="K7" s="1"/>
  <c r="N7" s="1"/>
  <c r="Q7" s="1"/>
  <c r="T7" s="1"/>
  <c r="W7" s="1"/>
  <c r="Z7" s="1"/>
  <c r="AC7" s="1"/>
  <c r="AF7" s="1"/>
  <c r="AI7" s="1"/>
  <c r="AL7" s="1"/>
  <c r="AO7" s="1"/>
  <c r="AR7" s="1"/>
  <c r="AU7" s="1"/>
  <c r="AX7" s="1"/>
  <c r="BA7" s="1"/>
  <c r="BD7" s="1"/>
  <c r="BG7" s="1"/>
  <c r="BJ7" s="1"/>
  <c r="BM7" s="1"/>
  <c r="BP7" s="1"/>
  <c r="BS7" s="1"/>
  <c r="BV7" s="1"/>
  <c r="BY7" s="1"/>
  <c r="CB7" s="1"/>
  <c r="CE7" s="1"/>
  <c r="CH7" s="1"/>
  <c r="CK7" s="1"/>
  <c r="CN7" s="1"/>
  <c r="CQ7" s="1"/>
  <c r="CT7" s="1"/>
  <c r="H6"/>
  <c r="K6" s="1"/>
  <c r="N6" s="1"/>
  <c r="Q6" s="1"/>
  <c r="T6" s="1"/>
  <c r="W6" s="1"/>
  <c r="Z6" s="1"/>
  <c r="AC6" s="1"/>
  <c r="AF6" s="1"/>
  <c r="AI6" s="1"/>
  <c r="AL6" s="1"/>
  <c r="AO6" s="1"/>
  <c r="AR6" s="1"/>
  <c r="AU6" s="1"/>
  <c r="AX6" s="1"/>
  <c r="BA6" s="1"/>
  <c r="BD6" s="1"/>
  <c r="BG6" s="1"/>
  <c r="BJ6" s="1"/>
  <c r="BM6" s="1"/>
  <c r="BP6" s="1"/>
  <c r="BS6" s="1"/>
  <c r="BV6" s="1"/>
  <c r="BY6" s="1"/>
  <c r="CB6" s="1"/>
  <c r="CE6" s="1"/>
  <c r="CH6" s="1"/>
  <c r="CK6" s="1"/>
  <c r="CN6" s="1"/>
  <c r="CQ6" s="1"/>
  <c r="CT6" s="1"/>
  <c r="F4"/>
  <c r="I51" i="1"/>
  <c r="I52"/>
  <c r="G51"/>
  <c r="F45" i="5" s="1"/>
  <c r="G52" i="1"/>
  <c r="F46" i="5" s="1"/>
  <c r="H46" l="1"/>
  <c r="K46"/>
  <c r="H45"/>
  <c r="K45"/>
  <c r="B10" i="1"/>
  <c r="C10"/>
  <c r="F10"/>
  <c r="B24"/>
  <c r="C24"/>
  <c r="F24"/>
  <c r="B39"/>
  <c r="C39"/>
  <c r="F39"/>
  <c r="F17"/>
  <c r="F32"/>
  <c r="F47"/>
  <c r="F51"/>
  <c r="F57"/>
  <c r="F46"/>
  <c r="F50"/>
  <c r="F56"/>
  <c r="F60"/>
  <c r="F55"/>
  <c r="F49"/>
  <c r="F53"/>
  <c r="F58"/>
  <c r="F48"/>
  <c r="F52"/>
  <c r="F59"/>
  <c r="F54"/>
  <c r="H4"/>
  <c r="D24"/>
  <c r="H5"/>
  <c r="I4" i="6"/>
  <c r="G47" i="1"/>
  <c r="F41" i="5" s="1"/>
  <c r="G48" i="1"/>
  <c r="F42" i="5" s="1"/>
  <c r="G49" i="1"/>
  <c r="F43" i="5" s="1"/>
  <c r="G50" i="1"/>
  <c r="F44" i="5" s="1"/>
  <c r="G46" i="1"/>
  <c r="F40" i="5" s="1"/>
  <c r="I47" i="1"/>
  <c r="I48"/>
  <c r="I49"/>
  <c r="I50"/>
  <c r="I46"/>
  <c r="C4" i="5"/>
  <c r="J6" s="1"/>
  <c r="H40"/>
  <c r="K40"/>
  <c r="I12"/>
  <c r="M12" s="1"/>
  <c r="H55"/>
  <c r="H44" l="1"/>
  <c r="K44"/>
  <c r="H43"/>
  <c r="K43"/>
  <c r="H42"/>
  <c r="K42"/>
  <c r="H41"/>
  <c r="K41"/>
  <c r="E53"/>
  <c r="D53"/>
  <c r="L53" s="1"/>
  <c r="I53" s="1"/>
  <c r="H59" i="1"/>
  <c r="J59"/>
  <c r="E42" i="5"/>
  <c r="D42"/>
  <c r="L42" s="1"/>
  <c r="I42" s="1"/>
  <c r="D47"/>
  <c r="L47" s="1"/>
  <c r="I47" s="1"/>
  <c r="E47"/>
  <c r="H53" i="1"/>
  <c r="J53"/>
  <c r="E48" i="5"/>
  <c r="D48"/>
  <c r="L48" s="1"/>
  <c r="I48" s="1"/>
  <c r="H54" i="1"/>
  <c r="J54"/>
  <c r="D46" i="5"/>
  <c r="L46" s="1"/>
  <c r="I46" s="1"/>
  <c r="E46"/>
  <c r="E52"/>
  <c r="D52"/>
  <c r="L52" s="1"/>
  <c r="I52" s="1"/>
  <c r="H58" i="1"/>
  <c r="J58"/>
  <c r="D43" i="5"/>
  <c r="L43" s="1"/>
  <c r="I43" s="1"/>
  <c r="E43"/>
  <c r="D54"/>
  <c r="L54" s="1"/>
  <c r="I54" s="1"/>
  <c r="E54"/>
  <c r="H60" i="1"/>
  <c r="J60"/>
  <c r="E44" i="5"/>
  <c r="D44"/>
  <c r="L44" s="1"/>
  <c r="I44" s="1"/>
  <c r="D51"/>
  <c r="L51" s="1"/>
  <c r="I51" s="1"/>
  <c r="E51"/>
  <c r="H57" i="1"/>
  <c r="J57"/>
  <c r="D41" i="5"/>
  <c r="L41" s="1"/>
  <c r="I41" s="1"/>
  <c r="E41"/>
  <c r="E49"/>
  <c r="D49"/>
  <c r="L49" s="1"/>
  <c r="I49" s="1"/>
  <c r="H55" i="1"/>
  <c r="J55"/>
  <c r="D50" i="5"/>
  <c r="L50" s="1"/>
  <c r="I50" s="1"/>
  <c r="E50"/>
  <c r="H56" i="1"/>
  <c r="J56"/>
  <c r="E40" i="5"/>
  <c r="D40"/>
  <c r="E45"/>
  <c r="D45"/>
  <c r="L45" s="1"/>
  <c r="I45" s="1"/>
  <c r="L4" i="6"/>
  <c r="D39" i="1"/>
  <c r="E39" s="1"/>
  <c r="I39"/>
  <c r="K32" i="5" s="1"/>
  <c r="H32" s="1"/>
  <c r="I44" i="1"/>
  <c r="K36" i="5" s="1"/>
  <c r="H36" s="1"/>
  <c r="I42" i="1"/>
  <c r="K35" i="5" s="1"/>
  <c r="H35" s="1"/>
  <c r="I41" i="1"/>
  <c r="K34" i="5" s="1"/>
  <c r="H34" s="1"/>
  <c r="I13" i="1"/>
  <c r="K14" i="5" s="1"/>
  <c r="H14" s="1"/>
  <c r="I16" i="1"/>
  <c r="K17" i="5" s="1"/>
  <c r="H17" s="1"/>
  <c r="I18" i="1"/>
  <c r="K19" i="5" s="1"/>
  <c r="H19" s="1"/>
  <c r="I10" i="1"/>
  <c r="K11" i="5" s="1"/>
  <c r="H11" s="1"/>
  <c r="D43" i="1"/>
  <c r="D32"/>
  <c r="D17"/>
  <c r="M51" i="5" l="1"/>
  <c r="G51"/>
  <c r="M54"/>
  <c r="G54"/>
  <c r="M43"/>
  <c r="G43"/>
  <c r="M46"/>
  <c r="G46"/>
  <c r="M50"/>
  <c r="G50"/>
  <c r="M41"/>
  <c r="G41"/>
  <c r="M45"/>
  <c r="G45"/>
  <c r="G49"/>
  <c r="M49"/>
  <c r="M44"/>
  <c r="G44"/>
  <c r="M52"/>
  <c r="G52"/>
  <c r="G48"/>
  <c r="M48"/>
  <c r="M42"/>
  <c r="G42"/>
  <c r="M53"/>
  <c r="G53"/>
  <c r="M47"/>
  <c r="G47"/>
  <c r="O4" i="6"/>
  <c r="D10" i="1"/>
  <c r="E10" s="1"/>
  <c r="H3"/>
  <c r="D21" i="5"/>
  <c r="I15" i="1"/>
  <c r="K16" i="5" s="1"/>
  <c r="I12" i="1"/>
  <c r="K13" i="5" s="1"/>
  <c r="I14" i="1"/>
  <c r="K15" i="5" s="1"/>
  <c r="R4" i="6" l="1"/>
  <c r="D32" i="5"/>
  <c r="J39" i="1"/>
  <c r="F44"/>
  <c r="F41"/>
  <c r="F42"/>
  <c r="E24"/>
  <c r="D11" i="5"/>
  <c r="J10" i="1"/>
  <c r="F12"/>
  <c r="F13"/>
  <c r="F15"/>
  <c r="D16" i="5" s="1"/>
  <c r="L16" s="1"/>
  <c r="F18" i="1"/>
  <c r="F14"/>
  <c r="D15" i="5" s="1"/>
  <c r="L15" s="1"/>
  <c r="H50" i="1"/>
  <c r="J50"/>
  <c r="H49"/>
  <c r="J49"/>
  <c r="H48"/>
  <c r="J48"/>
  <c r="H47"/>
  <c r="J47"/>
  <c r="H46"/>
  <c r="L40" i="5"/>
  <c r="J46" i="1"/>
  <c r="J52"/>
  <c r="H52"/>
  <c r="J51"/>
  <c r="H51"/>
  <c r="H15" i="5"/>
  <c r="H13"/>
  <c r="H16"/>
  <c r="I16" s="1"/>
  <c r="J15" i="1"/>
  <c r="J14" l="1"/>
  <c r="M16" i="5"/>
  <c r="I15"/>
  <c r="M15" s="1"/>
  <c r="U4" i="6"/>
  <c r="J18" i="1"/>
  <c r="D19" i="5"/>
  <c r="F19" i="1"/>
  <c r="D14" i="5"/>
  <c r="J13" i="1"/>
  <c r="D13" i="5"/>
  <c r="J12" i="1"/>
  <c r="I11" i="5"/>
  <c r="L11"/>
  <c r="F16" i="1"/>
  <c r="F26"/>
  <c r="D23" i="5" s="1"/>
  <c r="F30" i="1"/>
  <c r="F29"/>
  <c r="D26" i="5" s="1"/>
  <c r="F28" i="1"/>
  <c r="D25" i="5" s="1"/>
  <c r="F27" i="1"/>
  <c r="D24" i="5" s="1"/>
  <c r="F33" i="1"/>
  <c r="D35" i="5"/>
  <c r="J42" i="1"/>
  <c r="D34" i="5"/>
  <c r="J41" i="1"/>
  <c r="J43" s="1"/>
  <c r="F43"/>
  <c r="F45" s="1"/>
  <c r="D36" i="5"/>
  <c r="J44" i="1"/>
  <c r="I32" i="5"/>
  <c r="L32"/>
  <c r="M11" l="1"/>
  <c r="F31" i="1"/>
  <c r="D28" i="5" s="1"/>
  <c r="X4" i="6"/>
  <c r="I36" i="5"/>
  <c r="L36"/>
  <c r="D37"/>
  <c r="D38" s="1"/>
  <c r="J45" i="1"/>
  <c r="I34" i="5"/>
  <c r="L34"/>
  <c r="I35"/>
  <c r="L35"/>
  <c r="D30"/>
  <c r="F34" i="1"/>
  <c r="D27" i="5"/>
  <c r="J16" i="1"/>
  <c r="J17" s="1"/>
  <c r="J19" s="1"/>
  <c r="D17" i="5"/>
  <c r="D18" s="1"/>
  <c r="D20" s="1"/>
  <c r="L13"/>
  <c r="I14"/>
  <c r="L14"/>
  <c r="L19"/>
  <c r="I19"/>
  <c r="I13"/>
  <c r="D29" l="1"/>
  <c r="D31" s="1"/>
  <c r="M14"/>
  <c r="AA4" i="6"/>
  <c r="M13" i="5"/>
  <c r="I17"/>
  <c r="L17"/>
  <c r="L37"/>
  <c r="L38" s="1"/>
  <c r="I37"/>
  <c r="I38" s="1"/>
  <c r="I24" i="1"/>
  <c r="K21" i="5" s="1"/>
  <c r="H21" s="1"/>
  <c r="I21" s="1"/>
  <c r="M17" l="1"/>
  <c r="M18" s="1"/>
  <c r="AD4" i="6"/>
  <c r="L18" i="5"/>
  <c r="L20" s="1"/>
  <c r="J24" i="1"/>
  <c r="I26"/>
  <c r="K23" i="5" s="1"/>
  <c r="AG4" i="6" l="1"/>
  <c r="H23" i="5"/>
  <c r="I23" s="1"/>
  <c r="L23"/>
  <c r="J26" i="1"/>
  <c r="I27"/>
  <c r="K24" i="5" s="1"/>
  <c r="J27" i="1"/>
  <c r="AJ4" i="6" l="1"/>
  <c r="H24" i="5"/>
  <c r="I24" s="1"/>
  <c r="L24"/>
  <c r="I28" i="1"/>
  <c r="K25" i="5" s="1"/>
  <c r="J28" i="1"/>
  <c r="AM4" i="6" l="1"/>
  <c r="H25" i="5"/>
  <c r="I25" s="1"/>
  <c r="L25"/>
  <c r="I29" i="1"/>
  <c r="K26" i="5" s="1"/>
  <c r="J29" i="1"/>
  <c r="AP4" i="6" l="1"/>
  <c r="H26" i="5"/>
  <c r="I26" s="1"/>
  <c r="L26"/>
  <c r="I30" i="1"/>
  <c r="K27" i="5" s="1"/>
  <c r="J30" i="1"/>
  <c r="AS4" i="6" l="1"/>
  <c r="H27" i="5"/>
  <c r="I27" s="1"/>
  <c r="L27"/>
  <c r="I31" i="1"/>
  <c r="K28" i="5" s="1"/>
  <c r="J31" i="1"/>
  <c r="J32" s="1"/>
  <c r="AV4" i="6" l="1"/>
  <c r="H28" i="5"/>
  <c r="I28" s="1"/>
  <c r="I29" s="1"/>
  <c r="L28"/>
  <c r="L29" s="1"/>
  <c r="I33" i="1"/>
  <c r="K30" i="5" s="1"/>
  <c r="J33" i="1" l="1"/>
  <c r="J34" s="1"/>
  <c r="J61" s="1"/>
  <c r="AY4" i="6"/>
  <c r="H30" i="5"/>
  <c r="I30" s="1"/>
  <c r="I31" s="1"/>
  <c r="L30"/>
  <c r="BB4" i="6" l="1"/>
  <c r="BE4" l="1"/>
  <c r="BH4" l="1"/>
  <c r="BK4" l="1"/>
  <c r="I18" i="5"/>
  <c r="BN4" i="6" l="1"/>
  <c r="M19" i="5"/>
  <c r="I20"/>
  <c r="M20" s="1"/>
  <c r="BQ4" i="6" l="1"/>
  <c r="M21" i="5"/>
  <c r="L21"/>
  <c r="L31" s="1"/>
  <c r="L55" s="1"/>
  <c r="M23"/>
  <c r="M24"/>
  <c r="M25"/>
  <c r="M26"/>
  <c r="M27"/>
  <c r="M28"/>
  <c r="M30"/>
  <c r="M32"/>
  <c r="BT4" i="6" l="1"/>
  <c r="M29" i="5"/>
  <c r="M31" s="1"/>
  <c r="M34"/>
  <c r="M35"/>
  <c r="M36"/>
  <c r="BW4" i="6" l="1"/>
  <c r="M37" i="5"/>
  <c r="BZ4" i="6" l="1"/>
  <c r="M38" i="5"/>
  <c r="CC4" i="6" l="1"/>
  <c r="I40" i="5"/>
  <c r="M40" s="1"/>
  <c r="CF4" i="6" l="1"/>
  <c r="G40" i="5"/>
  <c r="CI4" i="6" l="1"/>
  <c r="L59" i="5"/>
  <c r="I55"/>
  <c r="M55" s="1"/>
  <c r="L58" s="1"/>
  <c r="CL4" i="6" l="1"/>
  <c r="L57" i="5"/>
  <c r="CO4" i="6" l="1"/>
  <c r="CR4" l="1"/>
  <c r="CU51" s="1"/>
  <c r="E51" i="7" s="1"/>
  <c r="CY51" i="6"/>
  <c r="CZ51"/>
  <c r="CY52"/>
  <c r="CZ52"/>
  <c r="CY53"/>
  <c r="CZ53"/>
  <c r="CY54"/>
  <c r="CZ54"/>
  <c r="CY55"/>
  <c r="CZ55"/>
  <c r="CY56"/>
  <c r="CZ56"/>
  <c r="CY57"/>
  <c r="CZ57"/>
  <c r="CY58"/>
  <c r="CZ58"/>
  <c r="CY59"/>
  <c r="CZ59"/>
  <c r="CY60"/>
  <c r="CZ60"/>
  <c r="CY61"/>
  <c r="CZ61"/>
  <c r="CY62"/>
  <c r="CZ62"/>
  <c r="CY63"/>
  <c r="CZ63"/>
  <c r="CY64"/>
  <c r="CZ64"/>
  <c r="CY65"/>
  <c r="CZ65"/>
  <c r="CY66"/>
  <c r="CZ66"/>
  <c r="CY67"/>
  <c r="CZ67"/>
  <c r="CY68"/>
  <c r="CZ68"/>
  <c r="CY69"/>
  <c r="CZ69"/>
  <c r="CY70"/>
  <c r="CZ70"/>
  <c r="CY71"/>
  <c r="CZ71"/>
  <c r="CY14"/>
  <c r="CZ14"/>
  <c r="CY15"/>
  <c r="CZ15"/>
  <c r="CY16"/>
  <c r="CZ16"/>
  <c r="CY17"/>
  <c r="CZ17"/>
  <c r="CY18"/>
  <c r="CZ18"/>
  <c r="CY19"/>
  <c r="CZ19"/>
  <c r="CY20"/>
  <c r="CZ20"/>
  <c r="CY21"/>
  <c r="CZ21"/>
  <c r="CY22"/>
  <c r="CZ22"/>
  <c r="CY23"/>
  <c r="CZ23"/>
  <c r="CY24"/>
  <c r="CZ24"/>
  <c r="CY25"/>
  <c r="CZ25"/>
  <c r="CY26"/>
  <c r="CZ26"/>
  <c r="CY27"/>
  <c r="CZ27"/>
  <c r="CY28"/>
  <c r="CZ28"/>
  <c r="CY29"/>
  <c r="CZ29"/>
  <c r="CY30"/>
  <c r="CZ30"/>
  <c r="CY31"/>
  <c r="CZ31"/>
  <c r="CY32"/>
  <c r="CZ32"/>
  <c r="CY33"/>
  <c r="CZ33"/>
  <c r="CY34"/>
  <c r="CZ34"/>
  <c r="CY35"/>
  <c r="CZ35"/>
  <c r="CY36"/>
  <c r="CZ36"/>
  <c r="CY37"/>
  <c r="CZ37"/>
  <c r="CY38"/>
  <c r="CZ38"/>
  <c r="CY39"/>
  <c r="CZ39"/>
  <c r="CY40"/>
  <c r="CZ40"/>
  <c r="CY41"/>
  <c r="CZ41"/>
  <c r="CY42"/>
  <c r="CZ42"/>
  <c r="CY43"/>
  <c r="CZ43"/>
  <c r="CY44"/>
  <c r="CZ44"/>
  <c r="CY45"/>
  <c r="CZ45"/>
  <c r="CY46"/>
  <c r="CZ46"/>
  <c r="CY47"/>
  <c r="CZ47"/>
  <c r="CY48"/>
  <c r="CZ48"/>
  <c r="CY49"/>
  <c r="CZ49"/>
  <c r="CY50"/>
  <c r="CZ50"/>
  <c r="CV199" l="1"/>
  <c r="CW168"/>
  <c r="CW103"/>
  <c r="D103" i="7" s="1"/>
  <c r="CY261" i="6"/>
  <c r="CY131"/>
  <c r="CY123"/>
  <c r="CV184"/>
  <c r="CZ387"/>
  <c r="CY335"/>
  <c r="CU255"/>
  <c r="CY106"/>
  <c r="CY289"/>
  <c r="CW175"/>
  <c r="CY219"/>
  <c r="CU89"/>
  <c r="E89" i="7" s="1"/>
  <c r="CU404" i="6"/>
  <c r="CZ97"/>
  <c r="CZ289"/>
  <c r="CV384"/>
  <c r="CV252"/>
  <c r="CU353"/>
  <c r="CY79"/>
  <c r="CV107"/>
  <c r="G107" i="7" s="1"/>
  <c r="J107" s="1"/>
  <c r="CV76" i="6"/>
  <c r="G76" i="7" s="1"/>
  <c r="J76" s="1"/>
  <c r="CU146" i="6"/>
  <c r="E146" i="7" s="1"/>
  <c r="CV255" i="6"/>
  <c r="CY382"/>
  <c r="CW106"/>
  <c r="D106" i="7" s="1"/>
  <c r="CY244" i="6"/>
  <c r="CW393"/>
  <c r="CY303"/>
  <c r="CV388"/>
  <c r="CZ242"/>
  <c r="CY87"/>
  <c r="CZ208"/>
  <c r="CW204"/>
  <c r="CY157"/>
  <c r="CV93"/>
  <c r="G93" i="7" s="1"/>
  <c r="J93" s="1"/>
  <c r="CU123" i="6"/>
  <c r="E123" i="7" s="1"/>
  <c r="CU348" i="6"/>
  <c r="CV383"/>
  <c r="CV189"/>
  <c r="CU253"/>
  <c r="CW325"/>
  <c r="CV95"/>
  <c r="G95" i="7" s="1"/>
  <c r="J95" s="1"/>
  <c r="CZ183" i="6"/>
  <c r="CY169"/>
  <c r="CZ127"/>
  <c r="CV208"/>
  <c r="CZ252"/>
  <c r="CW267"/>
  <c r="CW134"/>
  <c r="D134" i="7" s="1"/>
  <c r="CY256" i="6"/>
  <c r="CU80"/>
  <c r="E80" i="7" s="1"/>
  <c r="CW330" i="6"/>
  <c r="CW224"/>
  <c r="CY152"/>
  <c r="CV146"/>
  <c r="G146" i="7" s="1"/>
  <c r="J146" s="1"/>
  <c r="CU139" i="6"/>
  <c r="E139" i="7" s="1"/>
  <c r="CW351" i="6"/>
  <c r="CU234"/>
  <c r="CU332"/>
  <c r="CZ136"/>
  <c r="CW232"/>
  <c r="CU249"/>
  <c r="CZ180"/>
  <c r="CY330"/>
  <c r="CY90"/>
  <c r="CV217"/>
  <c r="CW388"/>
  <c r="CV169"/>
  <c r="CU210"/>
  <c r="CW312"/>
  <c r="CU384"/>
  <c r="CV295"/>
  <c r="CV372"/>
  <c r="CZ278"/>
  <c r="CU102"/>
  <c r="E102" i="7" s="1"/>
  <c r="CW331" i="6"/>
  <c r="CW181"/>
  <c r="CY373"/>
  <c r="CW365"/>
  <c r="CZ318"/>
  <c r="CU308"/>
  <c r="CZ405"/>
  <c r="CW369"/>
  <c r="CY104"/>
  <c r="CW174"/>
  <c r="CY313"/>
  <c r="CY312"/>
  <c r="CZ249"/>
  <c r="CY125"/>
  <c r="CY248"/>
  <c r="CZ269"/>
  <c r="CZ328"/>
  <c r="CV398"/>
  <c r="CY392"/>
  <c r="CY318"/>
  <c r="CV141"/>
  <c r="G141" i="7" s="1"/>
  <c r="J141" s="1"/>
  <c r="CZ150" i="6"/>
  <c r="CZ342"/>
  <c r="CY237"/>
  <c r="CZ263"/>
  <c r="CZ255"/>
  <c r="CY353"/>
  <c r="CV193"/>
  <c r="CY198"/>
  <c r="CW258"/>
  <c r="CV329"/>
  <c r="CZ380"/>
  <c r="CW94"/>
  <c r="D94" i="7" s="1"/>
  <c r="CV81" i="6"/>
  <c r="G81" i="7" s="1"/>
  <c r="J81" s="1"/>
  <c r="CV331" i="6"/>
  <c r="CW260"/>
  <c r="CU194"/>
  <c r="CV301"/>
  <c r="CZ399"/>
  <c r="CY259"/>
  <c r="CZ182"/>
  <c r="CY380"/>
  <c r="CZ107"/>
  <c r="CZ241"/>
  <c r="CZ124"/>
  <c r="CU301"/>
  <c r="CW298"/>
  <c r="CW123"/>
  <c r="D123" i="7" s="1"/>
  <c r="CW104" i="6"/>
  <c r="D104" i="7" s="1"/>
  <c r="CZ393" i="6"/>
  <c r="CV267"/>
  <c r="CY103"/>
  <c r="CU367"/>
  <c r="CV250"/>
  <c r="CU339"/>
  <c r="CU84"/>
  <c r="CU206"/>
  <c r="CU198"/>
  <c r="CV87"/>
  <c r="G87" i="7" s="1"/>
  <c r="J87" s="1"/>
  <c r="CY191" i="6"/>
  <c r="CZ216"/>
  <c r="CU131"/>
  <c r="E131" i="7" s="1"/>
  <c r="CY264" i="6"/>
  <c r="CW208"/>
  <c r="CZ358"/>
  <c r="CZ227"/>
  <c r="CZ323"/>
  <c r="CZ111"/>
  <c r="CU169"/>
  <c r="CW77"/>
  <c r="D77" i="7" s="1"/>
  <c r="CU326" i="6"/>
  <c r="CW395"/>
  <c r="CU150"/>
  <c r="CW220"/>
  <c r="CZ394"/>
  <c r="CZ122"/>
  <c r="CW332"/>
  <c r="CW223"/>
  <c r="CU90"/>
  <c r="CZ294"/>
  <c r="CU242"/>
  <c r="CY273"/>
  <c r="CV142"/>
  <c r="G142" i="7" s="1"/>
  <c r="J142" s="1"/>
  <c r="CV249" i="6"/>
  <c r="CV124"/>
  <c r="G124" i="7" s="1"/>
  <c r="J124" s="1"/>
  <c r="CV128" i="6"/>
  <c r="G128" i="7" s="1"/>
  <c r="J128" s="1"/>
  <c r="CW222" i="6"/>
  <c r="CU394"/>
  <c r="CY359"/>
  <c r="CU189"/>
  <c r="CY86"/>
  <c r="CY161"/>
  <c r="CW328"/>
  <c r="CZ250"/>
  <c r="CY253"/>
  <c r="CY239"/>
  <c r="CU270"/>
  <c r="CW300"/>
  <c r="CY102"/>
  <c r="CW157"/>
  <c r="CW299"/>
  <c r="CZ110"/>
  <c r="CZ300"/>
  <c r="CZ390"/>
  <c r="CV248"/>
  <c r="CZ170"/>
  <c r="CV245"/>
  <c r="CV247"/>
  <c r="CW280"/>
  <c r="CZ199"/>
  <c r="CW307"/>
  <c r="CZ80"/>
  <c r="CU261"/>
  <c r="CY279"/>
  <c r="CW146"/>
  <c r="D146" i="7" s="1"/>
  <c r="CU176" i="6"/>
  <c r="CZ253"/>
  <c r="CY401"/>
  <c r="CU179"/>
  <c r="CV300"/>
  <c r="CU143"/>
  <c r="E143" i="7" s="1"/>
  <c r="CV291" i="6"/>
  <c r="CW295"/>
  <c r="CV239"/>
  <c r="CY196"/>
  <c r="CV86"/>
  <c r="G86" i="7" s="1"/>
  <c r="J86" s="1"/>
  <c r="CU331" i="6"/>
  <c r="CW275"/>
  <c r="CW309"/>
  <c r="CV403"/>
  <c r="CZ400"/>
  <c r="CZ197"/>
  <c r="CZ388"/>
  <c r="CU107"/>
  <c r="E107" i="7" s="1"/>
  <c r="CZ339" i="6"/>
  <c r="CZ222"/>
  <c r="CZ337"/>
  <c r="CV114"/>
  <c r="CU247"/>
  <c r="CV257"/>
  <c r="CV214"/>
  <c r="CV296"/>
  <c r="CW128"/>
  <c r="D128" i="7" s="1"/>
  <c r="CU113" i="6"/>
  <c r="E113" i="7" s="1"/>
  <c r="CZ90" i="6"/>
  <c r="CW296"/>
  <c r="CV371"/>
  <c r="CW317"/>
  <c r="CV191"/>
  <c r="CW270"/>
  <c r="CV176"/>
  <c r="CU259"/>
  <c r="CZ188"/>
  <c r="CY270"/>
  <c r="CV160"/>
  <c r="CZ184"/>
  <c r="CW124"/>
  <c r="D124" i="7" s="1"/>
  <c r="CY188" i="6"/>
  <c r="CW254"/>
  <c r="CV227"/>
  <c r="CW342"/>
  <c r="CV347"/>
  <c r="CV297"/>
  <c r="CV137"/>
  <c r="G137" i="7" s="1"/>
  <c r="J137" s="1"/>
  <c r="CZ357" i="6"/>
  <c r="CU209"/>
  <c r="CU229"/>
  <c r="CW266"/>
  <c r="CU190"/>
  <c r="CU219"/>
  <c r="CZ123"/>
  <c r="CU187"/>
  <c r="CV80"/>
  <c r="G80" i="7" s="1"/>
  <c r="J80" s="1"/>
  <c r="CV336" i="6"/>
  <c r="CY226"/>
  <c r="CU122"/>
  <c r="E122" i="7" s="1"/>
  <c r="CV145" i="6"/>
  <c r="G145" i="7" s="1"/>
  <c r="J145" s="1"/>
  <c r="CW127" i="6"/>
  <c r="D127" i="7" s="1"/>
  <c r="CY298" i="6"/>
  <c r="CV120"/>
  <c r="CW88"/>
  <c r="D88" i="7" s="1"/>
  <c r="CY93" i="6"/>
  <c r="CW339"/>
  <c r="CW112"/>
  <c r="D112" i="7" s="1"/>
  <c r="CV111" i="6"/>
  <c r="G111" i="7" s="1"/>
  <c r="J111" s="1"/>
  <c r="CZ378" i="6"/>
  <c r="CW99"/>
  <c r="D99" i="7" s="1"/>
  <c r="CV277" i="6"/>
  <c r="CZ79"/>
  <c r="CY186"/>
  <c r="CY122"/>
  <c r="CY374"/>
  <c r="CV143"/>
  <c r="G143" i="7" s="1"/>
  <c r="J143" s="1"/>
  <c r="CW334" i="6"/>
  <c r="CU178"/>
  <c r="CZ385"/>
  <c r="CU344"/>
  <c r="CU215"/>
  <c r="CY218"/>
  <c r="CU252"/>
  <c r="CV307"/>
  <c r="CV358"/>
  <c r="CY403"/>
  <c r="CY242"/>
  <c r="CU125"/>
  <c r="E125" i="7" s="1"/>
  <c r="CW290" i="6"/>
  <c r="CU380"/>
  <c r="CU290"/>
  <c r="CU225"/>
  <c r="CY222"/>
  <c r="CW209"/>
  <c r="CW131"/>
  <c r="D131" i="7" s="1"/>
  <c r="CZ336" i="6"/>
  <c r="CV272"/>
  <c r="CU325"/>
  <c r="CY364"/>
  <c r="CV223"/>
  <c r="CZ193"/>
  <c r="CV197"/>
  <c r="CW110"/>
  <c r="D110" i="7" s="1"/>
  <c r="CU88" i="6"/>
  <c r="E88" i="7" s="1"/>
  <c r="CZ404" i="6"/>
  <c r="CU285"/>
  <c r="CZ143"/>
  <c r="CU250"/>
  <c r="CW248"/>
  <c r="CW313"/>
  <c r="CY158"/>
  <c r="CU297"/>
  <c r="CV293"/>
  <c r="CV258"/>
  <c r="CZ307"/>
  <c r="CW358"/>
  <c r="CZ224"/>
  <c r="CY163"/>
  <c r="CZ319"/>
  <c r="CY280"/>
  <c r="CY181"/>
  <c r="CV185"/>
  <c r="CV75"/>
  <c r="G75" i="7" s="1"/>
  <c r="J75" s="1"/>
  <c r="CV121" i="6"/>
  <c r="G121" i="7" s="1"/>
  <c r="J121" s="1"/>
  <c r="CY208" i="6"/>
  <c r="CY91"/>
  <c r="CZ316"/>
  <c r="CY258"/>
  <c r="CV244"/>
  <c r="CW337"/>
  <c r="CU329"/>
  <c r="CY322"/>
  <c r="CW236"/>
  <c r="CU218"/>
  <c r="CY314"/>
  <c r="CW329"/>
  <c r="CY189"/>
  <c r="CY74"/>
  <c r="CY84"/>
  <c r="CV270"/>
  <c r="CV196"/>
  <c r="CV401"/>
  <c r="CZ119"/>
  <c r="CW384"/>
  <c r="CY333"/>
  <c r="CV264"/>
  <c r="CV166"/>
  <c r="CZ260"/>
  <c r="CV391"/>
  <c r="CU273"/>
  <c r="CZ200"/>
  <c r="CZ322"/>
  <c r="CV150"/>
  <c r="CW257"/>
  <c r="CY206"/>
  <c r="CW381"/>
  <c r="CU132"/>
  <c r="CV378"/>
  <c r="CW336"/>
  <c r="CY241"/>
  <c r="CV125"/>
  <c r="G125" i="7" s="1"/>
  <c r="J125" s="1"/>
  <c r="CV390" i="6"/>
  <c r="CV322"/>
  <c r="CU400"/>
  <c r="CW114"/>
  <c r="CV328"/>
  <c r="CV151"/>
  <c r="CV259"/>
  <c r="CU316"/>
  <c r="CY346"/>
  <c r="CY220"/>
  <c r="CY282"/>
  <c r="CU167"/>
  <c r="CU385"/>
  <c r="CZ376"/>
  <c r="CU369"/>
  <c r="CY343"/>
  <c r="CU181"/>
  <c r="CU298"/>
  <c r="CU78"/>
  <c r="CY119"/>
  <c r="CU341"/>
  <c r="CY295"/>
  <c r="CU246"/>
  <c r="CV339"/>
  <c r="CW318"/>
  <c r="CU149"/>
  <c r="E149" i="7" s="1"/>
  <c r="CZ101" i="6"/>
  <c r="CV278"/>
  <c r="CW141"/>
  <c r="D141" i="7" s="1"/>
  <c r="CY204" i="6"/>
  <c r="CZ344"/>
  <c r="CU175"/>
  <c r="CZ167"/>
  <c r="CV343"/>
  <c r="CV315"/>
  <c r="CZ154"/>
  <c r="CV316"/>
  <c r="CV263"/>
  <c r="CY274"/>
  <c r="CY156"/>
  <c r="CW385"/>
  <c r="CV110"/>
  <c r="G110" i="7" s="1"/>
  <c r="J110" s="1"/>
  <c r="CZ207" i="6"/>
  <c r="CU238"/>
  <c r="CU271"/>
  <c r="CY399"/>
  <c r="CV327"/>
  <c r="CU281"/>
  <c r="CY229"/>
  <c r="CU350"/>
  <c r="CW373"/>
  <c r="CZ247"/>
  <c r="CY275"/>
  <c r="CW377"/>
  <c r="CV325"/>
  <c r="CY133"/>
  <c r="CZ335"/>
  <c r="CU389"/>
  <c r="CV181"/>
  <c r="CW227"/>
  <c r="CW255"/>
  <c r="CV117"/>
  <c r="G117" i="7" s="1"/>
  <c r="J117" s="1"/>
  <c r="CW265" i="6"/>
  <c r="CV109"/>
  <c r="G109" i="7" s="1"/>
  <c r="J109" s="1"/>
  <c r="CZ369" i="6"/>
  <c r="CW323"/>
  <c r="CZ363"/>
  <c r="CU239"/>
  <c r="CV233"/>
  <c r="CW122"/>
  <c r="D122" i="7" s="1"/>
  <c r="CU230" i="6"/>
  <c r="CV201"/>
  <c r="CW180"/>
  <c r="CW343"/>
  <c r="CY190"/>
  <c r="CW74"/>
  <c r="D74" i="7" s="1"/>
  <c r="CY260" i="6"/>
  <c r="CW197"/>
  <c r="CY361"/>
  <c r="CV242"/>
  <c r="CW301"/>
  <c r="CU379"/>
  <c r="CY126"/>
  <c r="CZ356"/>
  <c r="CU330"/>
  <c r="CU300"/>
  <c r="CV224"/>
  <c r="CU347"/>
  <c r="CZ189"/>
  <c r="CW341"/>
  <c r="CW249"/>
  <c r="CU83"/>
  <c r="E83" i="7" s="1"/>
  <c r="CY129" i="6"/>
  <c r="CU95"/>
  <c r="E95" i="7" s="1"/>
  <c r="CW125" i="6"/>
  <c r="D125" i="7" s="1"/>
  <c r="CZ185" i="6"/>
  <c r="CY112"/>
  <c r="CW87"/>
  <c r="D87" i="7" s="1"/>
  <c r="CZ348" i="6"/>
  <c r="CW156"/>
  <c r="CW162"/>
  <c r="CV148"/>
  <c r="G148" i="7" s="1"/>
  <c r="J148" s="1"/>
  <c r="CV90" i="6"/>
  <c r="CW188"/>
  <c r="CZ209"/>
  <c r="CW353"/>
  <c r="CY185"/>
  <c r="CW108"/>
  <c r="CZ353"/>
  <c r="CU237"/>
  <c r="CY324"/>
  <c r="CY363"/>
  <c r="CZ293"/>
  <c r="CW322"/>
  <c r="CV349"/>
  <c r="CZ158"/>
  <c r="CW363"/>
  <c r="CY271"/>
  <c r="CW225"/>
  <c r="CZ276"/>
  <c r="CV103"/>
  <c r="G103" i="7" s="1"/>
  <c r="J103" s="1"/>
  <c r="CZ396" i="6"/>
  <c r="CV155"/>
  <c r="CZ168"/>
  <c r="CW149"/>
  <c r="D149" i="7" s="1"/>
  <c r="CZ343" i="6"/>
  <c r="CV119"/>
  <c r="G119" i="7" s="1"/>
  <c r="J119" s="1"/>
  <c r="CY180" i="6"/>
  <c r="CU220"/>
  <c r="CW166"/>
  <c r="CY108"/>
  <c r="CV368"/>
  <c r="CU186"/>
  <c r="CW357"/>
  <c r="CW120"/>
  <c r="CY370"/>
  <c r="CU236"/>
  <c r="CV271"/>
  <c r="CZ88"/>
  <c r="CV360"/>
  <c r="CU164"/>
  <c r="CW221"/>
  <c r="CZ151"/>
  <c r="CV213"/>
  <c r="CZ347"/>
  <c r="CY179"/>
  <c r="CW253"/>
  <c r="CW206"/>
  <c r="CU371"/>
  <c r="CZ109"/>
  <c r="CW163"/>
  <c r="CW386"/>
  <c r="CW354"/>
  <c r="CY287"/>
  <c r="CU214"/>
  <c r="CV192"/>
  <c r="CZ298"/>
  <c r="CY228"/>
  <c r="CY323"/>
  <c r="CV133"/>
  <c r="G133" i="7" s="1"/>
  <c r="J133" s="1"/>
  <c r="CV202" i="6"/>
  <c r="CU116"/>
  <c r="E116" i="7" s="1"/>
  <c r="CZ206" i="6"/>
  <c r="CV337"/>
  <c r="CU213"/>
  <c r="CZ277"/>
  <c r="CV389"/>
  <c r="CW212"/>
  <c r="CU126"/>
  <c r="CW80"/>
  <c r="D80" i="7" s="1"/>
  <c r="CU257" i="6"/>
  <c r="CZ340"/>
  <c r="CY245"/>
  <c r="CU248"/>
  <c r="CW243"/>
  <c r="CZ297"/>
  <c r="CW136"/>
  <c r="D136" i="7" s="1"/>
  <c r="CV287" i="6"/>
  <c r="CZ192"/>
  <c r="CU72"/>
  <c r="CY183"/>
  <c r="CZ174"/>
  <c r="CZ398"/>
  <c r="CY398"/>
  <c r="CW98"/>
  <c r="D98" i="7" s="1"/>
  <c r="CW109" i="6"/>
  <c r="D109" i="7" s="1"/>
  <c r="CV161" i="6"/>
  <c r="CU359"/>
  <c r="CY278"/>
  <c r="CV345"/>
  <c r="CU296"/>
  <c r="CW259"/>
  <c r="CY233"/>
  <c r="CV131"/>
  <c r="G131" i="7" s="1"/>
  <c r="J131" s="1"/>
  <c r="CV204" i="6"/>
  <c r="CU127"/>
  <c r="E127" i="7" s="1"/>
  <c r="CW403" i="6"/>
  <c r="CU342"/>
  <c r="CU82"/>
  <c r="E82" i="7" s="1"/>
  <c r="CW402" i="6"/>
  <c r="CZ382"/>
  <c r="CY357"/>
  <c r="CY307"/>
  <c r="CY396"/>
  <c r="CU119"/>
  <c r="E119" i="7" s="1"/>
  <c r="CV313" i="6"/>
  <c r="CU356"/>
  <c r="CV290"/>
  <c r="CY146"/>
  <c r="CY326"/>
  <c r="CY360"/>
  <c r="CU368"/>
  <c r="CW172"/>
  <c r="CW350"/>
  <c r="CV402"/>
  <c r="CZ361"/>
  <c r="CU199"/>
  <c r="CV400"/>
  <c r="CU170"/>
  <c r="CV321"/>
  <c r="CW73"/>
  <c r="D73" i="7" s="1"/>
  <c r="CU109" i="6"/>
  <c r="E109" i="7" s="1"/>
  <c r="CZ112" i="6"/>
  <c r="CV294"/>
  <c r="CU193"/>
  <c r="CV273"/>
  <c r="CZ213"/>
  <c r="CY372"/>
  <c r="CW315"/>
  <c r="CY105"/>
  <c r="CW92"/>
  <c r="D92" i="7" s="1"/>
  <c r="CW320" i="6"/>
  <c r="CU364"/>
  <c r="CZ134"/>
  <c r="CW214"/>
  <c r="CU227"/>
  <c r="CV77"/>
  <c r="G77" i="7" s="1"/>
  <c r="J77" s="1"/>
  <c r="CZ204" i="6"/>
  <c r="CW283"/>
  <c r="CV99"/>
  <c r="G99" i="7" s="1"/>
  <c r="J99" s="1"/>
  <c r="CY88" i="6"/>
  <c r="CV115"/>
  <c r="G115" i="7" s="1"/>
  <c r="J115" s="1"/>
  <c r="CU128" i="6"/>
  <c r="E128" i="7" s="1"/>
  <c r="CY95" i="6"/>
  <c r="CW261"/>
  <c r="CZ233"/>
  <c r="CV302"/>
  <c r="CZ73"/>
  <c r="CY386"/>
  <c r="CV359"/>
  <c r="CV173"/>
  <c r="CY94"/>
  <c r="CZ311"/>
  <c r="CV363"/>
  <c r="CV167"/>
  <c r="CZ287"/>
  <c r="CW144"/>
  <c r="CZ72"/>
  <c r="CZ310"/>
  <c r="CY159"/>
  <c r="CU208"/>
  <c r="CY199"/>
  <c r="CV157"/>
  <c r="CZ114"/>
  <c r="CY121"/>
  <c r="CZ76"/>
  <c r="CY154"/>
  <c r="CW375"/>
  <c r="CU287"/>
  <c r="CU397"/>
  <c r="CY207"/>
  <c r="CU279"/>
  <c r="CV376"/>
  <c r="CU151"/>
  <c r="CU283"/>
  <c r="CY92"/>
  <c r="CW117"/>
  <c r="D117" i="7" s="1"/>
  <c r="CY265" i="6"/>
  <c r="CU138"/>
  <c r="CZ314"/>
  <c r="CU195"/>
  <c r="CV159"/>
  <c r="CZ267"/>
  <c r="CU91"/>
  <c r="E91" i="7" s="1"/>
  <c r="CZ221" i="6"/>
  <c r="CY400"/>
  <c r="CU293"/>
  <c r="CW155"/>
  <c r="CY350"/>
  <c r="CW294"/>
  <c r="CW151"/>
  <c r="CZ83"/>
  <c r="CU362"/>
  <c r="CW89"/>
  <c r="D89" i="7" s="1"/>
  <c r="CW229" i="6"/>
  <c r="CY109"/>
  <c r="CY128"/>
  <c r="CY263"/>
  <c r="CY366"/>
  <c r="CY277"/>
  <c r="CU282"/>
  <c r="CZ129"/>
  <c r="CW154"/>
  <c r="D154" i="7" s="1"/>
  <c r="CU323" i="6"/>
  <c r="CV261"/>
  <c r="CU267"/>
  <c r="CV364"/>
  <c r="CW269"/>
  <c r="CY283"/>
  <c r="CY334"/>
  <c r="CU324"/>
  <c r="CW100"/>
  <c r="D100" i="7" s="1"/>
  <c r="CZ244" i="6"/>
  <c r="CZ214"/>
  <c r="CW311"/>
  <c r="CZ116"/>
  <c r="CY236"/>
  <c r="CZ239"/>
  <c r="CU118"/>
  <c r="E118" i="7" s="1"/>
  <c r="CU395" i="6"/>
  <c r="CV405"/>
  <c r="CW374"/>
  <c r="CZ321"/>
  <c r="CU92"/>
  <c r="E92" i="7" s="1"/>
  <c r="CY367" i="6"/>
  <c r="CZ395"/>
  <c r="CU94"/>
  <c r="E94" i="7" s="1"/>
  <c r="CV354" i="6"/>
  <c r="CU97"/>
  <c r="E97" i="7" s="1"/>
  <c r="CZ299" i="6"/>
  <c r="CW252"/>
  <c r="CZ144"/>
  <c r="CY285"/>
  <c r="CV357"/>
  <c r="CV396"/>
  <c r="CW372"/>
  <c r="CY319"/>
  <c r="CV382"/>
  <c r="CU171"/>
  <c r="CY100"/>
  <c r="CU280"/>
  <c r="CU266"/>
  <c r="CY311"/>
  <c r="CU256"/>
  <c r="CY349"/>
  <c r="CV163"/>
  <c r="CY83"/>
  <c r="CY397"/>
  <c r="CZ391"/>
  <c r="CY247"/>
  <c r="CU115"/>
  <c r="E115" i="7" s="1"/>
  <c r="CW379" i="6"/>
  <c r="CV288"/>
  <c r="CV310"/>
  <c r="CZ128"/>
  <c r="CY378"/>
  <c r="CY138"/>
  <c r="CV104"/>
  <c r="G104" i="7" s="1"/>
  <c r="J104" s="1"/>
  <c r="CZ279" i="6"/>
  <c r="CW230"/>
  <c r="CU376"/>
  <c r="CV158"/>
  <c r="CU217"/>
  <c r="CZ296"/>
  <c r="CV367"/>
  <c r="CW371"/>
  <c r="CY286"/>
  <c r="CW145"/>
  <c r="D145" i="7" s="1"/>
  <c r="CW185" i="6"/>
  <c r="CW241"/>
  <c r="CZ373"/>
  <c r="CW251"/>
  <c r="CY293"/>
  <c r="CV91"/>
  <c r="G91" i="7" s="1"/>
  <c r="J91" s="1"/>
  <c r="CZ320" i="6"/>
  <c r="CZ74"/>
  <c r="CY213"/>
  <c r="CZ137"/>
  <c r="CU337"/>
  <c r="CY281"/>
  <c r="CW281"/>
  <c r="CV323"/>
  <c r="CZ149"/>
  <c r="CZ309"/>
  <c r="CW205"/>
  <c r="CY177"/>
  <c r="CY276"/>
  <c r="CZ283"/>
  <c r="CY72"/>
  <c r="CU345"/>
  <c r="CZ360"/>
  <c r="CU262"/>
  <c r="CU401"/>
  <c r="CW142"/>
  <c r="D142" i="7" s="1"/>
  <c r="CY201" i="6"/>
  <c r="CV112"/>
  <c r="G112" i="7" s="1"/>
  <c r="J112" s="1"/>
  <c r="CV188" i="6"/>
  <c r="CZ75"/>
  <c r="CW200"/>
  <c r="CY227"/>
  <c r="CY332"/>
  <c r="CY117"/>
  <c r="CW152"/>
  <c r="CW382"/>
  <c r="CU158"/>
  <c r="CY336"/>
  <c r="CZ402"/>
  <c r="CV226"/>
  <c r="CW276"/>
  <c r="CZ229"/>
  <c r="CW396"/>
  <c r="CZ329"/>
  <c r="CW182"/>
  <c r="CZ306"/>
  <c r="CY352"/>
  <c r="CY329"/>
  <c r="CZ235"/>
  <c r="CW153"/>
  <c r="CV231"/>
  <c r="CW282"/>
  <c r="CU155"/>
  <c r="CU277"/>
  <c r="CZ125"/>
  <c r="CV135"/>
  <c r="G135" i="7" s="1"/>
  <c r="J135" s="1"/>
  <c r="CW355" i="6"/>
  <c r="CW304"/>
  <c r="CV147"/>
  <c r="G147" i="7" s="1"/>
  <c r="J147" s="1"/>
  <c r="CZ163" i="6"/>
  <c r="CZ292"/>
  <c r="CW362"/>
  <c r="CZ133"/>
  <c r="CU343"/>
  <c r="CY389"/>
  <c r="CU314"/>
  <c r="CV289"/>
  <c r="CU289"/>
  <c r="CZ258"/>
  <c r="CW189"/>
  <c r="CU133"/>
  <c r="E133" i="7" s="1"/>
  <c r="CZ126" i="6"/>
  <c r="CV362"/>
  <c r="CU173"/>
  <c r="CU162"/>
  <c r="CU74"/>
  <c r="E74" i="7" s="1"/>
  <c r="CV172" i="6"/>
  <c r="CZ113"/>
  <c r="CY371"/>
  <c r="CY251"/>
  <c r="CV85"/>
  <c r="G85" i="7" s="1"/>
  <c r="J85" s="1"/>
  <c r="CU258" i="6"/>
  <c r="CV370"/>
  <c r="CV183"/>
  <c r="CY243"/>
  <c r="CY317"/>
  <c r="CU291"/>
  <c r="CW370"/>
  <c r="CY166"/>
  <c r="CZ325"/>
  <c r="CY356"/>
  <c r="CU235"/>
  <c r="CU140"/>
  <c r="E140" i="7" s="1"/>
  <c r="CV338" i="6"/>
  <c r="CW158"/>
  <c r="CW187"/>
  <c r="CZ196"/>
  <c r="CY76"/>
  <c r="CZ355"/>
  <c r="CZ211"/>
  <c r="CV210"/>
  <c r="CV238"/>
  <c r="CW398"/>
  <c r="CZ308"/>
  <c r="CW404"/>
  <c r="CU180"/>
  <c r="CW360"/>
  <c r="CW167"/>
  <c r="CV218"/>
  <c r="CZ104"/>
  <c r="CV305"/>
  <c r="CV320"/>
  <c r="CU200"/>
  <c r="CZ171"/>
  <c r="CV319"/>
  <c r="CW126"/>
  <c r="CV262"/>
  <c r="CU305"/>
  <c r="CU174"/>
  <c r="CW284"/>
  <c r="CV251"/>
  <c r="K103" i="7"/>
  <c r="CV241" i="6"/>
  <c r="CU165"/>
  <c r="CY203"/>
  <c r="CW368"/>
  <c r="CU264"/>
  <c r="CW171"/>
  <c r="CU372"/>
  <c r="CU183"/>
  <c r="CV306"/>
  <c r="CY345"/>
  <c r="CU160"/>
  <c r="CZ288"/>
  <c r="CW247"/>
  <c r="CU196"/>
  <c r="CU351"/>
  <c r="CY136"/>
  <c r="CW389"/>
  <c r="CY231"/>
  <c r="CZ138"/>
  <c r="CV144"/>
  <c r="CW133"/>
  <c r="D133" i="7" s="1"/>
  <c r="CZ94" i="6"/>
  <c r="CU302"/>
  <c r="CV118"/>
  <c r="G118" i="7" s="1"/>
  <c r="J118" s="1"/>
  <c r="CZ84" i="6"/>
  <c r="CV180"/>
  <c r="CU86"/>
  <c r="E86" i="7" s="1"/>
  <c r="CW101" i="6"/>
  <c r="D101" i="7" s="1"/>
  <c r="CV164" i="6"/>
  <c r="CZ275"/>
  <c r="CU284"/>
  <c r="CY301"/>
  <c r="CZ304"/>
  <c r="CY379"/>
  <c r="CY147"/>
  <c r="CV260"/>
  <c r="CZ173"/>
  <c r="CW129"/>
  <c r="D129" i="7" s="1"/>
  <c r="CV374" i="6"/>
  <c r="CU349"/>
  <c r="CZ135"/>
  <c r="CV212"/>
  <c r="CW245"/>
  <c r="CW279"/>
  <c r="CV236"/>
  <c r="CU135"/>
  <c r="E135" i="7" s="1"/>
  <c r="CU383" i="6"/>
  <c r="CW150"/>
  <c r="CV365"/>
  <c r="CV246"/>
  <c r="CZ265"/>
  <c r="CY141"/>
  <c r="CV237"/>
  <c r="CV219"/>
  <c r="CV269"/>
  <c r="CY348"/>
  <c r="CV350"/>
  <c r="CV377"/>
  <c r="CU392"/>
  <c r="CU315"/>
  <c r="CW97"/>
  <c r="D97" i="7" s="1"/>
  <c r="CY132" i="6"/>
  <c r="CY143"/>
  <c r="CW219"/>
  <c r="CW118"/>
  <c r="D118" i="7" s="1"/>
  <c r="CU357" i="6"/>
  <c r="CZ259"/>
  <c r="CV254"/>
  <c r="CU338"/>
  <c r="CV240"/>
  <c r="CU311"/>
  <c r="CY395"/>
  <c r="CZ290"/>
  <c r="CY99"/>
  <c r="CZ383"/>
  <c r="CY80"/>
  <c r="CZ102"/>
  <c r="CZ95"/>
  <c r="CW349"/>
  <c r="CZ176"/>
  <c r="CY115"/>
  <c r="CZ268"/>
  <c r="CZ365"/>
  <c r="CV356"/>
  <c r="CV73"/>
  <c r="G73" i="7" s="1"/>
  <c r="J73" s="1"/>
  <c r="CW90" i="6"/>
  <c r="CY135"/>
  <c r="CU295"/>
  <c r="CY140"/>
  <c r="CV101"/>
  <c r="G101" i="7" s="1"/>
  <c r="J101" s="1"/>
  <c r="CY155" i="6"/>
  <c r="CU77"/>
  <c r="E77" i="7" s="1"/>
  <c r="CV375" i="6"/>
  <c r="CV211"/>
  <c r="CY381"/>
  <c r="CU204"/>
  <c r="CU322"/>
  <c r="CY160"/>
  <c r="CZ346"/>
  <c r="CY288"/>
  <c r="CU355"/>
  <c r="CY255"/>
  <c r="CY85"/>
  <c r="CU201"/>
  <c r="CU144"/>
  <c r="CU212"/>
  <c r="CU216"/>
  <c r="CY142"/>
  <c r="CU333"/>
  <c r="CW183"/>
  <c r="CV281"/>
  <c r="CW72"/>
  <c r="CY262"/>
  <c r="CW218"/>
  <c r="CV333"/>
  <c r="CZ92"/>
  <c r="CV205"/>
  <c r="CZ218"/>
  <c r="CU378"/>
  <c r="CU243"/>
  <c r="CW113"/>
  <c r="D113" i="7" s="1"/>
  <c r="CW199" i="6"/>
  <c r="CY162"/>
  <c r="CW250"/>
  <c r="CV387"/>
  <c r="CZ191"/>
  <c r="CU313"/>
  <c r="CZ272"/>
  <c r="CY175"/>
  <c r="CY404"/>
  <c r="CY338"/>
  <c r="CY150"/>
  <c r="CV366"/>
  <c r="CW340"/>
  <c r="CY246"/>
  <c r="CU306"/>
  <c r="CU319"/>
  <c r="CZ257"/>
  <c r="CW82"/>
  <c r="D82" i="7" s="1"/>
  <c r="CW347" i="6"/>
  <c r="CY328"/>
  <c r="CY299"/>
  <c r="CZ303"/>
  <c r="CV194"/>
  <c r="CZ366"/>
  <c r="CV314"/>
  <c r="CV153"/>
  <c r="CZ401"/>
  <c r="CV276"/>
  <c r="CW383"/>
  <c r="CU101"/>
  <c r="E101" i="7" s="1"/>
  <c r="CV344" i="6"/>
  <c r="CY320"/>
  <c r="CZ330"/>
  <c r="CV380"/>
  <c r="CZ234"/>
  <c r="CU73"/>
  <c r="E73" i="7" s="1"/>
  <c r="CW203" i="6"/>
  <c r="CW194"/>
  <c r="CY205"/>
  <c r="CU309"/>
  <c r="CY257"/>
  <c r="CV353"/>
  <c r="CY165"/>
  <c r="CU226"/>
  <c r="CZ312"/>
  <c r="CU382"/>
  <c r="CZ301"/>
  <c r="CW394"/>
  <c r="CZ280"/>
  <c r="CV330"/>
  <c r="CW272"/>
  <c r="CY390"/>
  <c r="CV171"/>
  <c r="CV108"/>
  <c r="CW102"/>
  <c r="CU207"/>
  <c r="CW387"/>
  <c r="CY194"/>
  <c r="CV298"/>
  <c r="CZ377"/>
  <c r="CW319"/>
  <c r="CU361"/>
  <c r="CY107"/>
  <c r="CZ210"/>
  <c r="CU202"/>
  <c r="CV266"/>
  <c r="CY321"/>
  <c r="CW76"/>
  <c r="D76" i="7" s="1"/>
  <c r="CW195" i="6"/>
  <c r="CW111"/>
  <c r="D111" i="7" s="1"/>
  <c r="CU192" i="6"/>
  <c r="CU363"/>
  <c r="CY124"/>
  <c r="CY309"/>
  <c r="CU335"/>
  <c r="CW244"/>
  <c r="CY369"/>
  <c r="CU233"/>
  <c r="CV373"/>
  <c r="CZ384"/>
  <c r="CY325"/>
  <c r="CZ232"/>
  <c r="CY184"/>
  <c r="CV355"/>
  <c r="CW190"/>
  <c r="CY202"/>
  <c r="CV282"/>
  <c r="CW132"/>
  <c r="CV190"/>
  <c r="CW179"/>
  <c r="CV195"/>
  <c r="CU254"/>
  <c r="CW196"/>
  <c r="CV88"/>
  <c r="G88" i="7" s="1"/>
  <c r="J88" s="1"/>
  <c r="CV175" i="6"/>
  <c r="CY292"/>
  <c r="CU87"/>
  <c r="E87" i="7" s="1"/>
  <c r="CV149" i="6"/>
  <c r="G149" i="7" s="1"/>
  <c r="J149" s="1"/>
  <c r="CY216" i="6"/>
  <c r="CZ157"/>
  <c r="CU104"/>
  <c r="E104" i="7" s="1"/>
  <c r="CV232" i="6"/>
  <c r="CY238"/>
  <c r="CY393"/>
  <c r="CV303"/>
  <c r="CZ374"/>
  <c r="CZ160"/>
  <c r="CY383"/>
  <c r="CV152"/>
  <c r="CU346"/>
  <c r="CZ386"/>
  <c r="CU387"/>
  <c r="CU327"/>
  <c r="CZ305"/>
  <c r="CW274"/>
  <c r="CY139"/>
  <c r="CU365"/>
  <c r="CV138"/>
  <c r="CZ130"/>
  <c r="CW215"/>
  <c r="CZ251"/>
  <c r="CY308"/>
  <c r="CY221"/>
  <c r="CU402"/>
  <c r="CZ203"/>
  <c r="CU321"/>
  <c r="CZ190"/>
  <c r="CZ147"/>
  <c r="CW346"/>
  <c r="CW263"/>
  <c r="CY210"/>
  <c r="CZ175"/>
  <c r="CU318"/>
  <c r="CW335"/>
  <c r="CZ159"/>
  <c r="CU265"/>
  <c r="CZ98"/>
  <c r="CZ315"/>
  <c r="CZ166"/>
  <c r="CW246"/>
  <c r="CZ359"/>
  <c r="CV179"/>
  <c r="CV342"/>
  <c r="CU276"/>
  <c r="CY331"/>
  <c r="CZ115"/>
  <c r="CZ291"/>
  <c r="CY78"/>
  <c r="CZ331"/>
  <c r="CY197"/>
  <c r="CU141"/>
  <c r="E141" i="7" s="1"/>
  <c r="CZ334" i="6"/>
  <c r="CU228"/>
  <c r="CW364"/>
  <c r="CV399"/>
  <c r="CU275"/>
  <c r="CZ87"/>
  <c r="CW198"/>
  <c r="CV256"/>
  <c r="CZ215"/>
  <c r="CY110"/>
  <c r="CU222"/>
  <c r="CY304"/>
  <c r="CY385"/>
  <c r="CU168"/>
  <c r="CY267"/>
  <c r="CZ78"/>
  <c r="CW130"/>
  <c r="D130" i="7" s="1"/>
  <c r="CU390" i="6"/>
  <c r="CV334"/>
  <c r="CZ164"/>
  <c r="CY388"/>
  <c r="CZ371"/>
  <c r="CW148"/>
  <c r="D148" i="7" s="1"/>
  <c r="CV83" i="6"/>
  <c r="G83" i="7" s="1"/>
  <c r="J83" s="1"/>
  <c r="CY171" i="6"/>
  <c r="CW338"/>
  <c r="CU381"/>
  <c r="CU340"/>
  <c r="CU124"/>
  <c r="E124" i="7" s="1"/>
  <c r="CW165" i="6"/>
  <c r="CW361"/>
  <c r="CU370"/>
  <c r="CZ155"/>
  <c r="CW400"/>
  <c r="CU203"/>
  <c r="CU156"/>
  <c r="CW177"/>
  <c r="CV311"/>
  <c r="CZ186"/>
  <c r="CW119"/>
  <c r="D119" i="7" s="1"/>
  <c r="CU310" i="6"/>
  <c r="CY96"/>
  <c r="CW213"/>
  <c r="CZ345"/>
  <c r="CV105"/>
  <c r="G105" i="7" s="1"/>
  <c r="J105" s="1"/>
  <c r="CV394" i="6"/>
  <c r="CY209"/>
  <c r="CZ140"/>
  <c r="CY234"/>
  <c r="CU317"/>
  <c r="CZ367"/>
  <c r="CZ198"/>
  <c r="CW376"/>
  <c r="CW238"/>
  <c r="CZ201"/>
  <c r="CU391"/>
  <c r="CW345"/>
  <c r="CW79"/>
  <c r="D79" i="7" s="1"/>
  <c r="CW135" i="6"/>
  <c r="D135" i="7" s="1"/>
  <c r="CV79" i="6"/>
  <c r="G79" i="7" s="1"/>
  <c r="J79" s="1"/>
  <c r="CZ262" i="6"/>
  <c r="CU244"/>
  <c r="CV309"/>
  <c r="CY193"/>
  <c r="CW95"/>
  <c r="D95" i="7" s="1"/>
  <c r="CZ248" i="6"/>
  <c r="CU188"/>
  <c r="CZ145"/>
  <c r="CZ245"/>
  <c r="CZ81"/>
  <c r="CW286"/>
  <c r="CV94"/>
  <c r="G94" i="7" s="1"/>
  <c r="J94" s="1"/>
  <c r="CV393" i="6"/>
  <c r="CY114"/>
  <c r="CV395"/>
  <c r="CW289"/>
  <c r="CZ120"/>
  <c r="CW116"/>
  <c r="D116" i="7" s="1"/>
  <c r="CU274" i="6"/>
  <c r="CW193"/>
  <c r="CZ338"/>
  <c r="CY113"/>
  <c r="CU399"/>
  <c r="CU245"/>
  <c r="CZ326"/>
  <c r="CW231"/>
  <c r="CU98"/>
  <c r="E98" i="7" s="1"/>
  <c r="CW256" i="6"/>
  <c r="CZ364"/>
  <c r="CZ156"/>
  <c r="CV129"/>
  <c r="G129" i="7" s="1"/>
  <c r="J129" s="1"/>
  <c r="CY101" i="6"/>
  <c r="CY73"/>
  <c r="CV280"/>
  <c r="CZ327"/>
  <c r="CY358"/>
  <c r="CW359"/>
  <c r="CZ302"/>
  <c r="CZ332"/>
  <c r="CZ392"/>
  <c r="CU405"/>
  <c r="CZ230"/>
  <c r="CV335"/>
  <c r="CW161"/>
  <c r="CZ324"/>
  <c r="CV397"/>
  <c r="CZ162"/>
  <c r="CY137"/>
  <c r="CU157"/>
  <c r="CU358"/>
  <c r="CW75"/>
  <c r="D75" i="7" s="1"/>
  <c r="CV168" i="6"/>
  <c r="CV317"/>
  <c r="CW268"/>
  <c r="CV200"/>
  <c r="CV177"/>
  <c r="CU221"/>
  <c r="CU312"/>
  <c r="CW287"/>
  <c r="CV182"/>
  <c r="CW314"/>
  <c r="CW333"/>
  <c r="CU352"/>
  <c r="CY394"/>
  <c r="CZ261"/>
  <c r="CY176"/>
  <c r="CW216"/>
  <c r="CZ370"/>
  <c r="CZ141"/>
  <c r="CV106"/>
  <c r="G106" i="7" s="1"/>
  <c r="J106" s="1"/>
  <c r="CW242" i="6"/>
  <c r="CW310"/>
  <c r="CU232"/>
  <c r="CZ106"/>
  <c r="CU153"/>
  <c r="CZ105"/>
  <c r="CU93"/>
  <c r="E93" i="7" s="1"/>
  <c r="CZ238" i="6"/>
  <c r="CU268"/>
  <c r="CY145"/>
  <c r="CY294"/>
  <c r="CW306"/>
  <c r="CZ194"/>
  <c r="CV228"/>
  <c r="CY200"/>
  <c r="CW324"/>
  <c r="CW321"/>
  <c r="CU145"/>
  <c r="E145" i="7" s="1"/>
  <c r="CZ285" i="6"/>
  <c r="CY351"/>
  <c r="CW176"/>
  <c r="CV102"/>
  <c r="CY214"/>
  <c r="CY272"/>
  <c r="CY268"/>
  <c r="CZ131"/>
  <c r="CV326"/>
  <c r="CZ350"/>
  <c r="CV283"/>
  <c r="CU304"/>
  <c r="CV379"/>
  <c r="CW81"/>
  <c r="D81" i="7" s="1"/>
  <c r="CU85" i="6"/>
  <c r="E85" i="7" s="1"/>
  <c r="CZ181" i="6"/>
  <c r="CV221"/>
  <c r="CV285"/>
  <c r="CW207"/>
  <c r="CW178"/>
  <c r="CW278"/>
  <c r="CU278"/>
  <c r="CU303"/>
  <c r="CV274"/>
  <c r="CY82"/>
  <c r="CU205"/>
  <c r="CY327"/>
  <c r="CW380"/>
  <c r="CY118"/>
  <c r="CZ256"/>
  <c r="CW327"/>
  <c r="CW217"/>
  <c r="CU136"/>
  <c r="E136" i="7" s="1"/>
  <c r="CZ165" i="6"/>
  <c r="CZ178"/>
  <c r="CY195"/>
  <c r="CU336"/>
  <c r="CZ246"/>
  <c r="CU184"/>
  <c r="CV235"/>
  <c r="CV351"/>
  <c r="CZ243"/>
  <c r="CU130"/>
  <c r="E130" i="7" s="1"/>
  <c r="CW191" i="6"/>
  <c r="CV116"/>
  <c r="G116" i="7" s="1"/>
  <c r="J116" s="1"/>
  <c r="CY153" i="6"/>
  <c r="CU299"/>
  <c r="CZ118"/>
  <c r="CZ82"/>
  <c r="CZ172"/>
  <c r="CY342"/>
  <c r="CV122"/>
  <c r="G122" i="7" s="1"/>
  <c r="J122" s="1"/>
  <c r="CU108" i="6"/>
  <c r="CZ195"/>
  <c r="CV170"/>
  <c r="CU137"/>
  <c r="E137" i="7" s="1"/>
  <c r="CZ217" i="6"/>
  <c r="CV324"/>
  <c r="CY302"/>
  <c r="CU81"/>
  <c r="E81" i="7" s="1"/>
  <c r="CU185" i="6"/>
  <c r="CU269"/>
  <c r="CV113"/>
  <c r="G113" i="7" s="1"/>
  <c r="J113" s="1"/>
  <c r="CZ282" i="6"/>
  <c r="CU354"/>
  <c r="CW234"/>
  <c r="CZ96"/>
  <c r="CW83"/>
  <c r="D83" i="7" s="1"/>
  <c r="CW285" i="6"/>
  <c r="CW202"/>
  <c r="CZ117"/>
  <c r="CZ121"/>
  <c r="CY149"/>
  <c r="CY173"/>
  <c r="CY300"/>
  <c r="CV234"/>
  <c r="CV126"/>
  <c r="CW291"/>
  <c r="CZ389"/>
  <c r="CW139"/>
  <c r="D139" i="7" s="1"/>
  <c r="CY368" i="6"/>
  <c r="CW210"/>
  <c r="CY98"/>
  <c r="CU294"/>
  <c r="CW140"/>
  <c r="D140" i="7" s="1"/>
  <c r="CY211" i="6"/>
  <c r="CZ372"/>
  <c r="CZ226"/>
  <c r="CV165"/>
  <c r="CY341"/>
  <c r="CU320"/>
  <c r="CY375"/>
  <c r="CU223"/>
  <c r="CW367"/>
  <c r="CV243"/>
  <c r="CZ270"/>
  <c r="CV225"/>
  <c r="CY269"/>
  <c r="CW262"/>
  <c r="CY217"/>
  <c r="CW173"/>
  <c r="CU152"/>
  <c r="CU100"/>
  <c r="E100" i="7" s="1"/>
  <c r="CZ351" i="6"/>
  <c r="CW121"/>
  <c r="D121" i="7" s="1"/>
  <c r="CZ99" i="6"/>
  <c r="CU112"/>
  <c r="E112" i="7" s="1"/>
  <c r="CU129" i="6"/>
  <c r="E129" i="7" s="1"/>
  <c r="CZ397" i="6"/>
  <c r="CW378"/>
  <c r="CY310"/>
  <c r="CZ205"/>
  <c r="CZ368"/>
  <c r="CV348"/>
  <c r="CZ93"/>
  <c r="CU263"/>
  <c r="CZ220"/>
  <c r="CZ103"/>
  <c r="CY172"/>
  <c r="CV178"/>
  <c r="CZ264"/>
  <c r="CY215"/>
  <c r="CU374"/>
  <c r="CY81"/>
  <c r="CW170"/>
  <c r="CZ202"/>
  <c r="CZ274"/>
  <c r="CV279"/>
  <c r="CV292"/>
  <c r="CY116"/>
  <c r="CV381"/>
  <c r="CZ381"/>
  <c r="CU111"/>
  <c r="E111" i="7" s="1"/>
  <c r="CZ177" i="6"/>
  <c r="CV162"/>
  <c r="CU292"/>
  <c r="CY164"/>
  <c r="CY134"/>
  <c r="CZ236"/>
  <c r="CV97"/>
  <c r="G97" i="7" s="1"/>
  <c r="J97" s="1"/>
  <c r="CY235" i="6"/>
  <c r="CZ77"/>
  <c r="CY315"/>
  <c r="CU163"/>
  <c r="CV186"/>
  <c r="CV198"/>
  <c r="CU114"/>
  <c r="CW390"/>
  <c r="CU99"/>
  <c r="E99" i="7" s="1"/>
  <c r="CU154" i="6"/>
  <c r="E154" i="7" s="1"/>
  <c r="CV136" i="6"/>
  <c r="G136" i="7" s="1"/>
  <c r="J136" s="1"/>
  <c r="CU148" i="6"/>
  <c r="E148" i="7" s="1"/>
  <c r="CZ85" i="6"/>
  <c r="CU366"/>
  <c r="CU396"/>
  <c r="CV361"/>
  <c r="CZ240"/>
  <c r="CW164"/>
  <c r="CV265"/>
  <c r="CV230"/>
  <c r="CW96"/>
  <c r="CU197"/>
  <c r="CZ179"/>
  <c r="CV154"/>
  <c r="G154" i="7" s="1"/>
  <c r="J154" s="1"/>
  <c r="CU386" i="6"/>
  <c r="CY89"/>
  <c r="CZ152"/>
  <c r="CW84"/>
  <c r="CY297"/>
  <c r="CZ139"/>
  <c r="CV207"/>
  <c r="CZ254"/>
  <c r="CW239"/>
  <c r="CV341"/>
  <c r="CZ225"/>
  <c r="CU105"/>
  <c r="E105" i="7" s="1"/>
  <c r="CW78" i="6"/>
  <c r="CY405"/>
  <c r="CV229"/>
  <c r="CW147"/>
  <c r="D147" i="7" s="1"/>
  <c r="CZ231" i="6"/>
  <c r="CW344"/>
  <c r="CY230"/>
  <c r="CY130"/>
  <c r="CW305"/>
  <c r="CW392"/>
  <c r="CY316"/>
  <c r="CW348"/>
  <c r="CY75"/>
  <c r="CW401"/>
  <c r="CY168"/>
  <c r="CV299"/>
  <c r="CZ146"/>
  <c r="CZ212"/>
  <c r="CY365"/>
  <c r="CY97"/>
  <c r="CY340"/>
  <c r="CW137"/>
  <c r="D137" i="7" s="1"/>
  <c r="CY254" i="6"/>
  <c r="CY339"/>
  <c r="CU134"/>
  <c r="E134" i="7" s="1"/>
  <c r="CZ89" i="6"/>
  <c r="CV346"/>
  <c r="CZ341"/>
  <c r="CV369"/>
  <c r="CZ362"/>
  <c r="CW226"/>
  <c r="CU377"/>
  <c r="CY120"/>
  <c r="CW105"/>
  <c r="D105" i="7" s="1"/>
  <c r="CZ295" i="6"/>
  <c r="CY347"/>
  <c r="CW308"/>
  <c r="CY355"/>
  <c r="CY167"/>
  <c r="CY170"/>
  <c r="CV220"/>
  <c r="CV404"/>
  <c r="CV209"/>
  <c r="CY296"/>
  <c r="CV308"/>
  <c r="CU375"/>
  <c r="CV132"/>
  <c r="CW277"/>
  <c r="CV253"/>
  <c r="CW107"/>
  <c r="D107" i="7" s="1"/>
  <c r="CZ161" i="6"/>
  <c r="CU177"/>
  <c r="CY111"/>
  <c r="CZ313"/>
  <c r="CZ375"/>
  <c r="CY182"/>
  <c r="CV275"/>
  <c r="CV156"/>
  <c r="CZ354"/>
  <c r="CW91"/>
  <c r="D91" i="7" s="1"/>
  <c r="CY192" i="6"/>
  <c r="CU120"/>
  <c r="CW273"/>
  <c r="CV98"/>
  <c r="G98" i="7" s="1"/>
  <c r="J98" s="1"/>
  <c r="CZ284" i="6"/>
  <c r="CW293"/>
  <c r="CZ132"/>
  <c r="CZ379"/>
  <c r="CY144"/>
  <c r="CZ223"/>
  <c r="CZ108"/>
  <c r="CZ349"/>
  <c r="CW303"/>
  <c r="CV74"/>
  <c r="G74" i="7" s="1"/>
  <c r="J74" s="1"/>
  <c r="CV352" i="6"/>
  <c r="CW292"/>
  <c r="CU307"/>
  <c r="CW271"/>
  <c r="CZ91"/>
  <c r="CU191"/>
  <c r="CY252"/>
  <c r="CU172"/>
  <c r="CY391"/>
  <c r="CZ237"/>
  <c r="CW237"/>
  <c r="CW288"/>
  <c r="CZ317"/>
  <c r="CZ271"/>
  <c r="CV203"/>
  <c r="CW159"/>
  <c r="CW228"/>
  <c r="CU121"/>
  <c r="E121" i="7" s="1"/>
  <c r="CY232" i="6"/>
  <c r="CY266"/>
  <c r="CW86"/>
  <c r="D86" i="7" s="1"/>
  <c r="CY306" i="6"/>
  <c r="CZ100"/>
  <c r="CY291"/>
  <c r="CU96"/>
  <c r="CV284"/>
  <c r="CV304"/>
  <c r="CV84"/>
  <c r="CW138"/>
  <c r="CU334"/>
  <c r="CY377"/>
  <c r="CU142"/>
  <c r="E142" i="7" s="1"/>
  <c r="CU110" i="6"/>
  <c r="E110" i="7" s="1"/>
  <c r="CW316" i="6"/>
  <c r="CV139"/>
  <c r="G139" i="7" s="1"/>
  <c r="J139" s="1"/>
  <c r="CW85" i="6"/>
  <c r="D85" i="7" s="1"/>
  <c r="CZ148" i="6"/>
  <c r="CY337"/>
  <c r="CU231"/>
  <c r="CU106"/>
  <c r="E106" i="7" s="1"/>
  <c r="CU103" i="6"/>
  <c r="E103" i="7" s="1"/>
  <c r="F103" s="1"/>
  <c r="H103" s="1"/>
  <c r="CU398" i="6"/>
  <c r="CY77"/>
  <c r="CY290"/>
  <c r="CV72"/>
  <c r="G72" i="7" s="1"/>
  <c r="CY376" i="6"/>
  <c r="CU393"/>
  <c r="CY384"/>
  <c r="CU260"/>
  <c r="CV206"/>
  <c r="CU286"/>
  <c r="CV78"/>
  <c r="CZ153"/>
  <c r="CV187"/>
  <c r="CW264"/>
  <c r="CY402"/>
  <c r="CV215"/>
  <c r="CV96"/>
  <c r="CW192"/>
  <c r="CV127"/>
  <c r="G127" i="7" s="1"/>
  <c r="J127" s="1"/>
  <c r="CY212" i="6"/>
  <c r="CU240"/>
  <c r="CW356"/>
  <c r="CV386"/>
  <c r="CW240"/>
  <c r="CW211"/>
  <c r="CZ219"/>
  <c r="CV318"/>
  <c r="CW352"/>
  <c r="CV100"/>
  <c r="G100" i="7" s="1"/>
  <c r="J100" s="1"/>
  <c r="CW235" i="6"/>
  <c r="CY387"/>
  <c r="CV340"/>
  <c r="CU211"/>
  <c r="CW143"/>
  <c r="D143" i="7" s="1"/>
  <c r="CZ169" i="6"/>
  <c r="CY354"/>
  <c r="CY187"/>
  <c r="CV286"/>
  <c r="CZ266"/>
  <c r="CY178"/>
  <c r="CU79"/>
  <c r="E79" i="7" s="1"/>
  <c r="CV216" i="6"/>
  <c r="CY148"/>
  <c r="CW397"/>
  <c r="CV174"/>
  <c r="CU288"/>
  <c r="CV392"/>
  <c r="CZ273"/>
  <c r="CY362"/>
  <c r="CV89"/>
  <c r="G89" i="7" s="1"/>
  <c r="J89" s="1"/>
  <c r="CU388" i="6"/>
  <c r="CW326"/>
  <c r="CZ86"/>
  <c r="CU76"/>
  <c r="E76" i="7" s="1"/>
  <c r="CU241" i="6"/>
  <c r="CW201"/>
  <c r="CV82"/>
  <c r="G82" i="7" s="1"/>
  <c r="J82" s="1"/>
  <c r="CW366" i="6"/>
  <c r="CW405"/>
  <c r="CZ281"/>
  <c r="CY224"/>
  <c r="CZ403"/>
  <c r="CY249"/>
  <c r="CW399"/>
  <c r="CY223"/>
  <c r="CV134"/>
  <c r="G134" i="7" s="1"/>
  <c r="J134" s="1"/>
  <c r="CU147" i="6"/>
  <c r="E147" i="7" s="1"/>
  <c r="CY344" i="6"/>
  <c r="CV92"/>
  <c r="G92" i="7" s="1"/>
  <c r="J92" s="1"/>
  <c r="CY151" i="6"/>
  <c r="CW169"/>
  <c r="CV222"/>
  <c r="CV140"/>
  <c r="G140" i="7" s="1"/>
  <c r="J140" s="1"/>
  <c r="CU161" i="6"/>
  <c r="E161" i="7" s="1"/>
  <c r="CU159" i="6"/>
  <c r="CY305"/>
  <c r="CW391"/>
  <c r="CY127"/>
  <c r="CW302"/>
  <c r="CY225"/>
  <c r="CV268"/>
  <c r="CU224"/>
  <c r="CW233"/>
  <c r="CU328"/>
  <c r="CZ187"/>
  <c r="CU272"/>
  <c r="CZ286"/>
  <c r="CW184"/>
  <c r="CV123"/>
  <c r="G123" i="7" s="1"/>
  <c r="J123" s="1"/>
  <c r="CW297" i="6"/>
  <c r="CU251"/>
  <c r="CU166"/>
  <c r="CY250"/>
  <c r="CW186"/>
  <c r="CU182"/>
  <c r="CV312"/>
  <c r="CW93"/>
  <c r="D93" i="7" s="1"/>
  <c r="CY240" i="6"/>
  <c r="CZ352"/>
  <c r="CU117"/>
  <c r="E117" i="7" s="1"/>
  <c r="CV130" i="6"/>
  <c r="G130" i="7" s="1"/>
  <c r="J130" s="1"/>
  <c r="CZ142" i="6"/>
  <c r="CU360"/>
  <c r="CW115"/>
  <c r="D115" i="7" s="1"/>
  <c r="CY284" i="6"/>
  <c r="CV332"/>
  <c r="CU403"/>
  <c r="CW160"/>
  <c r="CU75"/>
  <c r="E75" i="7" s="1"/>
  <c r="CV385" i="6"/>
  <c r="CY174"/>
  <c r="CZ333"/>
  <c r="CU373"/>
  <c r="CZ228"/>
  <c r="CV51"/>
  <c r="G51" i="7" s="1"/>
  <c r="J51" s="1"/>
  <c r="CW51" i="6"/>
  <c r="D51" i="7" s="1"/>
  <c r="K51" s="1"/>
  <c r="CU52" i="6"/>
  <c r="E52" i="7" s="1"/>
  <c r="CV52" i="6"/>
  <c r="CW52"/>
  <c r="CU53"/>
  <c r="E53" i="7" s="1"/>
  <c r="CV53" i="6"/>
  <c r="G53" i="7" s="1"/>
  <c r="J53" s="1"/>
  <c r="CW53" i="6"/>
  <c r="D53" i="7" s="1"/>
  <c r="CU54" i="6"/>
  <c r="E54" i="7" s="1"/>
  <c r="CV54" i="6"/>
  <c r="G54" i="7" s="1"/>
  <c r="J54" s="1"/>
  <c r="CW54" i="6"/>
  <c r="D54" i="7" s="1"/>
  <c r="CU55" i="6"/>
  <c r="E55" i="7" s="1"/>
  <c r="CV55" i="6"/>
  <c r="G55" i="7" s="1"/>
  <c r="J55" s="1"/>
  <c r="CW55" i="6"/>
  <c r="D55" i="7" s="1"/>
  <c r="CU56" i="6"/>
  <c r="E56" i="7" s="1"/>
  <c r="CV56" i="6"/>
  <c r="G56" i="7" s="1"/>
  <c r="J56" s="1"/>
  <c r="CW56" i="6"/>
  <c r="D56" i="7" s="1"/>
  <c r="CU57" i="6"/>
  <c r="E57" i="7" s="1"/>
  <c r="CV57" i="6"/>
  <c r="G57" i="7" s="1"/>
  <c r="J57" s="1"/>
  <c r="CW57" i="6"/>
  <c r="D57" i="7" s="1"/>
  <c r="CU58" i="6"/>
  <c r="E58" i="7" s="1"/>
  <c r="CV58" i="6"/>
  <c r="G58" i="7" s="1"/>
  <c r="J58" s="1"/>
  <c r="CW58" i="6"/>
  <c r="D58" i="7" s="1"/>
  <c r="CU59" i="6"/>
  <c r="E59" i="7" s="1"/>
  <c r="CV59" i="6"/>
  <c r="G59" i="7" s="1"/>
  <c r="J59" s="1"/>
  <c r="CW59" i="6"/>
  <c r="D59" i="7" s="1"/>
  <c r="CU60" i="6"/>
  <c r="E60" i="7" s="1"/>
  <c r="CV60" i="6"/>
  <c r="G60" i="7" s="1"/>
  <c r="J60" s="1"/>
  <c r="CW60" i="6"/>
  <c r="D60" i="7" s="1"/>
  <c r="CU61" i="6"/>
  <c r="E61" i="7" s="1"/>
  <c r="CV61" i="6"/>
  <c r="G61" i="7" s="1"/>
  <c r="J61" s="1"/>
  <c r="CW61" i="6"/>
  <c r="D61" i="7" s="1"/>
  <c r="CU62" i="6"/>
  <c r="E62" i="7" s="1"/>
  <c r="CV62" i="6"/>
  <c r="G62" i="7" s="1"/>
  <c r="J62" s="1"/>
  <c r="CW62" i="6"/>
  <c r="D62" i="7" s="1"/>
  <c r="CU63" i="6"/>
  <c r="E63" i="7" s="1"/>
  <c r="CV63" i="6"/>
  <c r="G63" i="7" s="1"/>
  <c r="J63" s="1"/>
  <c r="CW63" i="6"/>
  <c r="D63" i="7" s="1"/>
  <c r="CU64" i="6"/>
  <c r="E64" i="7" s="1"/>
  <c r="CV64" i="6"/>
  <c r="G64" i="7" s="1"/>
  <c r="J64" s="1"/>
  <c r="CW64" i="6"/>
  <c r="D64" i="7" s="1"/>
  <c r="CU65" i="6"/>
  <c r="E65" i="7" s="1"/>
  <c r="CV65" i="6"/>
  <c r="G65" i="7" s="1"/>
  <c r="J65" s="1"/>
  <c r="CW65" i="6"/>
  <c r="D65" i="7" s="1"/>
  <c r="CU66" i="6"/>
  <c r="E66" i="7" s="1"/>
  <c r="CV66" i="6"/>
  <c r="G66" i="7" s="1"/>
  <c r="J66" s="1"/>
  <c r="CW66" i="6"/>
  <c r="D66" i="7" s="1"/>
  <c r="CU67" i="6"/>
  <c r="E67" i="7" s="1"/>
  <c r="CV67" i="6"/>
  <c r="G67" i="7" s="1"/>
  <c r="J67" s="1"/>
  <c r="CW67" i="6"/>
  <c r="D67" i="7" s="1"/>
  <c r="CU68" i="6"/>
  <c r="E68" i="7" s="1"/>
  <c r="CV68" i="6"/>
  <c r="G68" i="7" s="1"/>
  <c r="J68" s="1"/>
  <c r="CW68" i="6"/>
  <c r="D68" i="7" s="1"/>
  <c r="K68" s="1"/>
  <c r="CU69" i="6"/>
  <c r="E69" i="7" s="1"/>
  <c r="CV69" i="6"/>
  <c r="G69" i="7" s="1"/>
  <c r="J69" s="1"/>
  <c r="CW69" i="6"/>
  <c r="D69" i="7" s="1"/>
  <c r="K69" s="1"/>
  <c r="CU70" i="6"/>
  <c r="E70" i="7" s="1"/>
  <c r="CV70" i="6"/>
  <c r="G70" i="7" s="1"/>
  <c r="J70" s="1"/>
  <c r="CW70" i="6"/>
  <c r="D70" i="7" s="1"/>
  <c r="K70" s="1"/>
  <c r="CU71" i="6"/>
  <c r="E71" i="7" s="1"/>
  <c r="CV71" i="6"/>
  <c r="G71" i="7" s="1"/>
  <c r="J71" s="1"/>
  <c r="CW71" i="6"/>
  <c r="D71" i="7" s="1"/>
  <c r="K71" s="1"/>
  <c r="E72"/>
  <c r="J72"/>
  <c r="E78"/>
  <c r="E84"/>
  <c r="E90"/>
  <c r="E96"/>
  <c r="E108"/>
  <c r="E114"/>
  <c r="E120"/>
  <c r="E126"/>
  <c r="E132"/>
  <c r="E138"/>
  <c r="E144"/>
  <c r="E150"/>
  <c r="E151"/>
  <c r="G151"/>
  <c r="J151" s="1"/>
  <c r="D151"/>
  <c r="E152"/>
  <c r="G152"/>
  <c r="J152" s="1"/>
  <c r="D152"/>
  <c r="E153"/>
  <c r="G153"/>
  <c r="J153" s="1"/>
  <c r="D153"/>
  <c r="E155"/>
  <c r="G155"/>
  <c r="J155" s="1"/>
  <c r="D155"/>
  <c r="E156"/>
  <c r="E157"/>
  <c r="G157"/>
  <c r="J157" s="1"/>
  <c r="D157"/>
  <c r="E158"/>
  <c r="G158"/>
  <c r="J158" s="1"/>
  <c r="D158"/>
  <c r="E159"/>
  <c r="G159"/>
  <c r="J159" s="1"/>
  <c r="D159"/>
  <c r="E160"/>
  <c r="G160"/>
  <c r="J160" s="1"/>
  <c r="D160"/>
  <c r="G161"/>
  <c r="J161" s="1"/>
  <c r="D161"/>
  <c r="E162"/>
  <c r="G162"/>
  <c r="J162" s="1"/>
  <c r="D162"/>
  <c r="E163"/>
  <c r="G163"/>
  <c r="J163" s="1"/>
  <c r="D163"/>
  <c r="E164"/>
  <c r="G164"/>
  <c r="J164" s="1"/>
  <c r="D164"/>
  <c r="E165"/>
  <c r="G165"/>
  <c r="J165" s="1"/>
  <c r="D165"/>
  <c r="E166"/>
  <c r="G166"/>
  <c r="J166" s="1"/>
  <c r="D166"/>
  <c r="E167"/>
  <c r="G167"/>
  <c r="J167" s="1"/>
  <c r="D167"/>
  <c r="E168"/>
  <c r="G168"/>
  <c r="J168" s="1"/>
  <c r="D168"/>
  <c r="E169"/>
  <c r="G169"/>
  <c r="J169" s="1"/>
  <c r="D169"/>
  <c r="E170"/>
  <c r="G170"/>
  <c r="J170" s="1"/>
  <c r="D170"/>
  <c r="E171"/>
  <c r="G171"/>
  <c r="J171" s="1"/>
  <c r="D171"/>
  <c r="E172"/>
  <c r="G172"/>
  <c r="J172" s="1"/>
  <c r="D172"/>
  <c r="CU6" i="6"/>
  <c r="E6" i="7" s="1"/>
  <c r="CV6" i="6"/>
  <c r="CW6"/>
  <c r="CU7"/>
  <c r="E7" i="7" s="1"/>
  <c r="CV7" i="6"/>
  <c r="G7" i="7" s="1"/>
  <c r="J7" s="1"/>
  <c r="CW7" i="6"/>
  <c r="D7" i="7" s="1"/>
  <c r="CU8" i="6"/>
  <c r="E8" i="7" s="1"/>
  <c r="CV8" i="6"/>
  <c r="G8" i="7" s="1"/>
  <c r="J8" s="1"/>
  <c r="CW8" i="6"/>
  <c r="D8" i="7" s="1"/>
  <c r="CU9" i="6"/>
  <c r="E9" i="7" s="1"/>
  <c r="CV9" i="6"/>
  <c r="G9" i="7" s="1"/>
  <c r="J9" s="1"/>
  <c r="CW9" i="6"/>
  <c r="D9" i="7" s="1"/>
  <c r="CU10" i="6"/>
  <c r="E10" i="7" s="1"/>
  <c r="CV10" i="6"/>
  <c r="G10" i="7" s="1"/>
  <c r="J10" s="1"/>
  <c r="CW10" i="6"/>
  <c r="D10" i="7" s="1"/>
  <c r="CU11" i="6"/>
  <c r="E11" i="7" s="1"/>
  <c r="CV11" i="6"/>
  <c r="G11" i="7" s="1"/>
  <c r="J11" s="1"/>
  <c r="CW11" i="6"/>
  <c r="D11" i="7" s="1"/>
  <c r="CU12" i="6"/>
  <c r="E12" i="7" s="1"/>
  <c r="CV12" i="6"/>
  <c r="G12" i="7" s="1"/>
  <c r="J12" s="1"/>
  <c r="CW12" i="6"/>
  <c r="D12" i="7" s="1"/>
  <c r="CU13" i="6"/>
  <c r="E13" i="7" s="1"/>
  <c r="CV13" i="6"/>
  <c r="G13" i="7" s="1"/>
  <c r="J13" s="1"/>
  <c r="CW13" i="6"/>
  <c r="D13" i="7" s="1"/>
  <c r="CW50" i="6"/>
  <c r="D50" i="7" s="1"/>
  <c r="K50" s="1"/>
  <c r="CV50" i="6"/>
  <c r="G50" i="7" s="1"/>
  <c r="J50" s="1"/>
  <c r="CU50" i="6"/>
  <c r="E50" i="7" s="1"/>
  <c r="CW49" i="6"/>
  <c r="D49" i="7" s="1"/>
  <c r="K49" s="1"/>
  <c r="CV49" i="6"/>
  <c r="G49" i="7" s="1"/>
  <c r="J49" s="1"/>
  <c r="CU49" i="6"/>
  <c r="E49" i="7" s="1"/>
  <c r="CW48" i="6"/>
  <c r="D48" i="7" s="1"/>
  <c r="K48" s="1"/>
  <c r="CV48" i="6"/>
  <c r="G48" i="7" s="1"/>
  <c r="J48" s="1"/>
  <c r="CU48" i="6"/>
  <c r="E48" i="7" s="1"/>
  <c r="CW47" i="6"/>
  <c r="D47" i="7" s="1"/>
  <c r="K47" s="1"/>
  <c r="CV47" i="6"/>
  <c r="G47" i="7" s="1"/>
  <c r="J47" s="1"/>
  <c r="CU47" i="6"/>
  <c r="E47" i="7" s="1"/>
  <c r="CW46" i="6"/>
  <c r="D46" i="7" s="1"/>
  <c r="K46" s="1"/>
  <c r="CV46" i="6"/>
  <c r="G46" i="7" s="1"/>
  <c r="J46" s="1"/>
  <c r="CU46" i="6"/>
  <c r="E46" i="7" s="1"/>
  <c r="CW45" i="6"/>
  <c r="D45" i="7" s="1"/>
  <c r="K45" s="1"/>
  <c r="CV45" i="6"/>
  <c r="G45" i="7" s="1"/>
  <c r="J45" s="1"/>
  <c r="CU45" i="6"/>
  <c r="E45" i="7" s="1"/>
  <c r="CW44" i="6"/>
  <c r="D44" i="7" s="1"/>
  <c r="K44" s="1"/>
  <c r="CV44" i="6"/>
  <c r="G44" i="7" s="1"/>
  <c r="J44" s="1"/>
  <c r="CU44" i="6"/>
  <c r="E44" i="7" s="1"/>
  <c r="CW43" i="6"/>
  <c r="D43" i="7" s="1"/>
  <c r="K43" s="1"/>
  <c r="CV43" i="6"/>
  <c r="G43" i="7" s="1"/>
  <c r="J43" s="1"/>
  <c r="CU43" i="6"/>
  <c r="E43" i="7" s="1"/>
  <c r="CW42" i="6"/>
  <c r="D42" i="7" s="1"/>
  <c r="K42" s="1"/>
  <c r="CV42" i="6"/>
  <c r="G42" i="7" s="1"/>
  <c r="J42" s="1"/>
  <c r="CU42" i="6"/>
  <c r="E42" i="7" s="1"/>
  <c r="CW41" i="6"/>
  <c r="D41" i="7" s="1"/>
  <c r="K41" s="1"/>
  <c r="CV41" i="6"/>
  <c r="G41" i="7" s="1"/>
  <c r="J41" s="1"/>
  <c r="CU41" i="6"/>
  <c r="E41" i="7" s="1"/>
  <c r="CW40" i="6"/>
  <c r="D40" i="7" s="1"/>
  <c r="K40" s="1"/>
  <c r="CV40" i="6"/>
  <c r="G40" i="7" s="1"/>
  <c r="J40" s="1"/>
  <c r="CU40" i="6"/>
  <c r="E40" i="7" s="1"/>
  <c r="CW39" i="6"/>
  <c r="D39" i="7" s="1"/>
  <c r="K39" s="1"/>
  <c r="CV39" i="6"/>
  <c r="G39" i="7" s="1"/>
  <c r="J39" s="1"/>
  <c r="CU39" i="6"/>
  <c r="E39" i="7" s="1"/>
  <c r="CW38" i="6"/>
  <c r="D38" i="7" s="1"/>
  <c r="K38" s="1"/>
  <c r="CV38" i="6"/>
  <c r="G38" i="7" s="1"/>
  <c r="J38" s="1"/>
  <c r="CU38" i="6"/>
  <c r="E38" i="7" s="1"/>
  <c r="CW37" i="6"/>
  <c r="D37" i="7" s="1"/>
  <c r="K37" s="1"/>
  <c r="CV37" i="6"/>
  <c r="G37" i="7" s="1"/>
  <c r="J37" s="1"/>
  <c r="CU37" i="6"/>
  <c r="E37" i="7" s="1"/>
  <c r="CW36" i="6"/>
  <c r="D36" i="7" s="1"/>
  <c r="K36" s="1"/>
  <c r="CV36" i="6"/>
  <c r="G36" i="7" s="1"/>
  <c r="J36" s="1"/>
  <c r="CU36" i="6"/>
  <c r="E36" i="7" s="1"/>
  <c r="CW35" i="6"/>
  <c r="D35" i="7" s="1"/>
  <c r="K35" s="1"/>
  <c r="CV35" i="6"/>
  <c r="G35" i="7" s="1"/>
  <c r="J35" s="1"/>
  <c r="CU35" i="6"/>
  <c r="E35" i="7" s="1"/>
  <c r="CW34" i="6"/>
  <c r="D34" i="7" s="1"/>
  <c r="K34" s="1"/>
  <c r="CV34" i="6"/>
  <c r="G34" i="7" s="1"/>
  <c r="J34" s="1"/>
  <c r="CU34" i="6"/>
  <c r="E34" i="7" s="1"/>
  <c r="CW33" i="6"/>
  <c r="D33" i="7" s="1"/>
  <c r="K33" s="1"/>
  <c r="CV33" i="6"/>
  <c r="G33" i="7" s="1"/>
  <c r="J33" s="1"/>
  <c r="CU33" i="6"/>
  <c r="E33" i="7" s="1"/>
  <c r="CW32" i="6"/>
  <c r="D32" i="7" s="1"/>
  <c r="K32" s="1"/>
  <c r="CV32" i="6"/>
  <c r="G32" i="7" s="1"/>
  <c r="J32" s="1"/>
  <c r="CU32" i="6"/>
  <c r="E32" i="7" s="1"/>
  <c r="CW31" i="6"/>
  <c r="D31" i="7" s="1"/>
  <c r="K31" s="1"/>
  <c r="CV31" i="6"/>
  <c r="G31" i="7" s="1"/>
  <c r="J31" s="1"/>
  <c r="CU31" i="6"/>
  <c r="E31" i="7" s="1"/>
  <c r="CW30" i="6"/>
  <c r="D30" i="7" s="1"/>
  <c r="K30" s="1"/>
  <c r="CV30" i="6"/>
  <c r="G30" i="7" s="1"/>
  <c r="J30" s="1"/>
  <c r="CU30" i="6"/>
  <c r="E30" i="7" s="1"/>
  <c r="CW29" i="6"/>
  <c r="D29" i="7" s="1"/>
  <c r="K29" s="1"/>
  <c r="CV29" i="6"/>
  <c r="G29" i="7" s="1"/>
  <c r="J29" s="1"/>
  <c r="CU29" i="6"/>
  <c r="E29" i="7" s="1"/>
  <c r="CW28" i="6"/>
  <c r="CV28"/>
  <c r="CU28"/>
  <c r="E28" i="7" s="1"/>
  <c r="CW27" i="6"/>
  <c r="D27" i="7" s="1"/>
  <c r="K27" s="1"/>
  <c r="CV27" i="6"/>
  <c r="G27" i="7" s="1"/>
  <c r="J27" s="1"/>
  <c r="CU27" i="6"/>
  <c r="E27" i="7" s="1"/>
  <c r="CW26" i="6"/>
  <c r="CV26"/>
  <c r="G26" i="7" s="1"/>
  <c r="J26" s="1"/>
  <c r="CU26" i="6"/>
  <c r="E26" i="7" s="1"/>
  <c r="CW25" i="6"/>
  <c r="D25" i="7" s="1"/>
  <c r="K25" s="1"/>
  <c r="CV25" i="6"/>
  <c r="G25" i="7" s="1"/>
  <c r="J25" s="1"/>
  <c r="CU25" i="6"/>
  <c r="E25" i="7" s="1"/>
  <c r="CW24" i="6"/>
  <c r="D24" i="7" s="1"/>
  <c r="K24" s="1"/>
  <c r="CV24" i="6"/>
  <c r="CU24"/>
  <c r="E24" i="7" s="1"/>
  <c r="CW23" i="6"/>
  <c r="D23" i="7" s="1"/>
  <c r="K23" s="1"/>
  <c r="CV23" i="6"/>
  <c r="CU23"/>
  <c r="E23" i="7" s="1"/>
  <c r="CW22" i="6"/>
  <c r="D22" i="7" s="1"/>
  <c r="K22" s="1"/>
  <c r="CV22" i="6"/>
  <c r="CU22"/>
  <c r="E22" i="7" s="1"/>
  <c r="CW21" i="6"/>
  <c r="D21" i="7" s="1"/>
  <c r="K21" s="1"/>
  <c r="CV21" i="6"/>
  <c r="G21" i="7" s="1"/>
  <c r="J21" s="1"/>
  <c r="CU21" i="6"/>
  <c r="E21" i="7" s="1"/>
  <c r="CW20" i="6"/>
  <c r="D20" i="7" s="1"/>
  <c r="K20" s="1"/>
  <c r="CV20" i="6"/>
  <c r="G20" i="7" s="1"/>
  <c r="J20" s="1"/>
  <c r="CU20" i="6"/>
  <c r="E20" i="7" s="1"/>
  <c r="CW19" i="6"/>
  <c r="D19" i="7" s="1"/>
  <c r="K19" s="1"/>
  <c r="CV19" i="6"/>
  <c r="G19" i="7" s="1"/>
  <c r="J19" s="1"/>
  <c r="CU19" i="6"/>
  <c r="E19" i="7" s="1"/>
  <c r="CW18" i="6"/>
  <c r="D18" i="7" s="1"/>
  <c r="K18" s="1"/>
  <c r="CV18" i="6"/>
  <c r="G18" i="7" s="1"/>
  <c r="J18" s="1"/>
  <c r="CU18" i="6"/>
  <c r="E18" i="7" s="1"/>
  <c r="CW17" i="6"/>
  <c r="D17" i="7" s="1"/>
  <c r="K17" s="1"/>
  <c r="CV17" i="6"/>
  <c r="G17" i="7" s="1"/>
  <c r="J17" s="1"/>
  <c r="CU17" i="6"/>
  <c r="E17" i="7" s="1"/>
  <c r="CW16" i="6"/>
  <c r="D16" i="7" s="1"/>
  <c r="K16" s="1"/>
  <c r="CV16" i="6"/>
  <c r="G16" i="7" s="1"/>
  <c r="J16" s="1"/>
  <c r="CU16" i="6"/>
  <c r="E16" i="7" s="1"/>
  <c r="CW15" i="6"/>
  <c r="D15" i="7" s="1"/>
  <c r="K15" s="1"/>
  <c r="CV15" i="6"/>
  <c r="G15" i="7" s="1"/>
  <c r="J15" s="1"/>
  <c r="CU15" i="6"/>
  <c r="E15" i="7" s="1"/>
  <c r="CW14" i="6"/>
  <c r="D14" i="7" s="1"/>
  <c r="K14" s="1"/>
  <c r="CV14" i="6"/>
  <c r="G14" i="7" s="1"/>
  <c r="J14" s="1"/>
  <c r="CU14" i="6"/>
  <c r="E14" i="7" s="1"/>
  <c r="CY6" i="6"/>
  <c r="CZ6"/>
  <c r="CY7"/>
  <c r="CZ7"/>
  <c r="CY8"/>
  <c r="CZ8"/>
  <c r="CY9"/>
  <c r="CZ9"/>
  <c r="CY10"/>
  <c r="CZ10"/>
  <c r="CY11"/>
  <c r="CZ11"/>
  <c r="CY12"/>
  <c r="CZ12"/>
  <c r="CY13"/>
  <c r="CZ13"/>
  <c r="K93" i="7" l="1"/>
  <c r="F93"/>
  <c r="H93" s="1"/>
  <c r="K85"/>
  <c r="F85"/>
  <c r="H85" s="1"/>
  <c r="K91"/>
  <c r="F91"/>
  <c r="H91" s="1"/>
  <c r="K107"/>
  <c r="F107"/>
  <c r="H107" s="1"/>
  <c r="K105"/>
  <c r="F105"/>
  <c r="H105" s="1"/>
  <c r="K137"/>
  <c r="F137"/>
  <c r="H137" s="1"/>
  <c r="K147"/>
  <c r="F147"/>
  <c r="H147" s="1"/>
  <c r="K139"/>
  <c r="F139"/>
  <c r="H139" s="1"/>
  <c r="K83"/>
  <c r="F83"/>
  <c r="H83" s="1"/>
  <c r="K81"/>
  <c r="F81"/>
  <c r="H81" s="1"/>
  <c r="K116"/>
  <c r="F116"/>
  <c r="H116" s="1"/>
  <c r="K79"/>
  <c r="F79"/>
  <c r="H79" s="1"/>
  <c r="K119"/>
  <c r="F119"/>
  <c r="H119" s="1"/>
  <c r="K129"/>
  <c r="F129"/>
  <c r="H129" s="1"/>
  <c r="K101"/>
  <c r="F101"/>
  <c r="H101" s="1"/>
  <c r="K154"/>
  <c r="F154"/>
  <c r="H154" s="1"/>
  <c r="K117"/>
  <c r="F117"/>
  <c r="H117" s="1"/>
  <c r="K92"/>
  <c r="F92"/>
  <c r="H92" s="1"/>
  <c r="K73"/>
  <c r="F73"/>
  <c r="H73" s="1"/>
  <c r="K98"/>
  <c r="F98"/>
  <c r="H98" s="1"/>
  <c r="K136"/>
  <c r="F136"/>
  <c r="H136" s="1"/>
  <c r="K149"/>
  <c r="F149"/>
  <c r="H149" s="1"/>
  <c r="K125"/>
  <c r="F125"/>
  <c r="H125" s="1"/>
  <c r="K141"/>
  <c r="F141"/>
  <c r="H141" s="1"/>
  <c r="K99"/>
  <c r="F99"/>
  <c r="H99" s="1"/>
  <c r="K88"/>
  <c r="F88"/>
  <c r="H88" s="1"/>
  <c r="K124"/>
  <c r="F124"/>
  <c r="H124" s="1"/>
  <c r="K128"/>
  <c r="F128"/>
  <c r="H128" s="1"/>
  <c r="K146"/>
  <c r="F146"/>
  <c r="H146" s="1"/>
  <c r="K104"/>
  <c r="F104"/>
  <c r="H104" s="1"/>
  <c r="K94"/>
  <c r="F94"/>
  <c r="H94" s="1"/>
  <c r="G96"/>
  <c r="J96" s="1"/>
  <c r="G78"/>
  <c r="J78" s="1"/>
  <c r="G84"/>
  <c r="J84" s="1"/>
  <c r="G102"/>
  <c r="J102" s="1"/>
  <c r="G144"/>
  <c r="J144" s="1"/>
  <c r="G90"/>
  <c r="J90" s="1"/>
  <c r="K115"/>
  <c r="F115"/>
  <c r="H115" s="1"/>
  <c r="K143"/>
  <c r="F143"/>
  <c r="H143" s="1"/>
  <c r="K86"/>
  <c r="D84" s="1"/>
  <c r="F86"/>
  <c r="H86" s="1"/>
  <c r="K121"/>
  <c r="F121"/>
  <c r="H121" s="1"/>
  <c r="K140"/>
  <c r="F140"/>
  <c r="H140" s="1"/>
  <c r="K75"/>
  <c r="F75"/>
  <c r="H75" s="1"/>
  <c r="K95"/>
  <c r="D90" s="1"/>
  <c r="F95"/>
  <c r="H95" s="1"/>
  <c r="K135"/>
  <c r="F135"/>
  <c r="H135" s="1"/>
  <c r="K148"/>
  <c r="F148"/>
  <c r="H148" s="1"/>
  <c r="K130"/>
  <c r="F130"/>
  <c r="H130" s="1"/>
  <c r="K111"/>
  <c r="F111"/>
  <c r="H111" s="1"/>
  <c r="K76"/>
  <c r="F76"/>
  <c r="H76" s="1"/>
  <c r="K82"/>
  <c r="F82"/>
  <c r="H82" s="1"/>
  <c r="K113"/>
  <c r="F113"/>
  <c r="H113" s="1"/>
  <c r="K118"/>
  <c r="F118"/>
  <c r="H118" s="1"/>
  <c r="K97"/>
  <c r="F97"/>
  <c r="H97" s="1"/>
  <c r="K133"/>
  <c r="F133"/>
  <c r="H133" s="1"/>
  <c r="K142"/>
  <c r="F142"/>
  <c r="H142" s="1"/>
  <c r="K145"/>
  <c r="D144" s="1"/>
  <c r="F145"/>
  <c r="H145" s="1"/>
  <c r="K100"/>
  <c r="F100"/>
  <c r="H100" s="1"/>
  <c r="K89"/>
  <c r="F89"/>
  <c r="H89" s="1"/>
  <c r="K109"/>
  <c r="F109"/>
  <c r="H109" s="1"/>
  <c r="K80"/>
  <c r="F80"/>
  <c r="H80" s="1"/>
  <c r="K87"/>
  <c r="F87"/>
  <c r="H87" s="1"/>
  <c r="K74"/>
  <c r="F74"/>
  <c r="H74" s="1"/>
  <c r="K122"/>
  <c r="F122"/>
  <c r="H122" s="1"/>
  <c r="K110"/>
  <c r="F110"/>
  <c r="H110" s="1"/>
  <c r="K131"/>
  <c r="F131"/>
  <c r="H131" s="1"/>
  <c r="K112"/>
  <c r="F112"/>
  <c r="H112" s="1"/>
  <c r="K127"/>
  <c r="F127"/>
  <c r="H127" s="1"/>
  <c r="K77"/>
  <c r="F77"/>
  <c r="H77" s="1"/>
  <c r="K123"/>
  <c r="F123"/>
  <c r="H123" s="1"/>
  <c r="K134"/>
  <c r="F134"/>
  <c r="H134" s="1"/>
  <c r="K106"/>
  <c r="D102" s="1"/>
  <c r="F106"/>
  <c r="H106" s="1"/>
  <c r="D138"/>
  <c r="G132"/>
  <c r="J132" s="1"/>
  <c r="D78"/>
  <c r="K78" s="1"/>
  <c r="D96"/>
  <c r="F96" s="1"/>
  <c r="H96" s="1"/>
  <c r="G126"/>
  <c r="J126" s="1"/>
  <c r="G138"/>
  <c r="J138" s="1"/>
  <c r="D132"/>
  <c r="G108"/>
  <c r="J108" s="1"/>
  <c r="D126"/>
  <c r="D108"/>
  <c r="F108" s="1"/>
  <c r="H108" s="1"/>
  <c r="D114"/>
  <c r="G120"/>
  <c r="J120" s="1"/>
  <c r="G114"/>
  <c r="J114" s="1"/>
  <c r="G156"/>
  <c r="J156" s="1"/>
  <c r="G150"/>
  <c r="J150" s="1"/>
  <c r="F172"/>
  <c r="H172" s="1"/>
  <c r="K172"/>
  <c r="F171"/>
  <c r="H171" s="1"/>
  <c r="K171"/>
  <c r="F170"/>
  <c r="H170" s="1"/>
  <c r="K170"/>
  <c r="F169"/>
  <c r="H169" s="1"/>
  <c r="K169"/>
  <c r="F168"/>
  <c r="H168" s="1"/>
  <c r="K168"/>
  <c r="F167"/>
  <c r="H167" s="1"/>
  <c r="K167"/>
  <c r="F166"/>
  <c r="H166" s="1"/>
  <c r="K166"/>
  <c r="F165"/>
  <c r="H165" s="1"/>
  <c r="K165"/>
  <c r="F164"/>
  <c r="H164" s="1"/>
  <c r="K164"/>
  <c r="F163"/>
  <c r="H163" s="1"/>
  <c r="K163"/>
  <c r="F162"/>
  <c r="H162" s="1"/>
  <c r="K162"/>
  <c r="F161"/>
  <c r="H161" s="1"/>
  <c r="K161"/>
  <c r="F160"/>
  <c r="H160" s="1"/>
  <c r="K160"/>
  <c r="F159"/>
  <c r="H159" s="1"/>
  <c r="K159"/>
  <c r="F158"/>
  <c r="H158" s="1"/>
  <c r="K158"/>
  <c r="F157"/>
  <c r="H157" s="1"/>
  <c r="K157"/>
  <c r="D156" s="1"/>
  <c r="F156" s="1"/>
  <c r="K156"/>
  <c r="F155"/>
  <c r="H155" s="1"/>
  <c r="K155"/>
  <c r="F153"/>
  <c r="H153" s="1"/>
  <c r="K153"/>
  <c r="F152"/>
  <c r="H152" s="1"/>
  <c r="K152"/>
  <c r="F151"/>
  <c r="H151" s="1"/>
  <c r="K151"/>
  <c r="D150" s="1"/>
  <c r="F150" s="1"/>
  <c r="H150" s="1"/>
  <c r="F138"/>
  <c r="K138"/>
  <c r="F132"/>
  <c r="K132"/>
  <c r="F126"/>
  <c r="H126" s="1"/>
  <c r="K126"/>
  <c r="F114"/>
  <c r="H114" s="1"/>
  <c r="K114"/>
  <c r="K108"/>
  <c r="K96"/>
  <c r="F78"/>
  <c r="H78" s="1"/>
  <c r="F13"/>
  <c r="K13"/>
  <c r="F11"/>
  <c r="K11"/>
  <c r="F9"/>
  <c r="K9"/>
  <c r="F7"/>
  <c r="K7"/>
  <c r="F66"/>
  <c r="H66" s="1"/>
  <c r="K66"/>
  <c r="F64"/>
  <c r="H64" s="1"/>
  <c r="K64"/>
  <c r="F62"/>
  <c r="H62" s="1"/>
  <c r="K62"/>
  <c r="F60"/>
  <c r="H60" s="1"/>
  <c r="K60"/>
  <c r="F58"/>
  <c r="H58" s="1"/>
  <c r="K58"/>
  <c r="F56"/>
  <c r="H56" s="1"/>
  <c r="K56"/>
  <c r="F54"/>
  <c r="H54" s="1"/>
  <c r="K54"/>
  <c r="F12"/>
  <c r="H12" s="1"/>
  <c r="K12"/>
  <c r="F10"/>
  <c r="H10" s="1"/>
  <c r="K10"/>
  <c r="F8"/>
  <c r="H8" s="1"/>
  <c r="K8"/>
  <c r="F67"/>
  <c r="H67" s="1"/>
  <c r="K67"/>
  <c r="F65"/>
  <c r="H65" s="1"/>
  <c r="K65"/>
  <c r="F63"/>
  <c r="H63" s="1"/>
  <c r="K63"/>
  <c r="F61"/>
  <c r="H61" s="1"/>
  <c r="K61"/>
  <c r="F59"/>
  <c r="H59" s="1"/>
  <c r="K59"/>
  <c r="F57"/>
  <c r="K57"/>
  <c r="F55"/>
  <c r="H55" s="1"/>
  <c r="K55"/>
  <c r="F53"/>
  <c r="H53" s="1"/>
  <c r="K53"/>
  <c r="G28"/>
  <c r="J28" s="1"/>
  <c r="F14"/>
  <c r="F15"/>
  <c r="F16"/>
  <c r="F17"/>
  <c r="F18"/>
  <c r="F19"/>
  <c r="F20"/>
  <c r="F21"/>
  <c r="F22"/>
  <c r="F23"/>
  <c r="F24"/>
  <c r="F25"/>
  <c r="H25" s="1"/>
  <c r="F27"/>
  <c r="H27" s="1"/>
  <c r="F29"/>
  <c r="H29" s="1"/>
  <c r="F30"/>
  <c r="H30" s="1"/>
  <c r="F31"/>
  <c r="H31" s="1"/>
  <c r="F32"/>
  <c r="H32" s="1"/>
  <c r="F33"/>
  <c r="H33" s="1"/>
  <c r="F34"/>
  <c r="H34" s="1"/>
  <c r="F35"/>
  <c r="H35" s="1"/>
  <c r="F36"/>
  <c r="F37"/>
  <c r="H37" s="1"/>
  <c r="F38"/>
  <c r="H38" s="1"/>
  <c r="F39"/>
  <c r="H39" s="1"/>
  <c r="F40"/>
  <c r="H40" s="1"/>
  <c r="F41"/>
  <c r="H41" s="1"/>
  <c r="F42"/>
  <c r="H42" s="1"/>
  <c r="F43"/>
  <c r="H43" s="1"/>
  <c r="F44"/>
  <c r="F45"/>
  <c r="H45" s="1"/>
  <c r="F46"/>
  <c r="H46" s="1"/>
  <c r="F47"/>
  <c r="H47" s="1"/>
  <c r="F48"/>
  <c r="H48" s="1"/>
  <c r="F49"/>
  <c r="H49" s="1"/>
  <c r="F50"/>
  <c r="H50" s="1"/>
  <c r="F71"/>
  <c r="H71" s="1"/>
  <c r="F70"/>
  <c r="H70" s="1"/>
  <c r="F69"/>
  <c r="H69" s="1"/>
  <c r="F68"/>
  <c r="H68" s="1"/>
  <c r="F51"/>
  <c r="H51" s="1"/>
  <c r="G22"/>
  <c r="J22" s="1"/>
  <c r="G23"/>
  <c r="J23" s="1"/>
  <c r="G24"/>
  <c r="J24" s="1"/>
  <c r="G6"/>
  <c r="J6" s="1"/>
  <c r="H14"/>
  <c r="H15"/>
  <c r="H16"/>
  <c r="H17"/>
  <c r="H18"/>
  <c r="H19"/>
  <c r="H20"/>
  <c r="H21"/>
  <c r="D26"/>
  <c r="K26" s="1"/>
  <c r="H36"/>
  <c r="H44"/>
  <c r="H13"/>
  <c r="H11"/>
  <c r="H9"/>
  <c r="H7"/>
  <c r="H57"/>
  <c r="D52"/>
  <c r="K52" s="1"/>
  <c r="G52"/>
  <c r="J52" s="1"/>
  <c r="F5" i="3"/>
  <c r="F6"/>
  <c r="F7"/>
  <c r="F8"/>
  <c r="F9"/>
  <c r="F10"/>
  <c r="F11"/>
  <c r="F12"/>
  <c r="F13"/>
  <c r="F14"/>
  <c r="F15"/>
  <c r="F16"/>
  <c r="F17"/>
  <c r="F18"/>
  <c r="F19"/>
  <c r="F20"/>
  <c r="F21"/>
  <c r="E1" i="4" s="1"/>
  <c r="F22" i="3"/>
  <c r="F23"/>
  <c r="F24"/>
  <c r="F25"/>
  <c r="F26"/>
  <c r="F27"/>
  <c r="F28"/>
  <c r="F29"/>
  <c r="F30"/>
  <c r="F31"/>
  <c r="F32"/>
  <c r="F33"/>
  <c r="F34"/>
  <c r="F4"/>
  <c r="F144" i="7" l="1"/>
  <c r="H144" s="1"/>
  <c r="K144"/>
  <c r="F90"/>
  <c r="H90" s="1"/>
  <c r="K90"/>
  <c r="F84"/>
  <c r="H84" s="1"/>
  <c r="K84"/>
  <c r="D72"/>
  <c r="D120"/>
  <c r="K72"/>
  <c r="F72"/>
  <c r="H72" s="1"/>
  <c r="K120"/>
  <c r="F120"/>
  <c r="H120" s="1"/>
  <c r="H132"/>
  <c r="H138"/>
  <c r="K102"/>
  <c r="F102"/>
  <c r="H102" s="1"/>
  <c r="H156"/>
  <c r="K150"/>
  <c r="C9" i="4"/>
  <c r="G18" i="1" s="1"/>
  <c r="C5" i="4"/>
  <c r="G13" i="1" s="1"/>
  <c r="C8" i="4"/>
  <c r="G16" i="1" s="1"/>
  <c r="C7" i="4"/>
  <c r="G15" i="1" s="1"/>
  <c r="C3" i="4"/>
  <c r="G10" i="1" s="1"/>
  <c r="C4" i="4"/>
  <c r="G12" i="1" s="1"/>
  <c r="C6" i="4"/>
  <c r="G14" i="1" s="1"/>
  <c r="J173" i="7"/>
  <c r="F52"/>
  <c r="H52" s="1"/>
  <c r="H24"/>
  <c r="H22"/>
  <c r="H23"/>
  <c r="D6"/>
  <c r="F6" s="1"/>
  <c r="H6" s="1"/>
  <c r="F26"/>
  <c r="H26" s="1"/>
  <c r="D28"/>
  <c r="K28" s="1"/>
  <c r="F3" i="3"/>
  <c r="F4" i="9" s="1"/>
  <c r="L4" i="3"/>
  <c r="E15" i="5" l="1"/>
  <c r="F15" s="1"/>
  <c r="G15" s="1"/>
  <c r="H14" i="1"/>
  <c r="E13" i="5"/>
  <c r="F13" s="1"/>
  <c r="H12" i="1"/>
  <c r="E11" i="5"/>
  <c r="F11" s="1"/>
  <c r="G11" s="1"/>
  <c r="H10" i="1"/>
  <c r="E16" i="5"/>
  <c r="F16" s="1"/>
  <c r="G16" s="1"/>
  <c r="H15" i="1"/>
  <c r="E17" i="5"/>
  <c r="F17" s="1"/>
  <c r="G17" s="1"/>
  <c r="H16" i="1"/>
  <c r="H13"/>
  <c r="E14" i="5"/>
  <c r="F14" s="1"/>
  <c r="G14" s="1"/>
  <c r="E19"/>
  <c r="F19" s="1"/>
  <c r="G19" s="1"/>
  <c r="H18" i="1"/>
  <c r="F28" i="7"/>
  <c r="H28" s="1"/>
  <c r="E3" i="9"/>
  <c r="E3" i="3" s="1"/>
  <c r="F18" i="5" l="1"/>
  <c r="G13"/>
  <c r="H17" i="1"/>
  <c r="H19" s="1"/>
  <c r="J3" s="1"/>
  <c r="F20" i="5" l="1"/>
  <c r="G18"/>
  <c r="G20" l="1"/>
  <c r="L34" i="3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34"/>
  <c r="R33"/>
  <c r="R32"/>
  <c r="R31"/>
  <c r="R30"/>
  <c r="R29"/>
  <c r="R28"/>
  <c r="R4"/>
  <c r="R3" s="1"/>
  <c r="E22" i="4"/>
  <c r="C24" s="1"/>
  <c r="G39" i="1" s="1"/>
  <c r="L3" i="3" l="1"/>
  <c r="J4" i="9" s="1"/>
  <c r="I3" s="1"/>
  <c r="K3" i="3" s="1"/>
  <c r="E11" i="4"/>
  <c r="C27"/>
  <c r="G44" i="1" s="1"/>
  <c r="E36" i="5" s="1"/>
  <c r="F36" s="1"/>
  <c r="G36" s="1"/>
  <c r="N4" i="9"/>
  <c r="M3" s="1"/>
  <c r="Q3" i="3" s="1"/>
  <c r="H39" i="1"/>
  <c r="E32" i="5"/>
  <c r="F32" s="1"/>
  <c r="G32" s="1"/>
  <c r="C25" i="4"/>
  <c r="G41" i="1" s="1"/>
  <c r="C26" i="4"/>
  <c r="G42" i="1" s="1"/>
  <c r="C20" i="4" l="1"/>
  <c r="G33" i="1" s="1"/>
  <c r="C13" i="4"/>
  <c r="G24" i="1" s="1"/>
  <c r="C15" i="4"/>
  <c r="G27" i="1" s="1"/>
  <c r="C14" i="4"/>
  <c r="G26" i="1" s="1"/>
  <c r="C19" i="4"/>
  <c r="G31" i="1" s="1"/>
  <c r="C18" i="4"/>
  <c r="G30" i="1" s="1"/>
  <c r="C17" i="4"/>
  <c r="G29" i="1" s="1"/>
  <c r="C16" i="4"/>
  <c r="G28" i="1" s="1"/>
  <c r="H44"/>
  <c r="H42"/>
  <c r="E35" i="5"/>
  <c r="F35" s="1"/>
  <c r="H41" i="1"/>
  <c r="H43" s="1"/>
  <c r="E34" i="5"/>
  <c r="F34" s="1"/>
  <c r="G34" s="1"/>
  <c r="H28" i="1" l="1"/>
  <c r="E25" i="5"/>
  <c r="F25" s="1"/>
  <c r="G25" s="1"/>
  <c r="H29" i="1"/>
  <c r="E26" i="5"/>
  <c r="F26" s="1"/>
  <c r="G26" s="1"/>
  <c r="H30" i="1"/>
  <c r="E27" i="5"/>
  <c r="F27" s="1"/>
  <c r="G27" s="1"/>
  <c r="H31" i="1"/>
  <c r="E28" i="5"/>
  <c r="F28" s="1"/>
  <c r="G28" s="1"/>
  <c r="H26" i="1"/>
  <c r="E23" i="5"/>
  <c r="F23" s="1"/>
  <c r="H27" i="1"/>
  <c r="E24" i="5"/>
  <c r="F24" s="1"/>
  <c r="G24" s="1"/>
  <c r="H24" i="1"/>
  <c r="E21" i="5"/>
  <c r="F21" s="1"/>
  <c r="G21" s="1"/>
  <c r="H33" i="1"/>
  <c r="E30" i="5"/>
  <c r="F30" s="1"/>
  <c r="H45" i="1"/>
  <c r="G35" i="5"/>
  <c r="F37"/>
  <c r="G30" l="1"/>
  <c r="G23"/>
  <c r="F29"/>
  <c r="G29" s="1"/>
  <c r="H32" i="1"/>
  <c r="H34" s="1"/>
  <c r="J4" s="1"/>
  <c r="J5"/>
  <c r="G37" i="5"/>
  <c r="F38"/>
  <c r="H61" i="1" l="1"/>
  <c r="F31" i="5"/>
  <c r="G38"/>
  <c r="G31" l="1"/>
  <c r="F55"/>
  <c r="G55" s="1"/>
  <c r="AN5" i="8"/>
  <c r="AN1" s="1"/>
  <c r="AL4" s="1"/>
  <c r="AO5"/>
  <c r="AM5"/>
  <c r="AM1" s="1"/>
  <c r="AL3" s="1"/>
  <c r="AN3" l="1"/>
  <c r="AO3"/>
  <c r="AM3"/>
  <c r="AO4"/>
  <c r="AM4"/>
  <c r="AN4"/>
</calcChain>
</file>

<file path=xl/sharedStrings.xml><?xml version="1.0" encoding="utf-8"?>
<sst xmlns="http://schemas.openxmlformats.org/spreadsheetml/2006/main" count="798" uniqueCount="224">
  <si>
    <t>Ulaz br.</t>
  </si>
  <si>
    <t>Datum</t>
  </si>
  <si>
    <t>Plaćeno za kom</t>
  </si>
  <si>
    <t>Junadi</t>
  </si>
  <si>
    <t>Teladi</t>
  </si>
  <si>
    <t>Jagnjai</t>
  </si>
  <si>
    <t>I- Proizvodnja junetine</t>
  </si>
  <si>
    <t>Otkupljeno žive stoke</t>
  </si>
  <si>
    <t>Tezina prije klanja (2-3)</t>
  </si>
  <si>
    <t>Trans. i klaon. Kalo 2%</t>
  </si>
  <si>
    <t>Meso sa kos. Randman</t>
  </si>
  <si>
    <t>Nabavna za 1 kg</t>
  </si>
  <si>
    <t>Vrijednost svega</t>
  </si>
  <si>
    <t>Prodajna za 1 kg</t>
  </si>
  <si>
    <t>Vrijednost svega KM</t>
  </si>
  <si>
    <t>KOM</t>
  </si>
  <si>
    <t>KG</t>
  </si>
  <si>
    <t>(4x52,45%) KG</t>
  </si>
  <si>
    <t>KM</t>
  </si>
  <si>
    <t>kol (5x8)</t>
  </si>
  <si>
    <t>2. Nus proizvodi:</t>
  </si>
  <si>
    <t>%</t>
  </si>
  <si>
    <t>a) jetra</t>
  </si>
  <si>
    <t>b) Srce</t>
  </si>
  <si>
    <t>c) Jezik</t>
  </si>
  <si>
    <t>d) Mozak</t>
  </si>
  <si>
    <t>e) Ostalo</t>
  </si>
  <si>
    <t>2) Svega</t>
  </si>
  <si>
    <t>3. Koža</t>
  </si>
  <si>
    <t>4. Ukupno (1+2+3)</t>
  </si>
  <si>
    <t>II-Proizvodnja teletine</t>
  </si>
  <si>
    <t>a) Glava</t>
  </si>
  <si>
    <t>b) Koljenica</t>
  </si>
  <si>
    <t>c) jetra</t>
  </si>
  <si>
    <t>d) Srce</t>
  </si>
  <si>
    <t>e) Brizle</t>
  </si>
  <si>
    <t>f) Ostalo</t>
  </si>
  <si>
    <t>(4x55,00%) KG</t>
  </si>
  <si>
    <t>III-Proizvodnja jagnjetine</t>
  </si>
  <si>
    <t>(4x54,41%) KG</t>
  </si>
  <si>
    <t>IV-Ostali proizvodi:</t>
  </si>
  <si>
    <t>kg</t>
  </si>
  <si>
    <t>V-Ukupno (I,II,III,IV)</t>
  </si>
  <si>
    <t>Obračun izvrsio:</t>
  </si>
  <si>
    <t>Vlasnik:</t>
  </si>
  <si>
    <t>Vl.</t>
  </si>
  <si>
    <t>Redni broj ulaza</t>
  </si>
  <si>
    <t>Jagnjad</t>
  </si>
  <si>
    <t>JUNAD</t>
  </si>
  <si>
    <t>meso sa kostima</t>
  </si>
  <si>
    <t>jetra</t>
  </si>
  <si>
    <t>srce</t>
  </si>
  <si>
    <t>jezik</t>
  </si>
  <si>
    <t>mozak</t>
  </si>
  <si>
    <t>ostalo</t>
  </si>
  <si>
    <t>koža</t>
  </si>
  <si>
    <t>Proizvod</t>
  </si>
  <si>
    <t>Cijena nabavna</t>
  </si>
  <si>
    <t>Cijena prodajna</t>
  </si>
  <si>
    <t>Marza:</t>
  </si>
  <si>
    <t>TELAD</t>
  </si>
  <si>
    <t>glava</t>
  </si>
  <si>
    <t>koljenica</t>
  </si>
  <si>
    <t>brizle</t>
  </si>
  <si>
    <t>b) Iznutrica</t>
  </si>
  <si>
    <t>JAGNJAD</t>
  </si>
  <si>
    <t>iznutrica</t>
  </si>
  <si>
    <t>Komada</t>
  </si>
  <si>
    <t>Naziv trgovca:</t>
  </si>
  <si>
    <t>Prodajni objekat:</t>
  </si>
  <si>
    <t>Mjesto:</t>
  </si>
  <si>
    <t>Datum:</t>
  </si>
  <si>
    <t>OBRAČUNSKI LIST POREZA NA DODAU VRIJEDNOST</t>
  </si>
  <si>
    <t>Dobavljač:</t>
  </si>
  <si>
    <t>broj:</t>
  </si>
  <si>
    <t>od</t>
  </si>
  <si>
    <t>Naziv robe</t>
  </si>
  <si>
    <t>jedinica mjere</t>
  </si>
  <si>
    <t>količina</t>
  </si>
  <si>
    <t>Nabavna cijena</t>
  </si>
  <si>
    <t>pojedinačna</t>
  </si>
  <si>
    <t>ukupna</t>
  </si>
  <si>
    <t>Marža</t>
  </si>
  <si>
    <t>Prodajna cijena bez PDV</t>
  </si>
  <si>
    <t>PDV stopa</t>
  </si>
  <si>
    <t>Prodajna cijena sa PDV</t>
  </si>
  <si>
    <t>Iznos PDV ukupno</t>
  </si>
  <si>
    <t>Redni broj</t>
  </si>
  <si>
    <t>1.</t>
  </si>
  <si>
    <t>Junetina</t>
  </si>
  <si>
    <t>a)</t>
  </si>
  <si>
    <t>b)</t>
  </si>
  <si>
    <t>c)</t>
  </si>
  <si>
    <t>d)</t>
  </si>
  <si>
    <t>e)</t>
  </si>
  <si>
    <t>svega (a-e)</t>
  </si>
  <si>
    <t>ukupnp 1.</t>
  </si>
  <si>
    <t>Teletina</t>
  </si>
  <si>
    <t>brizla</t>
  </si>
  <si>
    <t>svega (a-f)</t>
  </si>
  <si>
    <t>Ukupno 2.</t>
  </si>
  <si>
    <t>koza</t>
  </si>
  <si>
    <t>svega (a-c)</t>
  </si>
  <si>
    <t>Ukupno (1-7)</t>
  </si>
  <si>
    <t>f)</t>
  </si>
  <si>
    <t>g)</t>
  </si>
  <si>
    <t>2.</t>
  </si>
  <si>
    <t>3.</t>
  </si>
  <si>
    <t>4.</t>
  </si>
  <si>
    <t>5.</t>
  </si>
  <si>
    <t>6.</t>
  </si>
  <si>
    <t>7.</t>
  </si>
  <si>
    <t>Ukupno 3.</t>
  </si>
  <si>
    <t>7 (9-6)</t>
  </si>
  <si>
    <t>Ukupno bez PDV:</t>
  </si>
  <si>
    <t>ukupno sa PDV:</t>
  </si>
  <si>
    <t>Iznos PDV:</t>
  </si>
  <si>
    <t>OSTALI PROIZVODI</t>
  </si>
  <si>
    <t>Naziv Firme</t>
  </si>
  <si>
    <t>datum početka</t>
  </si>
  <si>
    <t>Ident.broj</t>
  </si>
  <si>
    <t>Po danu</t>
  </si>
  <si>
    <t>Period</t>
  </si>
  <si>
    <t xml:space="preserve">Vrsta robe </t>
  </si>
  <si>
    <t>Jedinica mjere</t>
  </si>
  <si>
    <t>Početno stanje</t>
  </si>
  <si>
    <t>Jedinična cijena</t>
  </si>
  <si>
    <t>Primljeno</t>
  </si>
  <si>
    <t>Utrošeno</t>
  </si>
  <si>
    <t>Ostalo</t>
  </si>
  <si>
    <t xml:space="preserve"> </t>
  </si>
  <si>
    <t>PROMET I ZAKLJUČNO STANJE ŠANKA</t>
  </si>
  <si>
    <t>Naziv obveznika:</t>
  </si>
  <si>
    <t>Identifikacioni broj:</t>
  </si>
  <si>
    <t>Redni         broj</t>
  </si>
  <si>
    <t>VRSTA ROBE</t>
  </si>
  <si>
    <t>Ostatak od jučer</t>
  </si>
  <si>
    <t>Ukupno</t>
  </si>
  <si>
    <t>Ostatak danas</t>
  </si>
  <si>
    <t>Ukupan Iznos</t>
  </si>
  <si>
    <t>UKUPNO UTROŠENO</t>
  </si>
  <si>
    <t>JUNEĆE MESO</t>
  </si>
  <si>
    <t>Jetra</t>
  </si>
  <si>
    <t>Srce</t>
  </si>
  <si>
    <t>Jezik</t>
  </si>
  <si>
    <t>Mozak</t>
  </si>
  <si>
    <t>Koža juneća</t>
  </si>
  <si>
    <t>TELETINA</t>
  </si>
  <si>
    <t>Glava</t>
  </si>
  <si>
    <t>Koljenica</t>
  </si>
  <si>
    <t>Brizle</t>
  </si>
  <si>
    <t>Koža teleća</t>
  </si>
  <si>
    <t>JAGNJEĆE MESO</t>
  </si>
  <si>
    <t>Iznutrica</t>
  </si>
  <si>
    <t>Koža jagnjeća</t>
  </si>
  <si>
    <t>Bruto težina</t>
  </si>
  <si>
    <t>Cijena po kg</t>
  </si>
  <si>
    <t>Ukupna cijena</t>
  </si>
  <si>
    <t>Vaga mesa</t>
  </si>
  <si>
    <t>Nus proizvodi</t>
  </si>
  <si>
    <t>PRENOS</t>
  </si>
  <si>
    <t>PRENOS TELETINE</t>
  </si>
  <si>
    <t>PRENOS JUNETINE</t>
  </si>
  <si>
    <t>JUNETINE</t>
  </si>
  <si>
    <t>TELETINE</t>
  </si>
  <si>
    <t>SUMA</t>
  </si>
  <si>
    <t>Početno stanje iz predhodnog mjeseca</t>
  </si>
  <si>
    <t>june</t>
  </si>
  <si>
    <t>tele</t>
  </si>
  <si>
    <t>redni broj</t>
  </si>
  <si>
    <t>datum</t>
  </si>
  <si>
    <t>komada</t>
  </si>
  <si>
    <t>bruto tezina</t>
  </si>
  <si>
    <t>cijena po kg</t>
  </si>
  <si>
    <t>ukupna cijena</t>
  </si>
  <si>
    <t>prenos</t>
  </si>
  <si>
    <t>ukupno</t>
  </si>
  <si>
    <t>UKUPNO</t>
  </si>
  <si>
    <t>nabavljeno</t>
  </si>
  <si>
    <t>NUS PRENOS</t>
  </si>
  <si>
    <t>NUS PROIZVODI</t>
  </si>
  <si>
    <t>NUS JUNEĆI</t>
  </si>
  <si>
    <t>NUS PROIVOI</t>
  </si>
  <si>
    <t>faširano</t>
  </si>
  <si>
    <t>jun. Bez kostiju 12,85</t>
  </si>
  <si>
    <t>jun. Bez kostiju 13</t>
  </si>
  <si>
    <t>jun. Sa kostima</t>
  </si>
  <si>
    <t>tel.s kostima 13</t>
  </si>
  <si>
    <t>jun.ramstek</t>
  </si>
  <si>
    <t>jun.bez kosti 11</t>
  </si>
  <si>
    <t>tel.s kostima 11</t>
  </si>
  <si>
    <t>tel.bez kosti 18</t>
  </si>
  <si>
    <t>tel.bez kosti 17</t>
  </si>
  <si>
    <t>jun.biftek 23</t>
  </si>
  <si>
    <t>pljeskavice 12,85</t>
  </si>
  <si>
    <t>tel.kremenadla 15</t>
  </si>
  <si>
    <t>sudžukica 12 ž</t>
  </si>
  <si>
    <t>suho meso 10</t>
  </si>
  <si>
    <t xml:space="preserve">SUHO MESO </t>
  </si>
  <si>
    <t>SUDŽUKA</t>
  </si>
  <si>
    <t>SALAMA KUHANA</t>
  </si>
  <si>
    <t>KAURMA</t>
  </si>
  <si>
    <t>OVČIJA STELJA</t>
  </si>
  <si>
    <t>ĆEVAPI 10</t>
  </si>
  <si>
    <t>SUDŽUKICA 11</t>
  </si>
  <si>
    <t>PLJESKAVICE 10</t>
  </si>
  <si>
    <t>SUDŽUKICA 12,85</t>
  </si>
  <si>
    <t>ĆEVAPI 12,85</t>
  </si>
  <si>
    <t>ARTIKAL O</t>
  </si>
  <si>
    <t>OVČIJEO MES</t>
  </si>
  <si>
    <t>HODŽIĆ</t>
  </si>
  <si>
    <t>JAGNJETINA</t>
  </si>
  <si>
    <t>ćevapi 12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</si>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</sst>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3">
    <numFmt numFmtId="164" formatCode="[$-1141A]d/m/yyyy;@"/>
    <numFmt numFmtId="165" formatCode="#,##0.00\ &quot;KM&quot;"/>
    <numFmt numFmtId="166" formatCode="0.00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7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20" xfId="0" applyFill="1" applyBorder="1"/>
    <xf numFmtId="0" fontId="0" fillId="3" borderId="21" xfId="0" applyFill="1" applyBorder="1"/>
    <xf numFmtId="0" fontId="0" fillId="3" borderId="5" xfId="0" applyFill="1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4" borderId="28" xfId="0" applyFill="1" applyBorder="1"/>
    <xf numFmtId="0" fontId="0" fillId="0" borderId="22" xfId="0" applyBorder="1"/>
    <xf numFmtId="0" fontId="0" fillId="0" borderId="23" xfId="0" applyBorder="1"/>
    <xf numFmtId="0" fontId="0" fillId="0" borderId="28" xfId="0" applyBorder="1" applyAlignment="1">
      <alignment horizontal="left"/>
    </xf>
    <xf numFmtId="10" fontId="0" fillId="2" borderId="1" xfId="0" applyNumberFormat="1" applyFill="1" applyBorder="1"/>
    <xf numFmtId="2" fontId="0" fillId="0" borderId="16" xfId="0" applyNumberFormat="1" applyBorder="1"/>
    <xf numFmtId="2" fontId="0" fillId="4" borderId="9" xfId="0" applyNumberFormat="1" applyFill="1" applyBorder="1"/>
    <xf numFmtId="0" fontId="0" fillId="4" borderId="24" xfId="0" applyFill="1" applyBorder="1"/>
    <xf numFmtId="2" fontId="0" fillId="0" borderId="9" xfId="0" applyNumberFormat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1" fillId="0" borderId="0" xfId="0" applyFont="1" applyProtection="1"/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6" fontId="0" fillId="0" borderId="4" xfId="0" applyNumberForma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</xf>
    <xf numFmtId="2" fontId="0" fillId="2" borderId="13" xfId="0" applyNumberFormat="1" applyFill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0" fontId="0" fillId="0" borderId="6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4" xfId="0" applyBorder="1" applyProtection="1"/>
    <xf numFmtId="2" fontId="0" fillId="0" borderId="4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right"/>
    </xf>
    <xf numFmtId="2" fontId="0" fillId="2" borderId="4" xfId="0" applyNumberFormat="1" applyFill="1" applyBorder="1" applyProtection="1"/>
    <xf numFmtId="2" fontId="0" fillId="0" borderId="11" xfId="0" applyNumberFormat="1" applyBorder="1" applyAlignment="1" applyProtection="1">
      <alignment horizontal="right"/>
    </xf>
    <xf numFmtId="0" fontId="0" fillId="0" borderId="13" xfId="0" applyBorder="1" applyProtection="1"/>
    <xf numFmtId="2" fontId="0" fillId="0" borderId="13" xfId="0" applyNumberFormat="1" applyBorder="1" applyAlignment="1" applyProtection="1">
      <alignment horizontal="right"/>
    </xf>
    <xf numFmtId="2" fontId="0" fillId="0" borderId="13" xfId="0" applyNumberFormat="1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right"/>
    </xf>
    <xf numFmtId="0" fontId="0" fillId="0" borderId="18" xfId="0" applyBorder="1" applyProtection="1"/>
    <xf numFmtId="2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left"/>
    </xf>
    <xf numFmtId="16" fontId="0" fillId="0" borderId="0" xfId="0" applyNumberFormat="1" applyBorder="1" applyAlignment="1" applyProtection="1">
      <alignment horizontal="right"/>
    </xf>
    <xf numFmtId="0" fontId="0" fillId="0" borderId="0" xfId="0" applyAlignment="1" applyProtection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" xfId="0" applyNumberFormat="1" applyBorder="1"/>
    <xf numFmtId="2" fontId="0" fillId="0" borderId="33" xfId="0" applyNumberFormat="1" applyBorder="1"/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2" fontId="0" fillId="0" borderId="29" xfId="0" applyNumberFormat="1" applyBorder="1"/>
    <xf numFmtId="2" fontId="0" fillId="0" borderId="15" xfId="0" applyNumberFormat="1" applyBorder="1"/>
    <xf numFmtId="2" fontId="0" fillId="4" borderId="27" xfId="0" applyNumberFormat="1" applyFill="1" applyBorder="1"/>
    <xf numFmtId="2" fontId="0" fillId="4" borderId="25" xfId="0" applyNumberFormat="1" applyFill="1" applyBorder="1"/>
    <xf numFmtId="2" fontId="0" fillId="4" borderId="7" xfId="0" applyNumberFormat="1" applyFill="1" applyBorder="1"/>
    <xf numFmtId="2" fontId="0" fillId="0" borderId="6" xfId="0" applyNumberFormat="1" applyBorder="1" applyAlignment="1" applyProtection="1">
      <alignment horizontal="center"/>
    </xf>
    <xf numFmtId="2" fontId="0" fillId="0" borderId="4" xfId="0" applyNumberFormat="1" applyFont="1" applyBorder="1"/>
    <xf numFmtId="2" fontId="1" fillId="0" borderId="4" xfId="0" applyNumberFormat="1" applyFont="1" applyBorder="1"/>
    <xf numFmtId="0" fontId="1" fillId="0" borderId="4" xfId="0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9" fontId="1" fillId="0" borderId="8" xfId="0" applyNumberFormat="1" applyFont="1" applyBorder="1"/>
    <xf numFmtId="2" fontId="0" fillId="0" borderId="17" xfId="0" applyNumberFormat="1" applyBorder="1" applyAlignment="1" applyProtection="1">
      <alignment horizontal="right"/>
      <protection locked="0"/>
    </xf>
    <xf numFmtId="2" fontId="0" fillId="0" borderId="18" xfId="0" applyNumberFormat="1" applyBorder="1" applyAlignment="1" applyProtection="1">
      <alignment horizontal="right"/>
      <protection locked="0"/>
    </xf>
    <xf numFmtId="2" fontId="0" fillId="0" borderId="19" xfId="0" applyNumberFormat="1" applyBorder="1" applyAlignment="1" applyProtection="1">
      <alignment horizontal="right"/>
      <protection locked="0"/>
    </xf>
    <xf numFmtId="164" fontId="0" fillId="0" borderId="33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Border="1"/>
    <xf numFmtId="9" fontId="1" fillId="0" borderId="4" xfId="0" applyNumberFormat="1" applyFont="1" applyBorder="1"/>
    <xf numFmtId="9" fontId="0" fillId="0" borderId="4" xfId="0" applyNumberFormat="1" applyBorder="1"/>
    <xf numFmtId="0" fontId="0" fillId="5" borderId="13" xfId="0" applyFill="1" applyBorder="1" applyAlignment="1">
      <alignment vertical="top" wrapText="1"/>
    </xf>
    <xf numFmtId="0" fontId="0" fillId="5" borderId="34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2" fontId="0" fillId="0" borderId="11" xfId="0" applyNumberFormat="1" applyFont="1" applyBorder="1"/>
    <xf numFmtId="2" fontId="1" fillId="0" borderId="11" xfId="0" applyNumberFormat="1" applyFont="1" applyBorder="1"/>
    <xf numFmtId="2" fontId="0" fillId="0" borderId="11" xfId="0" applyNumberFormat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2" fontId="1" fillId="4" borderId="8" xfId="0" applyNumberFormat="1" applyFont="1" applyFill="1" applyBorder="1"/>
    <xf numFmtId="2" fontId="0" fillId="4" borderId="8" xfId="0" applyNumberFormat="1" applyFill="1" applyBorder="1"/>
    <xf numFmtId="9" fontId="1" fillId="4" borderId="8" xfId="0" applyNumberFormat="1" applyFont="1" applyFill="1" applyBorder="1"/>
    <xf numFmtId="2" fontId="1" fillId="4" borderId="9" xfId="0" applyNumberFormat="1" applyFont="1" applyFill="1" applyBorder="1"/>
    <xf numFmtId="0" fontId="0" fillId="6" borderId="12" xfId="0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2" fontId="1" fillId="6" borderId="13" xfId="0" applyNumberFormat="1" applyFont="1" applyFill="1" applyBorder="1"/>
    <xf numFmtId="0" fontId="1" fillId="6" borderId="13" xfId="0" applyFont="1" applyFill="1" applyBorder="1"/>
    <xf numFmtId="9" fontId="1" fillId="6" borderId="13" xfId="0" applyNumberFormat="1" applyFont="1" applyFill="1" applyBorder="1"/>
    <xf numFmtId="2" fontId="1" fillId="6" borderId="14" xfId="0" applyNumberFormat="1" applyFont="1" applyFill="1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2" borderId="30" xfId="0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1" xfId="0" applyFont="1" applyFill="1" applyBorder="1"/>
    <xf numFmtId="2" fontId="1" fillId="2" borderId="31" xfId="0" applyNumberFormat="1" applyFont="1" applyFill="1" applyBorder="1"/>
    <xf numFmtId="9" fontId="1" fillId="2" borderId="31" xfId="0" applyNumberFormat="1" applyFont="1" applyFill="1" applyBorder="1"/>
    <xf numFmtId="2" fontId="1" fillId="2" borderId="20" xfId="0" applyNumberFormat="1" applyFont="1" applyFill="1" applyBorder="1"/>
    <xf numFmtId="165" fontId="0" fillId="0" borderId="1" xfId="0" applyNumberFormat="1" applyBorder="1" applyAlignment="1" applyProtection="1">
      <alignment horizontal="right"/>
    </xf>
    <xf numFmtId="0" fontId="1" fillId="0" borderId="1" xfId="0" applyFont="1" applyBorder="1" applyProtection="1"/>
    <xf numFmtId="0" fontId="0" fillId="0" borderId="1" xfId="0" applyBorder="1" applyProtection="1"/>
    <xf numFmtId="0" fontId="0" fillId="0" borderId="7" xfId="0" applyBorder="1" applyAlignment="1" applyProtection="1">
      <alignment horizontal="left"/>
    </xf>
    <xf numFmtId="2" fontId="0" fillId="4" borderId="4" xfId="0" applyNumberFormat="1" applyFill="1" applyBorder="1"/>
    <xf numFmtId="0" fontId="0" fillId="0" borderId="10" xfId="0" applyBorder="1" applyProtection="1"/>
    <xf numFmtId="0" fontId="0" fillId="0" borderId="13" xfId="0" applyBorder="1"/>
    <xf numFmtId="2" fontId="0" fillId="0" borderId="14" xfId="0" applyNumberFormat="1" applyBorder="1"/>
    <xf numFmtId="2" fontId="0" fillId="0" borderId="18" xfId="0" applyNumberFormat="1" applyBorder="1" applyAlignment="1" applyProtection="1">
      <alignment horizontal="right"/>
    </xf>
    <xf numFmtId="2" fontId="0" fillId="0" borderId="18" xfId="0" applyNumberFormat="1" applyBorder="1" applyAlignment="1" applyProtection="1">
      <protection locked="0"/>
    </xf>
    <xf numFmtId="0" fontId="0" fillId="0" borderId="1" xfId="0" applyNumberFormat="1" applyBorder="1" applyAlignment="1">
      <alignment horizontal="right" vertical="center"/>
    </xf>
    <xf numFmtId="2" fontId="0" fillId="0" borderId="36" xfId="0" applyNumberFormat="1" applyFill="1" applyBorder="1"/>
    <xf numFmtId="0" fontId="0" fillId="0" borderId="0" xfId="0" applyAlignment="1">
      <alignment horizontal="left"/>
    </xf>
    <xf numFmtId="2" fontId="0" fillId="0" borderId="0" xfId="0" applyNumberFormat="1"/>
    <xf numFmtId="165" fontId="0" fillId="0" borderId="0" xfId="0" applyNumberFormat="1"/>
    <xf numFmtId="0" fontId="3" fillId="8" borderId="37" xfId="0" applyFont="1" applyFill="1" applyBorder="1" applyAlignment="1">
      <alignment horizontal="center" wrapText="1"/>
    </xf>
    <xf numFmtId="0" fontId="0" fillId="8" borderId="37" xfId="0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/>
    </xf>
    <xf numFmtId="14" fontId="0" fillId="9" borderId="39" xfId="0" applyNumberFormat="1" applyFill="1" applyBorder="1" applyAlignment="1">
      <alignment horizontal="center"/>
    </xf>
    <xf numFmtId="0" fontId="0" fillId="0" borderId="4" xfId="0" applyBorder="1" applyAlignment="1">
      <alignment horizontal="left"/>
    </xf>
    <xf numFmtId="165" fontId="0" fillId="0" borderId="4" xfId="0" applyNumberFormat="1" applyBorder="1"/>
    <xf numFmtId="0" fontId="3" fillId="32" borderId="4" xfId="0" applyFont="1" applyFill="1" applyBorder="1" applyAlignment="1">
      <alignment horizontal="center" wrapText="1"/>
    </xf>
    <xf numFmtId="0" fontId="3" fillId="32" borderId="4" xfId="0" applyFont="1" applyFill="1" applyBorder="1" applyAlignment="1">
      <alignment horizontal="center"/>
    </xf>
    <xf numFmtId="2" fontId="3" fillId="32" borderId="4" xfId="0" applyNumberFormat="1" applyFont="1" applyFill="1" applyBorder="1" applyAlignment="1">
      <alignment horizontal="center" wrapText="1"/>
    </xf>
    <xf numFmtId="165" fontId="3" fillId="32" borderId="4" xfId="0" applyNumberFormat="1" applyFont="1" applyFill="1" applyBorder="1" applyAlignment="1">
      <alignment horizontal="center" wrapText="1"/>
    </xf>
    <xf numFmtId="0" fontId="0" fillId="5" borderId="4" xfId="0" applyFill="1" applyBorder="1"/>
    <xf numFmtId="0" fontId="0" fillId="10" borderId="4" xfId="0" applyFill="1" applyBorder="1"/>
    <xf numFmtId="0" fontId="0" fillId="11" borderId="4" xfId="0" applyFill="1" applyBorder="1"/>
    <xf numFmtId="0" fontId="0" fillId="12" borderId="4" xfId="0" applyFill="1" applyBorder="1"/>
    <xf numFmtId="0" fontId="0" fillId="13" borderId="4" xfId="0" applyFill="1" applyBorder="1"/>
    <xf numFmtId="0" fontId="0" fillId="14" borderId="4" xfId="0" applyFill="1" applyBorder="1"/>
    <xf numFmtId="0" fontId="0" fillId="15" borderId="4" xfId="0" applyFill="1" applyBorder="1"/>
    <xf numFmtId="0" fontId="0" fillId="16" borderId="4" xfId="0" applyFill="1" applyBorder="1"/>
    <xf numFmtId="0" fontId="0" fillId="6" borderId="4" xfId="0" applyFill="1" applyBorder="1"/>
    <xf numFmtId="0" fontId="0" fillId="17" borderId="4" xfId="0" applyFill="1" applyBorder="1"/>
    <xf numFmtId="0" fontId="0" fillId="18" borderId="4" xfId="0" applyFill="1" applyBorder="1"/>
    <xf numFmtId="0" fontId="0" fillId="19" borderId="4" xfId="0" applyFill="1" applyBorder="1"/>
    <xf numFmtId="0" fontId="0" fillId="20" borderId="4" xfId="0" applyFill="1" applyBorder="1"/>
    <xf numFmtId="0" fontId="0" fillId="21" borderId="4" xfId="0" applyFill="1" applyBorder="1"/>
    <xf numFmtId="0" fontId="0" fillId="22" borderId="4" xfId="0" applyFill="1" applyBorder="1"/>
    <xf numFmtId="0" fontId="0" fillId="23" borderId="4" xfId="0" applyFill="1" applyBorder="1"/>
    <xf numFmtId="0" fontId="0" fillId="24" borderId="4" xfId="0" applyFill="1" applyBorder="1"/>
    <xf numFmtId="0" fontId="0" fillId="2" borderId="4" xfId="0" applyFill="1" applyBorder="1"/>
    <xf numFmtId="0" fontId="0" fillId="7" borderId="4" xfId="0" applyFill="1" applyBorder="1"/>
    <xf numFmtId="0" fontId="0" fillId="9" borderId="4" xfId="0" applyFill="1" applyBorder="1"/>
    <xf numFmtId="0" fontId="0" fillId="25" borderId="4" xfId="0" applyFill="1" applyBorder="1"/>
    <xf numFmtId="0" fontId="0" fillId="26" borderId="4" xfId="0" applyFill="1" applyBorder="1"/>
    <xf numFmtId="0" fontId="0" fillId="27" borderId="4" xfId="0" applyFill="1" applyBorder="1"/>
    <xf numFmtId="0" fontId="0" fillId="28" borderId="4" xfId="0" applyFill="1" applyBorder="1"/>
    <xf numFmtId="0" fontId="0" fillId="29" borderId="4" xfId="0" applyFill="1" applyBorder="1"/>
    <xf numFmtId="0" fontId="0" fillId="3" borderId="4" xfId="0" applyFill="1" applyBorder="1"/>
    <xf numFmtId="0" fontId="0" fillId="30" borderId="4" xfId="0" applyFill="1" applyBorder="1"/>
    <xf numFmtId="0" fontId="0" fillId="31" borderId="4" xfId="0" applyFill="1" applyBorder="1"/>
    <xf numFmtId="0" fontId="0" fillId="8" borderId="4" xfId="0" applyFill="1" applyBorder="1"/>
    <xf numFmtId="0" fontId="0" fillId="32" borderId="4" xfId="0" applyFill="1" applyBorder="1"/>
    <xf numFmtId="0" fontId="0" fillId="32" borderId="4" xfId="0" applyFill="1" applyBorder="1" applyAlignment="1">
      <alignment horizontal="left"/>
    </xf>
    <xf numFmtId="2" fontId="0" fillId="32" borderId="4" xfId="0" applyNumberFormat="1" applyFill="1" applyBorder="1"/>
    <xf numFmtId="165" fontId="0" fillId="32" borderId="4" xfId="0" applyNumberFormat="1" applyFill="1" applyBorder="1"/>
    <xf numFmtId="2" fontId="0" fillId="5" borderId="4" xfId="0" applyNumberFormat="1" applyFill="1" applyBorder="1"/>
    <xf numFmtId="2" fontId="0" fillId="10" borderId="4" xfId="0" applyNumberFormat="1" applyFill="1" applyBorder="1"/>
    <xf numFmtId="2" fontId="0" fillId="11" borderId="4" xfId="0" applyNumberFormat="1" applyFill="1" applyBorder="1"/>
    <xf numFmtId="2" fontId="0" fillId="12" borderId="4" xfId="0" applyNumberFormat="1" applyFill="1" applyBorder="1"/>
    <xf numFmtId="2" fontId="0" fillId="13" borderId="4" xfId="0" applyNumberFormat="1" applyFill="1" applyBorder="1"/>
    <xf numFmtId="2" fontId="0" fillId="14" borderId="4" xfId="0" applyNumberFormat="1" applyFill="1" applyBorder="1"/>
    <xf numFmtId="2" fontId="0" fillId="15" borderId="4" xfId="0" applyNumberFormat="1" applyFill="1" applyBorder="1"/>
    <xf numFmtId="2" fontId="0" fillId="16" borderId="4" xfId="0" applyNumberFormat="1" applyFill="1" applyBorder="1"/>
    <xf numFmtId="2" fontId="0" fillId="6" borderId="4" xfId="0" applyNumberFormat="1" applyFill="1" applyBorder="1"/>
    <xf numFmtId="2" fontId="0" fillId="17" borderId="4" xfId="0" applyNumberFormat="1" applyFill="1" applyBorder="1"/>
    <xf numFmtId="2" fontId="0" fillId="18" borderId="4" xfId="0" applyNumberFormat="1" applyFill="1" applyBorder="1"/>
    <xf numFmtId="2" fontId="0" fillId="19" borderId="4" xfId="0" applyNumberFormat="1" applyFill="1" applyBorder="1"/>
    <xf numFmtId="2" fontId="0" fillId="20" borderId="4" xfId="0" applyNumberFormat="1" applyFill="1" applyBorder="1"/>
    <xf numFmtId="2" fontId="0" fillId="21" borderId="4" xfId="0" applyNumberFormat="1" applyFill="1" applyBorder="1"/>
    <xf numFmtId="2" fontId="0" fillId="22" borderId="4" xfId="0" applyNumberFormat="1" applyFill="1" applyBorder="1"/>
    <xf numFmtId="2" fontId="0" fillId="23" borderId="4" xfId="0" applyNumberFormat="1" applyFill="1" applyBorder="1"/>
    <xf numFmtId="2" fontId="0" fillId="24" borderId="4" xfId="0" applyNumberFormat="1" applyFill="1" applyBorder="1"/>
    <xf numFmtId="2" fontId="0" fillId="2" borderId="4" xfId="0" applyNumberFormat="1" applyFill="1" applyBorder="1"/>
    <xf numFmtId="2" fontId="0" fillId="7" borderId="4" xfId="0" applyNumberFormat="1" applyFill="1" applyBorder="1"/>
    <xf numFmtId="2" fontId="0" fillId="9" borderId="4" xfId="0" applyNumberFormat="1" applyFill="1" applyBorder="1"/>
    <xf numFmtId="2" fontId="0" fillId="25" borderId="4" xfId="0" applyNumberFormat="1" applyFill="1" applyBorder="1"/>
    <xf numFmtId="2" fontId="0" fillId="26" borderId="4" xfId="0" applyNumberFormat="1" applyFill="1" applyBorder="1"/>
    <xf numFmtId="2" fontId="0" fillId="27" borderId="4" xfId="0" applyNumberFormat="1" applyFill="1" applyBorder="1"/>
    <xf numFmtId="2" fontId="0" fillId="28" borderId="4" xfId="0" applyNumberFormat="1" applyFill="1" applyBorder="1"/>
    <xf numFmtId="2" fontId="0" fillId="29" borderId="4" xfId="0" applyNumberFormat="1" applyFill="1" applyBorder="1"/>
    <xf numFmtId="2" fontId="0" fillId="3" borderId="4" xfId="0" applyNumberFormat="1" applyFill="1" applyBorder="1"/>
    <xf numFmtId="2" fontId="0" fillId="30" borderId="4" xfId="0" applyNumberFormat="1" applyFill="1" applyBorder="1"/>
    <xf numFmtId="2" fontId="0" fillId="31" borderId="4" xfId="0" applyNumberFormat="1" applyFill="1" applyBorder="1"/>
    <xf numFmtId="2" fontId="0" fillId="8" borderId="4" xfId="0" applyNumberFormat="1" applyFill="1" applyBorder="1"/>
    <xf numFmtId="0" fontId="4" fillId="0" borderId="0" xfId="0" applyFont="1"/>
    <xf numFmtId="0" fontId="0" fillId="4" borderId="0" xfId="0" applyFill="1"/>
    <xf numFmtId="2" fontId="1" fillId="0" borderId="0" xfId="0" applyNumberFormat="1" applyFont="1"/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165" fontId="3" fillId="4" borderId="8" xfId="0" applyNumberFormat="1" applyFont="1" applyFill="1" applyBorder="1" applyAlignment="1" applyProtection="1">
      <alignment horizont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0" fontId="4" fillId="0" borderId="4" xfId="0" applyFont="1" applyBorder="1" applyProtection="1">
      <protection locked="0"/>
    </xf>
    <xf numFmtId="165" fontId="0" fillId="4" borderId="4" xfId="0" applyNumberFormat="1" applyFill="1" applyBorder="1" applyProtection="1">
      <protection locked="0"/>
    </xf>
    <xf numFmtId="165" fontId="0" fillId="4" borderId="11" xfId="0" applyNumberFormat="1" applyFill="1" applyBorder="1" applyProtection="1">
      <protection locked="0"/>
    </xf>
    <xf numFmtId="0" fontId="4" fillId="0" borderId="0" xfId="0" applyFont="1" applyProtection="1">
      <protection locked="0"/>
    </xf>
    <xf numFmtId="0" fontId="0" fillId="4" borderId="0" xfId="0" applyFill="1" applyProtection="1">
      <protection locked="0"/>
    </xf>
    <xf numFmtId="165" fontId="7" fillId="20" borderId="46" xfId="0" applyNumberFormat="1" applyFont="1" applyFill="1" applyBorder="1" applyProtection="1">
      <protection locked="0"/>
    </xf>
    <xf numFmtId="0" fontId="0" fillId="32" borderId="10" xfId="0" applyFill="1" applyBorder="1" applyAlignment="1" applyProtection="1">
      <alignment horizontal="left"/>
    </xf>
    <xf numFmtId="0" fontId="0" fillId="33" borderId="4" xfId="0" applyFill="1" applyBorder="1"/>
    <xf numFmtId="0" fontId="0" fillId="33" borderId="4" xfId="0" applyFill="1" applyBorder="1" applyAlignment="1">
      <alignment horizontal="left"/>
    </xf>
    <xf numFmtId="2" fontId="0" fillId="33" borderId="4" xfId="0" applyNumberFormat="1" applyFill="1" applyBorder="1"/>
    <xf numFmtId="165" fontId="0" fillId="33" borderId="4" xfId="0" applyNumberFormat="1" applyFill="1" applyBorder="1"/>
    <xf numFmtId="0" fontId="0" fillId="33" borderId="0" xfId="0" applyFill="1"/>
    <xf numFmtId="2" fontId="0" fillId="33" borderId="0" xfId="0" applyNumberFormat="1" applyFill="1"/>
    <xf numFmtId="0" fontId="0" fillId="33" borderId="10" xfId="0" applyFill="1" applyBorder="1" applyAlignment="1" applyProtection="1">
      <alignment horizontal="left"/>
    </xf>
    <xf numFmtId="0" fontId="0" fillId="32" borderId="4" xfId="0" applyFill="1" applyBorder="1" applyAlignment="1" applyProtection="1">
      <alignment horizontal="left"/>
    </xf>
    <xf numFmtId="0" fontId="0" fillId="32" borderId="4" xfId="0" applyFill="1" applyBorder="1" applyProtection="1"/>
    <xf numFmtId="0" fontId="0" fillId="0" borderId="4" xfId="0" applyBorder="1" applyAlignment="1">
      <alignment wrapText="1"/>
    </xf>
    <xf numFmtId="0" fontId="0" fillId="18" borderId="4" xfId="0" applyFill="1" applyBorder="1" applyAlignment="1">
      <alignment wrapText="1"/>
    </xf>
    <xf numFmtId="0" fontId="0" fillId="31" borderId="4" xfId="0" applyFill="1" applyBorder="1" applyAlignment="1">
      <alignment wrapText="1"/>
    </xf>
    <xf numFmtId="0" fontId="0" fillId="34" borderId="4" xfId="0" applyFill="1" applyBorder="1" applyAlignment="1">
      <alignment wrapText="1"/>
    </xf>
    <xf numFmtId="0" fontId="0" fillId="35" borderId="4" xfId="0" applyFill="1" applyBorder="1" applyAlignment="1">
      <alignment wrapText="1"/>
    </xf>
    <xf numFmtId="14" fontId="0" fillId="0" borderId="4" xfId="0" applyNumberFormat="1" applyBorder="1"/>
    <xf numFmtId="0" fontId="0" fillId="34" borderId="4" xfId="0" applyFill="1" applyBorder="1"/>
    <xf numFmtId="0" fontId="0" fillId="35" borderId="4" xfId="0" applyFill="1" applyBorder="1"/>
    <xf numFmtId="10" fontId="0" fillId="0" borderId="0" xfId="1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7" fillId="0" borderId="4" xfId="0" applyFont="1" applyBorder="1" applyProtection="1">
      <protection locked="0"/>
    </xf>
    <xf numFmtId="165" fontId="7" fillId="4" borderId="4" xfId="0" applyNumberFormat="1" applyFont="1" applyFill="1" applyBorder="1" applyProtection="1">
      <protection locked="0"/>
    </xf>
    <xf numFmtId="165" fontId="7" fillId="4" borderId="11" xfId="0" applyNumberFormat="1" applyFont="1" applyFill="1" applyBorder="1" applyProtection="1">
      <protection locked="0"/>
    </xf>
    <xf numFmtId="0" fontId="3" fillId="6" borderId="8" xfId="0" applyFont="1" applyFill="1" applyBorder="1" applyAlignment="1" applyProtection="1">
      <alignment vertical="center" wrapText="1"/>
      <protection locked="0"/>
    </xf>
    <xf numFmtId="2" fontId="6" fillId="6" borderId="8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Border="1" applyProtection="1">
      <protection locked="0"/>
    </xf>
    <xf numFmtId="165" fontId="0" fillId="0" borderId="0" xfId="0" applyNumberFormat="1" applyBorder="1"/>
    <xf numFmtId="0" fontId="0" fillId="4" borderId="4" xfId="0" applyFill="1" applyBorder="1" applyAlignment="1" applyProtection="1">
      <alignment horizontal="left"/>
    </xf>
    <xf numFmtId="14" fontId="0" fillId="0" borderId="0" xfId="0" applyNumberFormat="1"/>
    <xf numFmtId="14" fontId="0" fillId="33" borderId="0" xfId="0" applyNumberFormat="1" applyFill="1"/>
    <xf numFmtId="0" fontId="0" fillId="34" borderId="0" xfId="0" applyFill="1"/>
    <xf numFmtId="0" fontId="0" fillId="36" borderId="0" xfId="0" applyFill="1"/>
    <xf numFmtId="0" fontId="0" fillId="37" borderId="0" xfId="0" applyFill="1"/>
    <xf numFmtId="0" fontId="0" fillId="36" borderId="4" xfId="0" applyFill="1" applyBorder="1"/>
    <xf numFmtId="0" fontId="0" fillId="37" borderId="4" xfId="0" applyFill="1" applyBorder="1"/>
    <xf numFmtId="0" fontId="0" fillId="37" borderId="11" xfId="0" applyFill="1" applyBorder="1"/>
    <xf numFmtId="0" fontId="0" fillId="34" borderId="13" xfId="0" applyFill="1" applyBorder="1"/>
    <xf numFmtId="0" fontId="0" fillId="36" borderId="13" xfId="0" applyFill="1" applyBorder="1"/>
    <xf numFmtId="0" fontId="0" fillId="37" borderId="13" xfId="0" applyFill="1" applyBorder="1"/>
    <xf numFmtId="0" fontId="0" fillId="36" borderId="47" xfId="0" applyFill="1" applyBorder="1"/>
    <xf numFmtId="0" fontId="0" fillId="34" borderId="11" xfId="0" applyFill="1" applyBorder="1"/>
    <xf numFmtId="0" fontId="0" fillId="34" borderId="47" xfId="0" applyFill="1" applyBorder="1"/>
    <xf numFmtId="0" fontId="0" fillId="33" borderId="28" xfId="0" applyFill="1" applyBorder="1"/>
    <xf numFmtId="14" fontId="0" fillId="33" borderId="22" xfId="0" applyNumberFormat="1" applyFill="1" applyBorder="1"/>
    <xf numFmtId="0" fontId="0" fillId="33" borderId="22" xfId="0" applyFill="1" applyBorder="1"/>
    <xf numFmtId="14" fontId="0" fillId="33" borderId="23" xfId="0" applyNumberFormat="1" applyFill="1" applyBorder="1"/>
    <xf numFmtId="0" fontId="0" fillId="37" borderId="47" xfId="0" applyFill="1" applyBorder="1"/>
    <xf numFmtId="0" fontId="0" fillId="36" borderId="10" xfId="0" applyFill="1" applyBorder="1"/>
    <xf numFmtId="0" fontId="0" fillId="36" borderId="11" xfId="0" applyFill="1" applyBorder="1"/>
    <xf numFmtId="0" fontId="0" fillId="36" borderId="12" xfId="0" applyFill="1" applyBorder="1"/>
    <xf numFmtId="0" fontId="0" fillId="33" borderId="4" xfId="0" applyFill="1" applyBorder="1" applyAlignment="1">
      <alignment wrapText="1"/>
    </xf>
    <xf numFmtId="2" fontId="0" fillId="36" borderId="47" xfId="0" applyNumberFormat="1" applyFill="1" applyBorder="1"/>
    <xf numFmtId="2" fontId="0" fillId="34" borderId="47" xfId="0" applyNumberFormat="1" applyFill="1" applyBorder="1"/>
    <xf numFmtId="14" fontId="12" fillId="33" borderId="22" xfId="0" applyNumberFormat="1" applyFont="1" applyFill="1" applyBorder="1"/>
    <xf numFmtId="0" fontId="12" fillId="0" borderId="0" xfId="0" applyFont="1"/>
    <xf numFmtId="0" fontId="12" fillId="34" borderId="4" xfId="0" applyFont="1" applyFill="1" applyBorder="1"/>
    <xf numFmtId="0" fontId="12" fillId="36" borderId="10" xfId="0" applyFont="1" applyFill="1" applyBorder="1"/>
    <xf numFmtId="0" fontId="12" fillId="36" borderId="4" xfId="0" applyFont="1" applyFill="1" applyBorder="1"/>
    <xf numFmtId="0" fontId="12" fillId="37" borderId="4" xfId="0" applyFont="1" applyFill="1" applyBorder="1"/>
    <xf numFmtId="165" fontId="0" fillId="37" borderId="11" xfId="0" applyNumberFormat="1" applyFill="1" applyBorder="1"/>
    <xf numFmtId="165" fontId="0" fillId="36" borderId="11" xfId="0" applyNumberFormat="1" applyFill="1" applyBorder="1"/>
    <xf numFmtId="165" fontId="0" fillId="34" borderId="11" xfId="0" applyNumberFormat="1" applyFill="1" applyBorder="1"/>
    <xf numFmtId="2" fontId="0" fillId="37" borderId="47" xfId="0" applyNumberFormat="1" applyFill="1" applyBorder="1"/>
    <xf numFmtId="0" fontId="0" fillId="37" borderId="10" xfId="0" applyFill="1" applyBorder="1"/>
    <xf numFmtId="0" fontId="12" fillId="37" borderId="10" xfId="0" applyFont="1" applyFill="1" applyBorder="1"/>
    <xf numFmtId="0" fontId="0" fillId="37" borderId="12" xfId="0" applyFill="1" applyBorder="1"/>
    <xf numFmtId="165" fontId="0" fillId="37" borderId="14" xfId="0" applyNumberFormat="1" applyFill="1" applyBorder="1"/>
    <xf numFmtId="165" fontId="0" fillId="36" borderId="14" xfId="0" applyNumberFormat="1" applyFill="1" applyBorder="1"/>
    <xf numFmtId="0" fontId="0" fillId="34" borderId="10" xfId="0" applyFill="1" applyBorder="1"/>
    <xf numFmtId="0" fontId="12" fillId="34" borderId="10" xfId="0" applyFont="1" applyFill="1" applyBorder="1"/>
    <xf numFmtId="0" fontId="0" fillId="34" borderId="12" xfId="0" applyFill="1" applyBorder="1"/>
    <xf numFmtId="165" fontId="0" fillId="34" borderId="14" xfId="0" applyNumberFormat="1" applyFill="1" applyBorder="1"/>
    <xf numFmtId="165" fontId="0" fillId="34" borderId="49" xfId="0" applyNumberFormat="1" applyFill="1" applyBorder="1"/>
    <xf numFmtId="165" fontId="12" fillId="34" borderId="11" xfId="0" applyNumberFormat="1" applyFont="1" applyFill="1" applyBorder="1"/>
    <xf numFmtId="165" fontId="0" fillId="36" borderId="49" xfId="0" applyNumberFormat="1" applyFill="1" applyBorder="1"/>
    <xf numFmtId="165" fontId="12" fillId="36" borderId="11" xfId="0" applyNumberFormat="1" applyFont="1" applyFill="1" applyBorder="1"/>
    <xf numFmtId="165" fontId="0" fillId="37" borderId="49" xfId="0" applyNumberFormat="1" applyFill="1" applyBorder="1"/>
    <xf numFmtId="165" fontId="12" fillId="37" borderId="11" xfId="0" applyNumberFormat="1" applyFont="1" applyFill="1" applyBorder="1"/>
    <xf numFmtId="2" fontId="13" fillId="33" borderId="4" xfId="0" applyNumberFormat="1" applyFont="1" applyFill="1" applyBorder="1" applyAlignment="1">
      <alignment wrapText="1"/>
    </xf>
    <xf numFmtId="0" fontId="1" fillId="0" borderId="10" xfId="0" applyFont="1" applyBorder="1" applyProtection="1">
      <protection locked="0"/>
    </xf>
    <xf numFmtId="165" fontId="1" fillId="4" borderId="4" xfId="0" applyNumberFormat="1" applyFont="1" applyFill="1" applyBorder="1" applyProtection="1">
      <protection locked="0"/>
    </xf>
    <xf numFmtId="165" fontId="1" fillId="4" borderId="11" xfId="0" applyNumberFormat="1" applyFont="1" applyFill="1" applyBorder="1" applyProtection="1">
      <protection locked="0"/>
    </xf>
    <xf numFmtId="166" fontId="7" fillId="6" borderId="4" xfId="0" applyNumberFormat="1" applyFont="1" applyFill="1" applyBorder="1" applyProtection="1">
      <protection locked="0"/>
    </xf>
    <xf numFmtId="166" fontId="7" fillId="4" borderId="4" xfId="0" applyNumberFormat="1" applyFont="1" applyFill="1" applyBorder="1" applyProtection="1">
      <protection locked="0"/>
    </xf>
    <xf numFmtId="166" fontId="10" fillId="6" borderId="4" xfId="0" applyNumberFormat="1" applyFont="1" applyFill="1" applyBorder="1" applyProtection="1">
      <protection locked="0"/>
    </xf>
    <xf numFmtId="166" fontId="9" fillId="4" borderId="4" xfId="0" applyNumberFormat="1" applyFont="1" applyFill="1" applyBorder="1" applyProtection="1">
      <protection locked="0"/>
    </xf>
    <xf numFmtId="166" fontId="0" fillId="4" borderId="4" xfId="0" applyNumberFormat="1" applyFill="1" applyBorder="1" applyProtection="1">
      <protection locked="0"/>
    </xf>
    <xf numFmtId="166" fontId="11" fillId="6" borderId="4" xfId="0" applyNumberFormat="1" applyFont="1" applyFill="1" applyBorder="1" applyProtection="1">
      <protection locked="0"/>
    </xf>
    <xf numFmtId="166" fontId="0" fillId="6" borderId="4" xfId="0" applyNumberFormat="1" applyFill="1" applyBorder="1" applyProtection="1">
      <protection locked="0"/>
    </xf>
    <xf numFmtId="166" fontId="1" fillId="6" borderId="4" xfId="0" applyNumberFormat="1" applyFont="1" applyFill="1" applyBorder="1" applyProtection="1">
      <protection locked="0"/>
    </xf>
    <xf numFmtId="166" fontId="1" fillId="4" borderId="4" xfId="0" applyNumberFormat="1" applyFont="1" applyFill="1" applyBorder="1" applyProtection="1">
      <protection locked="0"/>
    </xf>
    <xf numFmtId="0" fontId="0" fillId="0" borderId="0" xfId="0" applyAlignment="1" applyProtection="1">
      <alignment horizontal="right"/>
    </xf>
    <xf numFmtId="0" fontId="0" fillId="32" borderId="47" xfId="0" applyFill="1" applyBorder="1" applyProtection="1"/>
    <xf numFmtId="0" fontId="1" fillId="33" borderId="4" xfId="0" applyFont="1" applyFill="1" applyBorder="1"/>
    <xf numFmtId="0" fontId="1" fillId="33" borderId="4" xfId="0" applyFont="1" applyFill="1" applyBorder="1" applyAlignment="1" applyProtection="1">
      <alignment horizontal="left"/>
    </xf>
    <xf numFmtId="0" fontId="1" fillId="33" borderId="4" xfId="0" applyFont="1" applyFill="1" applyBorder="1" applyAlignment="1">
      <alignment horizontal="left"/>
    </xf>
    <xf numFmtId="2" fontId="1" fillId="33" borderId="4" xfId="0" applyNumberFormat="1" applyFont="1" applyFill="1" applyBorder="1"/>
    <xf numFmtId="165" fontId="1" fillId="33" borderId="4" xfId="0" applyNumberFormat="1" applyFont="1" applyFill="1" applyBorder="1"/>
    <xf numFmtId="0" fontId="1" fillId="33" borderId="0" xfId="0" applyFont="1" applyFill="1"/>
    <xf numFmtId="0" fontId="1" fillId="33" borderId="4" xfId="0" applyFont="1" applyFill="1" applyBorder="1" applyProtection="1"/>
    <xf numFmtId="0" fontId="1" fillId="33" borderId="10" xfId="0" applyFont="1" applyFill="1" applyBorder="1" applyAlignment="1" applyProtection="1">
      <alignment horizontal="left"/>
    </xf>
    <xf numFmtId="0" fontId="0" fillId="32" borderId="10" xfId="0" applyFont="1" applyFill="1" applyBorder="1" applyAlignment="1" applyProtection="1">
      <alignment horizontal="left"/>
    </xf>
    <xf numFmtId="0" fontId="0" fillId="32" borderId="4" xfId="0" applyFont="1" applyFill="1" applyBorder="1" applyAlignment="1">
      <alignment horizontal="left"/>
    </xf>
    <xf numFmtId="2" fontId="0" fillId="32" borderId="4" xfId="0" applyNumberFormat="1" applyFont="1" applyFill="1" applyBorder="1"/>
    <xf numFmtId="165" fontId="0" fillId="32" borderId="4" xfId="0" applyNumberFormat="1" applyFont="1" applyFill="1" applyBorder="1"/>
    <xf numFmtId="0" fontId="0" fillId="5" borderId="4" xfId="0" applyFont="1" applyFill="1" applyBorder="1"/>
    <xf numFmtId="0" fontId="0" fillId="10" borderId="4" xfId="0" applyFont="1" applyFill="1" applyBorder="1"/>
    <xf numFmtId="2" fontId="0" fillId="11" borderId="4" xfId="0" applyNumberFormat="1" applyFont="1" applyFill="1" applyBorder="1"/>
    <xf numFmtId="2" fontId="0" fillId="12" borderId="4" xfId="0" applyNumberFormat="1" applyFont="1" applyFill="1" applyBorder="1"/>
    <xf numFmtId="2" fontId="0" fillId="13" borderId="4" xfId="0" applyNumberFormat="1" applyFont="1" applyFill="1" applyBorder="1"/>
    <xf numFmtId="2" fontId="0" fillId="14" borderId="4" xfId="0" applyNumberFormat="1" applyFont="1" applyFill="1" applyBorder="1"/>
    <xf numFmtId="2" fontId="0" fillId="15" borderId="4" xfId="0" applyNumberFormat="1" applyFont="1" applyFill="1" applyBorder="1"/>
    <xf numFmtId="2" fontId="0" fillId="16" borderId="4" xfId="0" applyNumberFormat="1" applyFont="1" applyFill="1" applyBorder="1"/>
    <xf numFmtId="2" fontId="0" fillId="6" borderId="4" xfId="0" applyNumberFormat="1" applyFont="1" applyFill="1" applyBorder="1"/>
    <xf numFmtId="2" fontId="0" fillId="17" borderId="4" xfId="0" applyNumberFormat="1" applyFont="1" applyFill="1" applyBorder="1"/>
    <xf numFmtId="2" fontId="0" fillId="18" borderId="4" xfId="0" applyNumberFormat="1" applyFont="1" applyFill="1" applyBorder="1"/>
    <xf numFmtId="2" fontId="0" fillId="19" borderId="4" xfId="0" applyNumberFormat="1" applyFont="1" applyFill="1" applyBorder="1"/>
    <xf numFmtId="2" fontId="0" fillId="20" borderId="4" xfId="0" applyNumberFormat="1" applyFont="1" applyFill="1" applyBorder="1"/>
    <xf numFmtId="2" fontId="0" fillId="21" borderId="4" xfId="0" applyNumberFormat="1" applyFont="1" applyFill="1" applyBorder="1"/>
    <xf numFmtId="2" fontId="0" fillId="22" borderId="4" xfId="0" applyNumberFormat="1" applyFont="1" applyFill="1" applyBorder="1"/>
    <xf numFmtId="2" fontId="0" fillId="23" borderId="4" xfId="0" applyNumberFormat="1" applyFont="1" applyFill="1" applyBorder="1"/>
    <xf numFmtId="2" fontId="0" fillId="24" borderId="4" xfId="0" applyNumberFormat="1" applyFont="1" applyFill="1" applyBorder="1"/>
    <xf numFmtId="2" fontId="0" fillId="2" borderId="4" xfId="0" applyNumberFormat="1" applyFont="1" applyFill="1" applyBorder="1"/>
    <xf numFmtId="2" fontId="0" fillId="7" borderId="4" xfId="0" applyNumberFormat="1" applyFont="1" applyFill="1" applyBorder="1"/>
    <xf numFmtId="2" fontId="0" fillId="9" borderId="4" xfId="0" applyNumberFormat="1" applyFont="1" applyFill="1" applyBorder="1"/>
    <xf numFmtId="2" fontId="0" fillId="25" borderId="4" xfId="0" applyNumberFormat="1" applyFont="1" applyFill="1" applyBorder="1"/>
    <xf numFmtId="2" fontId="0" fillId="26" borderId="4" xfId="0" applyNumberFormat="1" applyFont="1" applyFill="1" applyBorder="1"/>
    <xf numFmtId="2" fontId="0" fillId="27" borderId="4" xfId="0" applyNumberFormat="1" applyFont="1" applyFill="1" applyBorder="1"/>
    <xf numFmtId="2" fontId="0" fillId="28" borderId="4" xfId="0" applyNumberFormat="1" applyFont="1" applyFill="1" applyBorder="1"/>
    <xf numFmtId="2" fontId="0" fillId="29" borderId="4" xfId="0" applyNumberFormat="1" applyFont="1" applyFill="1" applyBorder="1"/>
    <xf numFmtId="2" fontId="0" fillId="3" borderId="4" xfId="0" applyNumberFormat="1" applyFont="1" applyFill="1" applyBorder="1"/>
    <xf numFmtId="2" fontId="0" fillId="30" borderId="4" xfId="0" applyNumberFormat="1" applyFont="1" applyFill="1" applyBorder="1"/>
    <xf numFmtId="2" fontId="0" fillId="31" borderId="4" xfId="0" applyNumberFormat="1" applyFont="1" applyFill="1" applyBorder="1"/>
    <xf numFmtId="2" fontId="0" fillId="8" borderId="4" xfId="0" applyNumberFormat="1" applyFont="1" applyFill="1" applyBorder="1"/>
    <xf numFmtId="0" fontId="0" fillId="0" borderId="0" xfId="0" applyFont="1"/>
    <xf numFmtId="2" fontId="0" fillId="0" borderId="19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9" xfId="0" applyBorder="1" applyProtection="1"/>
    <xf numFmtId="2" fontId="0" fillId="0" borderId="18" xfId="0" applyNumberFormat="1" applyBorder="1" applyAlignment="1">
      <alignment vertical="center"/>
    </xf>
    <xf numFmtId="0" fontId="7" fillId="20" borderId="44" xfId="0" applyFont="1" applyFill="1" applyBorder="1" applyAlignment="1" applyProtection="1">
      <alignment horizontal="center"/>
      <protection locked="0"/>
    </xf>
    <xf numFmtId="0" fontId="7" fillId="20" borderId="41" xfId="0" applyFont="1" applyFill="1" applyBorder="1" applyAlignment="1" applyProtection="1">
      <alignment horizontal="center"/>
      <protection locked="0"/>
    </xf>
    <xf numFmtId="0" fontId="7" fillId="20" borderId="4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4" fontId="5" fillId="0" borderId="37" xfId="0" applyNumberFormat="1" applyFont="1" applyBorder="1" applyAlignment="1">
      <alignment horizontal="center"/>
    </xf>
    <xf numFmtId="14" fontId="0" fillId="12" borderId="4" xfId="0" applyNumberForma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3" fillId="8" borderId="38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 wrapText="1"/>
    </xf>
    <xf numFmtId="1" fontId="0" fillId="9" borderId="38" xfId="0" applyNumberFormat="1" applyFill="1" applyBorder="1" applyAlignment="1">
      <alignment horizontal="center" wrapText="1" shrinkToFit="1"/>
    </xf>
    <xf numFmtId="1" fontId="0" fillId="9" borderId="0" xfId="0" applyNumberFormat="1" applyFill="1" applyBorder="1" applyAlignment="1">
      <alignment horizontal="center" wrapText="1" shrinkToFit="1"/>
    </xf>
    <xf numFmtId="14" fontId="0" fillId="5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4" fontId="0" fillId="10" borderId="4" xfId="0" applyNumberForma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14" fontId="0" fillId="11" borderId="4" xfId="0" applyNumberForma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14" fontId="0" fillId="23" borderId="4" xfId="0" applyNumberFormat="1" applyFill="1" applyBorder="1" applyAlignment="1">
      <alignment horizontal="center"/>
    </xf>
    <xf numFmtId="0" fontId="0" fillId="23" borderId="4" xfId="0" applyFill="1" applyBorder="1" applyAlignment="1">
      <alignment horizontal="center"/>
    </xf>
    <xf numFmtId="14" fontId="0" fillId="13" borderId="4" xfId="0" applyNumberFormat="1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14" fontId="0" fillId="14" borderId="4" xfId="0" applyNumberFormat="1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14" fontId="0" fillId="15" borderId="4" xfId="0" applyNumberFormat="1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14" fontId="0" fillId="16" borderId="4" xfId="0" applyNumberFormat="1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14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17" borderId="4" xfId="0" applyNumberFormat="1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14" fontId="0" fillId="18" borderId="4" xfId="0" applyNumberForma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14" fontId="0" fillId="19" borderId="4" xfId="0" applyNumberFormat="1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14" fontId="0" fillId="20" borderId="4" xfId="0" applyNumberFormat="1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14" fontId="0" fillId="21" borderId="4" xfId="0" applyNumberFormat="1" applyFill="1" applyBorder="1" applyAlignment="1">
      <alignment horizontal="center"/>
    </xf>
    <xf numFmtId="0" fontId="0" fillId="21" borderId="4" xfId="0" applyFill="1" applyBorder="1" applyAlignment="1">
      <alignment horizontal="center"/>
    </xf>
    <xf numFmtId="14" fontId="0" fillId="22" borderId="4" xfId="0" applyNumberFormat="1" applyFill="1" applyBorder="1" applyAlignment="1">
      <alignment horizontal="center"/>
    </xf>
    <xf numFmtId="0" fontId="0" fillId="22" borderId="4" xfId="0" applyFill="1" applyBorder="1" applyAlignment="1">
      <alignment horizontal="center"/>
    </xf>
    <xf numFmtId="14" fontId="0" fillId="30" borderId="4" xfId="0" applyNumberFormat="1" applyFill="1" applyBorder="1" applyAlignment="1">
      <alignment horizontal="center"/>
    </xf>
    <xf numFmtId="0" fontId="0" fillId="30" borderId="4" xfId="0" applyFill="1" applyBorder="1" applyAlignment="1">
      <alignment horizontal="center"/>
    </xf>
    <xf numFmtId="14" fontId="0" fillId="24" borderId="4" xfId="0" applyNumberFormat="1" applyFill="1" applyBorder="1" applyAlignment="1">
      <alignment horizontal="center"/>
    </xf>
    <xf numFmtId="0" fontId="0" fillId="24" borderId="4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4" fontId="0" fillId="9" borderId="4" xfId="0" applyNumberForma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14" fontId="0" fillId="25" borderId="4" xfId="0" applyNumberFormat="1" applyFill="1" applyBorder="1" applyAlignment="1">
      <alignment horizontal="center"/>
    </xf>
    <xf numFmtId="0" fontId="0" fillId="25" borderId="4" xfId="0" applyFill="1" applyBorder="1" applyAlignment="1">
      <alignment horizontal="center"/>
    </xf>
    <xf numFmtId="14" fontId="0" fillId="26" borderId="4" xfId="0" applyNumberFormat="1" applyFill="1" applyBorder="1" applyAlignment="1">
      <alignment horizontal="center"/>
    </xf>
    <xf numFmtId="0" fontId="0" fillId="26" borderId="4" xfId="0" applyFill="1" applyBorder="1" applyAlignment="1">
      <alignment horizontal="center"/>
    </xf>
    <xf numFmtId="14" fontId="0" fillId="27" borderId="4" xfId="0" applyNumberFormat="1" applyFill="1" applyBorder="1" applyAlignment="1">
      <alignment horizontal="center"/>
    </xf>
    <xf numFmtId="0" fontId="0" fillId="27" borderId="4" xfId="0" applyFill="1" applyBorder="1" applyAlignment="1">
      <alignment horizontal="center"/>
    </xf>
    <xf numFmtId="14" fontId="0" fillId="28" borderId="4" xfId="0" applyNumberFormat="1" applyFill="1" applyBorder="1" applyAlignment="1">
      <alignment horizontal="center"/>
    </xf>
    <xf numFmtId="0" fontId="0" fillId="28" borderId="4" xfId="0" applyFill="1" applyBorder="1" applyAlignment="1">
      <alignment horizontal="center"/>
    </xf>
    <xf numFmtId="14" fontId="0" fillId="29" borderId="4" xfId="0" applyNumberFormat="1" applyFill="1" applyBorder="1" applyAlignment="1">
      <alignment horizontal="center"/>
    </xf>
    <xf numFmtId="0" fontId="0" fillId="29" borderId="4" xfId="0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0" fillId="31" borderId="4" xfId="0" applyNumberFormat="1" applyFill="1" applyBorder="1" applyAlignment="1">
      <alignment horizontal="center"/>
    </xf>
    <xf numFmtId="0" fontId="0" fillId="31" borderId="4" xfId="0" applyFill="1" applyBorder="1" applyAlignment="1">
      <alignment horizontal="center"/>
    </xf>
    <xf numFmtId="14" fontId="0" fillId="8" borderId="4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4" borderId="4" xfId="0" applyFill="1" applyBorder="1" applyAlignment="1">
      <alignment horizontal="center"/>
    </xf>
    <xf numFmtId="0" fontId="0" fillId="33" borderId="48" xfId="0" applyFill="1" applyBorder="1" applyAlignment="1">
      <alignment horizontal="center" wrapText="1"/>
    </xf>
    <xf numFmtId="0" fontId="0" fillId="33" borderId="47" xfId="0" applyFill="1" applyBorder="1" applyAlignment="1">
      <alignment horizontal="center" wrapText="1"/>
    </xf>
    <xf numFmtId="0" fontId="0" fillId="35" borderId="50" xfId="0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16" fontId="0" fillId="0" borderId="7" xfId="0" applyNumberFormat="1" applyFill="1" applyBorder="1" applyAlignment="1" applyProtection="1">
      <alignment horizontal="center" vertical="center" wrapText="1"/>
    </xf>
    <xf numFmtId="16" fontId="0" fillId="0" borderId="8" xfId="0" applyNumberForma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5" borderId="7" xfId="0" applyFill="1" applyBorder="1" applyAlignment="1">
      <alignment horizontal="center" vertical="top" wrapText="1"/>
    </xf>
    <xf numFmtId="0" fontId="0" fillId="5" borderId="12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34" borderId="7" xfId="0" applyFill="1" applyBorder="1" applyAlignment="1">
      <alignment horizontal="center"/>
    </xf>
    <xf numFmtId="0" fontId="0" fillId="34" borderId="8" xfId="0" applyFill="1" applyBorder="1" applyAlignment="1">
      <alignment horizontal="center"/>
    </xf>
    <xf numFmtId="0" fontId="0" fillId="34" borderId="9" xfId="0" applyFill="1" applyBorder="1" applyAlignment="1">
      <alignment horizontal="center"/>
    </xf>
    <xf numFmtId="0" fontId="0" fillId="36" borderId="7" xfId="0" applyFill="1" applyBorder="1" applyAlignment="1">
      <alignment horizontal="center"/>
    </xf>
    <xf numFmtId="0" fontId="0" fillId="36" borderId="8" xfId="0" applyFill="1" applyBorder="1" applyAlignment="1">
      <alignment horizontal="center"/>
    </xf>
    <xf numFmtId="0" fontId="0" fillId="36" borderId="9" xfId="0" applyFill="1" applyBorder="1" applyAlignment="1">
      <alignment horizontal="center"/>
    </xf>
    <xf numFmtId="0" fontId="0" fillId="37" borderId="7" xfId="0" applyFill="1" applyBorder="1" applyAlignment="1">
      <alignment horizontal="center"/>
    </xf>
    <xf numFmtId="0" fontId="0" fillId="37" borderId="8" xfId="0" applyFill="1" applyBorder="1" applyAlignment="1">
      <alignment horizontal="center"/>
    </xf>
    <xf numFmtId="0" fontId="0" fillId="37" borderId="9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NJIGA%20&#352;ANKA1/KnjigaSankaPra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ESNICE-BJANKO%20-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 PODATAKA"/>
      <sheetName val="KnjigaSanka"/>
      <sheetName val="KnjigaSankaBjanko"/>
      <sheetName val="KUMULATIVNO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41122</v>
          </cell>
        </row>
        <row r="3">
          <cell r="B3">
            <v>41125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njigaSanka"/>
      <sheetName val="UNOS PODATAKA"/>
      <sheetName val="Ulazi"/>
      <sheetName val="Obracun"/>
      <sheetName val="Kalkulacija"/>
      <sheetName val="ZivaStoka"/>
      <sheetName val="Cijene"/>
      <sheetName val="PrenosMesa"/>
    </sheetNames>
    <sheetDataSet>
      <sheetData sheetId="0"/>
      <sheetData sheetId="1"/>
      <sheetData sheetId="2"/>
      <sheetData sheetId="3"/>
      <sheetData sheetId="4"/>
      <sheetData sheetId="5">
        <row r="2">
          <cell r="D2">
            <v>1730</v>
          </cell>
        </row>
        <row r="4">
          <cell r="C4">
            <v>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K5" sqref="K5"/>
    </sheetView>
  </sheetViews>
  <sheetFormatPr defaultRowHeight="15.75"/>
  <cols>
    <col min="1" max="1" width="5.7109375" customWidth="1"/>
    <col min="2" max="2" width="20.7109375" style="214" customWidth="1"/>
    <col min="3" max="3" width="6.7109375" customWidth="1"/>
    <col min="4" max="4" width="9.5703125" bestFit="1" customWidth="1"/>
    <col min="5" max="5" width="8.28515625" customWidth="1"/>
    <col min="6" max="6" width="9.5703125" bestFit="1" customWidth="1"/>
    <col min="7" max="7" width="8.28515625" style="140" customWidth="1"/>
    <col min="8" max="8" width="9.5703125" style="216" bestFit="1" customWidth="1"/>
    <col min="9" max="9" width="10" style="141" bestFit="1" customWidth="1"/>
    <col min="10" max="10" width="12.85546875" bestFit="1" customWidth="1"/>
    <col min="11" max="11" width="12.140625" bestFit="1" customWidth="1"/>
  </cols>
  <sheetData>
    <row r="1" spans="1:12" ht="15.75" customHeight="1">
      <c r="A1" s="375" t="s">
        <v>131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2" ht="15.75" customHeight="1" thickBot="1">
      <c r="A2" s="375" t="s">
        <v>132</v>
      </c>
      <c r="B2" s="375"/>
      <c r="D2" s="376" t="s">
        <v>133</v>
      </c>
      <c r="E2" s="376"/>
      <c r="F2" s="376"/>
      <c r="H2" s="375" t="s">
        <v>71</v>
      </c>
      <c r="I2" s="375"/>
      <c r="K2" s="97"/>
      <c r="L2" s="97"/>
    </row>
    <row r="3" spans="1:12" ht="19.5" thickBot="1">
      <c r="A3" s="377"/>
      <c r="B3" s="378"/>
      <c r="D3" s="379"/>
      <c r="E3" s="380"/>
      <c r="F3" s="378"/>
      <c r="H3" s="381">
        <v>41247</v>
      </c>
      <c r="I3" s="378"/>
      <c r="K3" s="97"/>
      <c r="L3" s="97"/>
    </row>
    <row r="4" spans="1:12" ht="13.5" customHeight="1" thickBot="1">
      <c r="F4" s="215"/>
      <c r="K4" s="97"/>
      <c r="L4" s="97"/>
    </row>
    <row r="5" spans="1:12" ht="27" customHeight="1">
      <c r="A5" s="217" t="s">
        <v>134</v>
      </c>
      <c r="B5" s="218" t="s">
        <v>135</v>
      </c>
      <c r="C5" s="218" t="s">
        <v>124</v>
      </c>
      <c r="D5" s="256" t="s">
        <v>136</v>
      </c>
      <c r="E5" s="219" t="s">
        <v>127</v>
      </c>
      <c r="F5" s="219" t="s">
        <v>137</v>
      </c>
      <c r="G5" s="220" t="s">
        <v>128</v>
      </c>
      <c r="H5" s="257" t="s">
        <v>138</v>
      </c>
      <c r="I5" s="221" t="s">
        <v>126</v>
      </c>
      <c r="J5" s="222" t="s">
        <v>139</v>
      </c>
      <c r="K5" s="97"/>
      <c r="L5" s="97"/>
    </row>
    <row r="6" spans="1:12" ht="14.25" customHeight="1">
      <c r="A6" s="223">
        <f>SUM('UNOS PODATAKA'!A6)</f>
        <v>1</v>
      </c>
      <c r="B6" s="253" t="str">
        <f>'UNOS PODATAKA'!B6</f>
        <v>JUNEĆE MESO</v>
      </c>
      <c r="C6" s="253" t="str">
        <f>'UNOS PODATAKA'!C6</f>
        <v>KG</v>
      </c>
      <c r="D6" s="315">
        <f>'UNOS PODATAKA'!CW6+SUM(K7:K20)/I6</f>
        <v>0</v>
      </c>
      <c r="E6" s="316">
        <f>'UNOS PODATAKA'!CU6</f>
        <v>0</v>
      </c>
      <c r="F6" s="316">
        <f>SUM(D6:E6)</f>
        <v>0</v>
      </c>
      <c r="G6" s="316">
        <f>'UNOS PODATAKA'!CV6+SUM(J7:J20)/I6</f>
        <v>0</v>
      </c>
      <c r="H6" s="315">
        <f t="shared" ref="H6" si="0">F6-G6</f>
        <v>0</v>
      </c>
      <c r="I6" s="254">
        <f>SUM('UNOS PODATAKA'!E6)</f>
        <v>10</v>
      </c>
      <c r="J6" s="255">
        <f>G6*I6-J7</f>
        <v>0</v>
      </c>
      <c r="K6" s="97"/>
      <c r="L6" s="97"/>
    </row>
    <row r="7" spans="1:12" ht="14.25" customHeight="1">
      <c r="A7" s="223">
        <f>SUM('UNOS PODATAKA'!A7)</f>
        <v>2</v>
      </c>
      <c r="B7" s="224" t="str">
        <f>'UNOS PODATAKA'!B7</f>
        <v>PRENOS</v>
      </c>
      <c r="C7" s="253">
        <f>'UNOS PODATAKA'!C7</f>
        <v>0</v>
      </c>
      <c r="D7" s="317">
        <f>'UNOS PODATAKA'!CW7</f>
        <v>0</v>
      </c>
      <c r="E7" s="318">
        <f>'UNOS PODATAKA'!CU7</f>
        <v>0</v>
      </c>
      <c r="F7" s="318">
        <f t="shared" ref="F7:F38" si="1">SUM(D7:E7)</f>
        <v>0</v>
      </c>
      <c r="G7" s="319">
        <f>'UNOS PODATAKA'!CV7</f>
        <v>0</v>
      </c>
      <c r="H7" s="320">
        <f t="shared" ref="H7:H38" si="2">F7-G7</f>
        <v>0</v>
      </c>
      <c r="I7" s="225">
        <f>SUM('UNOS PODATAKA'!E7)</f>
        <v>10</v>
      </c>
      <c r="J7" s="226">
        <f t="shared" ref="J7:J38" si="3">G7*I7</f>
        <v>0</v>
      </c>
      <c r="K7" s="259">
        <f>I7*D7</f>
        <v>0</v>
      </c>
      <c r="L7" s="97"/>
    </row>
    <row r="8" spans="1:12" ht="14.25" customHeight="1">
      <c r="A8" s="223">
        <f>SUM('UNOS PODATAKA'!A8)</f>
        <v>3</v>
      </c>
      <c r="B8" s="224" t="str">
        <f>'UNOS PODATAKA'!B8</f>
        <v>faširano</v>
      </c>
      <c r="C8" s="253">
        <f>'UNOS PODATAKA'!C8</f>
        <v>0</v>
      </c>
      <c r="D8" s="317">
        <f>'UNOS PODATAKA'!CW8</f>
        <v>0</v>
      </c>
      <c r="E8" s="318">
        <f>'UNOS PODATAKA'!CU8</f>
        <v>0</v>
      </c>
      <c r="F8" s="318">
        <f t="shared" si="1"/>
        <v>0</v>
      </c>
      <c r="G8" s="319">
        <f>'UNOS PODATAKA'!CV8</f>
        <v>0</v>
      </c>
      <c r="H8" s="320">
        <f t="shared" si="2"/>
        <v>0</v>
      </c>
      <c r="I8" s="225">
        <f>SUM('UNOS PODATAKA'!E8)</f>
        <v>10</v>
      </c>
      <c r="J8" s="226">
        <f t="shared" si="3"/>
        <v>0</v>
      </c>
      <c r="K8" s="259">
        <f t="shared" ref="K8:K71" si="4">I8*D8</f>
        <v>0</v>
      </c>
      <c r="L8" s="97"/>
    </row>
    <row r="9" spans="1:12" ht="14.25" customHeight="1">
      <c r="A9" s="223">
        <f>SUM('UNOS PODATAKA'!A9)</f>
        <v>4</v>
      </c>
      <c r="B9" s="224" t="str">
        <f>'UNOS PODATAKA'!B9</f>
        <v>jun.biftek 23</v>
      </c>
      <c r="C9" s="253">
        <f>'UNOS PODATAKA'!C9</f>
        <v>0</v>
      </c>
      <c r="D9" s="317">
        <f>'UNOS PODATAKA'!CW9</f>
        <v>0</v>
      </c>
      <c r="E9" s="318">
        <f>'UNOS PODATAKA'!CU9</f>
        <v>0</v>
      </c>
      <c r="F9" s="318">
        <f t="shared" si="1"/>
        <v>0</v>
      </c>
      <c r="G9" s="319">
        <f>'UNOS PODATAKA'!CV9</f>
        <v>0</v>
      </c>
      <c r="H9" s="320">
        <f t="shared" si="2"/>
        <v>0</v>
      </c>
      <c r="I9" s="225">
        <f>SUM('UNOS PODATAKA'!E9)</f>
        <v>23</v>
      </c>
      <c r="J9" s="226">
        <f t="shared" si="3"/>
        <v>0</v>
      </c>
      <c r="K9" s="259">
        <f t="shared" si="4"/>
        <v>0</v>
      </c>
      <c r="L9" s="97"/>
    </row>
    <row r="10" spans="1:12" ht="14.25" customHeight="1">
      <c r="A10" s="223">
        <f>SUM('UNOS PODATAKA'!A10)</f>
        <v>5</v>
      </c>
      <c r="B10" s="224" t="str">
        <f>'UNOS PODATAKA'!B10</f>
        <v>jun. Bez kostiju 12,85</v>
      </c>
      <c r="C10" s="253">
        <f>'UNOS PODATAKA'!C10</f>
        <v>0</v>
      </c>
      <c r="D10" s="317">
        <f>'UNOS PODATAKA'!CW10</f>
        <v>0</v>
      </c>
      <c r="E10" s="318">
        <f>'UNOS PODATAKA'!CU10</f>
        <v>0</v>
      </c>
      <c r="F10" s="318">
        <f t="shared" si="1"/>
        <v>0</v>
      </c>
      <c r="G10" s="319">
        <f>'UNOS PODATAKA'!CV10</f>
        <v>0</v>
      </c>
      <c r="H10" s="320">
        <f t="shared" si="2"/>
        <v>0</v>
      </c>
      <c r="I10" s="225">
        <f>SUM('UNOS PODATAKA'!E10)</f>
        <v>12.85</v>
      </c>
      <c r="J10" s="226">
        <f t="shared" si="3"/>
        <v>0</v>
      </c>
      <c r="K10" s="259">
        <f t="shared" si="4"/>
        <v>0</v>
      </c>
      <c r="L10" s="97"/>
    </row>
    <row r="11" spans="1:12" ht="14.25" customHeight="1">
      <c r="A11" s="223">
        <f>SUM('UNOS PODATAKA'!A11)</f>
        <v>6</v>
      </c>
      <c r="B11" s="224" t="str">
        <f>'UNOS PODATAKA'!B11</f>
        <v>jun. Bez kostiju 13</v>
      </c>
      <c r="C11" s="253">
        <f>'UNOS PODATAKA'!C11</f>
        <v>0</v>
      </c>
      <c r="D11" s="317">
        <f>'UNOS PODATAKA'!CW11</f>
        <v>0</v>
      </c>
      <c r="E11" s="318">
        <f>'UNOS PODATAKA'!CU11</f>
        <v>0</v>
      </c>
      <c r="F11" s="318">
        <f t="shared" si="1"/>
        <v>0</v>
      </c>
      <c r="G11" s="319">
        <f>'UNOS PODATAKA'!CV11</f>
        <v>0</v>
      </c>
      <c r="H11" s="320">
        <f t="shared" si="2"/>
        <v>0</v>
      </c>
      <c r="I11" s="225">
        <f>SUM('UNOS PODATAKA'!E11)</f>
        <v>13</v>
      </c>
      <c r="J11" s="226">
        <f t="shared" si="3"/>
        <v>0</v>
      </c>
      <c r="K11" s="259">
        <f t="shared" si="4"/>
        <v>0</v>
      </c>
      <c r="L11" s="97"/>
    </row>
    <row r="12" spans="1:12" ht="14.25" customHeight="1">
      <c r="A12" s="223">
        <f>SUM('UNOS PODATAKA'!A12)</f>
        <v>7</v>
      </c>
      <c r="B12" s="224" t="str">
        <f>'UNOS PODATAKA'!B12</f>
        <v>jun. Sa kostima</v>
      </c>
      <c r="C12" s="253">
        <f>'UNOS PODATAKA'!C12</f>
        <v>0</v>
      </c>
      <c r="D12" s="317">
        <f>'UNOS PODATAKA'!CW12</f>
        <v>0</v>
      </c>
      <c r="E12" s="318">
        <f>'UNOS PODATAKA'!CU12</f>
        <v>0</v>
      </c>
      <c r="F12" s="318">
        <f t="shared" si="1"/>
        <v>0</v>
      </c>
      <c r="G12" s="319">
        <f>'UNOS PODATAKA'!CV12</f>
        <v>0</v>
      </c>
      <c r="H12" s="320">
        <f t="shared" si="2"/>
        <v>0</v>
      </c>
      <c r="I12" s="225">
        <f>SUM('UNOS PODATAKA'!E12)</f>
        <v>9</v>
      </c>
      <c r="J12" s="226">
        <f t="shared" si="3"/>
        <v>0</v>
      </c>
      <c r="K12" s="259">
        <f t="shared" si="4"/>
        <v>0</v>
      </c>
      <c r="L12" s="97"/>
    </row>
    <row r="13" spans="1:12" ht="14.25" customHeight="1">
      <c r="A13" s="223">
        <f>SUM('UNOS PODATAKA'!A13)</f>
        <v>8</v>
      </c>
      <c r="B13" s="224" t="str">
        <f>'UNOS PODATAKA'!B13</f>
        <v>jun.ramstek</v>
      </c>
      <c r="C13" s="253">
        <f>'UNOS PODATAKA'!C13</f>
        <v>0</v>
      </c>
      <c r="D13" s="317">
        <f>'UNOS PODATAKA'!CW13</f>
        <v>0</v>
      </c>
      <c r="E13" s="318">
        <f>'UNOS PODATAKA'!CU13</f>
        <v>0</v>
      </c>
      <c r="F13" s="318">
        <f t="shared" si="1"/>
        <v>0</v>
      </c>
      <c r="G13" s="319">
        <f>'UNOS PODATAKA'!CV13</f>
        <v>0</v>
      </c>
      <c r="H13" s="320">
        <f t="shared" si="2"/>
        <v>0</v>
      </c>
      <c r="I13" s="225">
        <f>SUM('UNOS PODATAKA'!E13)</f>
        <v>14</v>
      </c>
      <c r="J13" s="226">
        <f t="shared" si="3"/>
        <v>0</v>
      </c>
      <c r="K13" s="259">
        <f t="shared" si="4"/>
        <v>0</v>
      </c>
      <c r="L13" s="97"/>
    </row>
    <row r="14" spans="1:12" ht="14.25" customHeight="1">
      <c r="A14" s="223">
        <f>SUM('UNOS PODATAKA'!A14)</f>
        <v>9</v>
      </c>
      <c r="B14" s="224" t="str">
        <f>'UNOS PODATAKA'!B14</f>
        <v>jun.bez kosti 11</v>
      </c>
      <c r="C14" s="253">
        <f>'UNOS PODATAKA'!C14</f>
        <v>0</v>
      </c>
      <c r="D14" s="317">
        <f>'UNOS PODATAKA'!CW14</f>
        <v>0</v>
      </c>
      <c r="E14" s="318">
        <f>'UNOS PODATAKA'!CU14</f>
        <v>0</v>
      </c>
      <c r="F14" s="318">
        <f t="shared" si="1"/>
        <v>0</v>
      </c>
      <c r="G14" s="319">
        <f>'UNOS PODATAKA'!CV14</f>
        <v>0</v>
      </c>
      <c r="H14" s="320">
        <f t="shared" si="2"/>
        <v>0</v>
      </c>
      <c r="I14" s="225">
        <f>SUM('UNOS PODATAKA'!E14)</f>
        <v>11</v>
      </c>
      <c r="J14" s="226">
        <f t="shared" si="3"/>
        <v>0</v>
      </c>
      <c r="K14" s="259">
        <f t="shared" si="4"/>
        <v>0</v>
      </c>
      <c r="L14" s="97"/>
    </row>
    <row r="15" spans="1:12" ht="14.25" customHeight="1">
      <c r="A15" s="223">
        <f>SUM('UNOS PODATAKA'!A15)</f>
        <v>10</v>
      </c>
      <c r="B15" s="224">
        <f>'UNOS PODATAKA'!B15</f>
        <v>0</v>
      </c>
      <c r="C15" s="253">
        <f>'UNOS PODATAKA'!C15</f>
        <v>0</v>
      </c>
      <c r="D15" s="317">
        <f>'UNOS PODATAKA'!CW15</f>
        <v>0</v>
      </c>
      <c r="E15" s="318">
        <f>'UNOS PODATAKA'!CU15</f>
        <v>0</v>
      </c>
      <c r="F15" s="318">
        <f t="shared" si="1"/>
        <v>0</v>
      </c>
      <c r="G15" s="319">
        <f>'UNOS PODATAKA'!CV15</f>
        <v>0</v>
      </c>
      <c r="H15" s="320">
        <f t="shared" si="2"/>
        <v>0</v>
      </c>
      <c r="I15" s="225">
        <f>SUM('UNOS PODATAKA'!E15)</f>
        <v>0</v>
      </c>
      <c r="J15" s="226">
        <f t="shared" si="3"/>
        <v>0</v>
      </c>
      <c r="K15" s="259">
        <f t="shared" si="4"/>
        <v>0</v>
      </c>
      <c r="L15" s="97"/>
    </row>
    <row r="16" spans="1:12" ht="14.25" customHeight="1">
      <c r="A16" s="223">
        <f>SUM('UNOS PODATAKA'!A16)</f>
        <v>11</v>
      </c>
      <c r="B16" s="224">
        <f>'UNOS PODATAKA'!B16</f>
        <v>0</v>
      </c>
      <c r="C16" s="253">
        <f>'UNOS PODATAKA'!C16</f>
        <v>0</v>
      </c>
      <c r="D16" s="317">
        <f>'UNOS PODATAKA'!CW16</f>
        <v>0</v>
      </c>
      <c r="E16" s="318">
        <f>'UNOS PODATAKA'!CU16</f>
        <v>0</v>
      </c>
      <c r="F16" s="318">
        <f t="shared" si="1"/>
        <v>0</v>
      </c>
      <c r="G16" s="319">
        <f>'UNOS PODATAKA'!CV16</f>
        <v>0</v>
      </c>
      <c r="H16" s="320">
        <f t="shared" si="2"/>
        <v>0</v>
      </c>
      <c r="I16" s="225">
        <f>SUM('UNOS PODATAKA'!E16)</f>
        <v>0</v>
      </c>
      <c r="J16" s="226">
        <f t="shared" si="3"/>
        <v>0</v>
      </c>
      <c r="K16" s="259">
        <f t="shared" si="4"/>
        <v>0</v>
      </c>
      <c r="L16" s="97"/>
    </row>
    <row r="17" spans="1:12" ht="14.25" customHeight="1">
      <c r="A17" s="223">
        <f>SUM('UNOS PODATAKA'!A17)</f>
        <v>12</v>
      </c>
      <c r="B17" s="224">
        <f>'UNOS PODATAKA'!B17</f>
        <v>0</v>
      </c>
      <c r="C17" s="253">
        <f>'UNOS PODATAKA'!C17</f>
        <v>0</v>
      </c>
      <c r="D17" s="317">
        <f>'UNOS PODATAKA'!CW17</f>
        <v>0</v>
      </c>
      <c r="E17" s="318">
        <f>'UNOS PODATAKA'!CU17</f>
        <v>0</v>
      </c>
      <c r="F17" s="318">
        <f t="shared" si="1"/>
        <v>0</v>
      </c>
      <c r="G17" s="319">
        <f>'UNOS PODATAKA'!CV17</f>
        <v>0</v>
      </c>
      <c r="H17" s="320">
        <f t="shared" si="2"/>
        <v>0</v>
      </c>
      <c r="I17" s="225">
        <f>SUM('UNOS PODATAKA'!E17)</f>
        <v>0</v>
      </c>
      <c r="J17" s="226">
        <f t="shared" si="3"/>
        <v>0</v>
      </c>
      <c r="K17" s="259">
        <f t="shared" si="4"/>
        <v>0</v>
      </c>
      <c r="L17" s="97"/>
    </row>
    <row r="18" spans="1:12" ht="14.25" customHeight="1">
      <c r="A18" s="223">
        <f>SUM('UNOS PODATAKA'!A18)</f>
        <v>13</v>
      </c>
      <c r="B18" s="224">
        <f>'UNOS PODATAKA'!B18</f>
        <v>0</v>
      </c>
      <c r="C18" s="253">
        <f>'UNOS PODATAKA'!C18</f>
        <v>0</v>
      </c>
      <c r="D18" s="317">
        <f>'UNOS PODATAKA'!CW18</f>
        <v>0</v>
      </c>
      <c r="E18" s="318">
        <f>'UNOS PODATAKA'!CU18</f>
        <v>0</v>
      </c>
      <c r="F18" s="318">
        <f t="shared" si="1"/>
        <v>0</v>
      </c>
      <c r="G18" s="319">
        <f>'UNOS PODATAKA'!CV18</f>
        <v>0</v>
      </c>
      <c r="H18" s="320">
        <f t="shared" si="2"/>
        <v>0</v>
      </c>
      <c r="I18" s="225">
        <f>SUM('UNOS PODATAKA'!E18)</f>
        <v>0</v>
      </c>
      <c r="J18" s="226">
        <f t="shared" si="3"/>
        <v>0</v>
      </c>
      <c r="K18" s="259">
        <f t="shared" si="4"/>
        <v>0</v>
      </c>
      <c r="L18" s="97"/>
    </row>
    <row r="19" spans="1:12" ht="14.25" customHeight="1">
      <c r="A19" s="223">
        <f>SUM('UNOS PODATAKA'!A19)</f>
        <v>14</v>
      </c>
      <c r="B19" s="224">
        <f>'UNOS PODATAKA'!B19</f>
        <v>0</v>
      </c>
      <c r="C19" s="253">
        <f>'UNOS PODATAKA'!C19</f>
        <v>0</v>
      </c>
      <c r="D19" s="317">
        <f>'UNOS PODATAKA'!CW19</f>
        <v>0</v>
      </c>
      <c r="E19" s="318">
        <f>'UNOS PODATAKA'!CU19</f>
        <v>0</v>
      </c>
      <c r="F19" s="318">
        <f t="shared" si="1"/>
        <v>0</v>
      </c>
      <c r="G19" s="319">
        <f>'UNOS PODATAKA'!CV19</f>
        <v>0</v>
      </c>
      <c r="H19" s="320">
        <f t="shared" si="2"/>
        <v>0</v>
      </c>
      <c r="I19" s="225">
        <f>SUM('UNOS PODATAKA'!E19)</f>
        <v>0</v>
      </c>
      <c r="J19" s="226">
        <f t="shared" si="3"/>
        <v>0</v>
      </c>
      <c r="K19" s="259">
        <f t="shared" si="4"/>
        <v>0</v>
      </c>
      <c r="L19" s="97"/>
    </row>
    <row r="20" spans="1:12" ht="14.25" customHeight="1">
      <c r="A20" s="223">
        <f>SUM('UNOS PODATAKA'!A20)</f>
        <v>15</v>
      </c>
      <c r="B20" s="224">
        <f>'UNOS PODATAKA'!B20</f>
        <v>0</v>
      </c>
      <c r="C20" s="253">
        <f>'UNOS PODATAKA'!C20</f>
        <v>0</v>
      </c>
      <c r="D20" s="317">
        <f>'UNOS PODATAKA'!CW20</f>
        <v>0</v>
      </c>
      <c r="E20" s="318">
        <f>'UNOS PODATAKA'!CU20</f>
        <v>0</v>
      </c>
      <c r="F20" s="318">
        <f t="shared" si="1"/>
        <v>0</v>
      </c>
      <c r="G20" s="319">
        <f>'UNOS PODATAKA'!CV20</f>
        <v>0</v>
      </c>
      <c r="H20" s="320">
        <f t="shared" si="2"/>
        <v>0</v>
      </c>
      <c r="I20" s="225">
        <f>SUM('UNOS PODATAKA'!E20)</f>
        <v>0</v>
      </c>
      <c r="J20" s="226">
        <f t="shared" si="3"/>
        <v>0</v>
      </c>
      <c r="K20" s="259">
        <f t="shared" si="4"/>
        <v>0</v>
      </c>
      <c r="L20" s="97"/>
    </row>
    <row r="21" spans="1:12" ht="14.25" customHeight="1">
      <c r="A21" s="223">
        <f>SUM('UNOS PODATAKA'!A21)</f>
        <v>16</v>
      </c>
      <c r="B21" s="224" t="str">
        <f>'UNOS PODATAKA'!B21</f>
        <v>NUS PRENOS</v>
      </c>
      <c r="C21" s="253" t="str">
        <f>'UNOS PODATAKA'!C21</f>
        <v>KG</v>
      </c>
      <c r="D21" s="317">
        <f>'UNOS PODATAKA'!CW21</f>
        <v>0</v>
      </c>
      <c r="E21" s="318">
        <f>'UNOS PODATAKA'!CU21</f>
        <v>0</v>
      </c>
      <c r="F21" s="318">
        <f t="shared" si="1"/>
        <v>0</v>
      </c>
      <c r="G21" s="319">
        <f>'UNOS PODATAKA'!CV21</f>
        <v>0</v>
      </c>
      <c r="H21" s="320">
        <f t="shared" si="2"/>
        <v>0</v>
      </c>
      <c r="I21" s="225">
        <f>SUM('UNOS PODATAKA'!E21)</f>
        <v>2</v>
      </c>
      <c r="J21" s="226">
        <f t="shared" si="3"/>
        <v>0</v>
      </c>
      <c r="K21" s="259">
        <f t="shared" si="4"/>
        <v>0</v>
      </c>
      <c r="L21" s="97"/>
    </row>
    <row r="22" spans="1:12" ht="14.25" customHeight="1">
      <c r="A22" s="223">
        <f>SUM('UNOS PODATAKA'!A22)</f>
        <v>17</v>
      </c>
      <c r="B22" s="224" t="str">
        <f>'UNOS PODATAKA'!B22</f>
        <v>Jetra</v>
      </c>
      <c r="C22" s="253" t="str">
        <f>'UNOS PODATAKA'!C22</f>
        <v>kg</v>
      </c>
      <c r="D22" s="321">
        <f>'UNOS PODATAKA'!CW22</f>
        <v>0</v>
      </c>
      <c r="E22" s="319">
        <f>'UNOS PODATAKA'!CU22</f>
        <v>0</v>
      </c>
      <c r="F22" s="319">
        <f t="shared" si="1"/>
        <v>0</v>
      </c>
      <c r="G22" s="319">
        <f>'UNOS PODATAKA'!CV22</f>
        <v>0</v>
      </c>
      <c r="H22" s="322">
        <f t="shared" si="2"/>
        <v>0</v>
      </c>
      <c r="I22" s="225">
        <f>SUM('UNOS PODATAKA'!E22)</f>
        <v>6</v>
      </c>
      <c r="J22" s="226">
        <f t="shared" si="3"/>
        <v>0</v>
      </c>
      <c r="K22" s="259">
        <f t="shared" si="4"/>
        <v>0</v>
      </c>
      <c r="L22" s="97"/>
    </row>
    <row r="23" spans="1:12" ht="14.25" customHeight="1">
      <c r="A23" s="223">
        <f>SUM('UNOS PODATAKA'!A23)</f>
        <v>18</v>
      </c>
      <c r="B23" s="224" t="str">
        <f>'UNOS PODATAKA'!B23</f>
        <v>Srce</v>
      </c>
      <c r="C23" s="253" t="str">
        <f>'UNOS PODATAKA'!C23</f>
        <v>kg</v>
      </c>
      <c r="D23" s="321">
        <f>'UNOS PODATAKA'!CW23</f>
        <v>0</v>
      </c>
      <c r="E23" s="319">
        <f>'UNOS PODATAKA'!CU23</f>
        <v>0</v>
      </c>
      <c r="F23" s="319">
        <f t="shared" si="1"/>
        <v>0</v>
      </c>
      <c r="G23" s="319">
        <f>'UNOS PODATAKA'!CV23</f>
        <v>0</v>
      </c>
      <c r="H23" s="322">
        <f t="shared" si="2"/>
        <v>0</v>
      </c>
      <c r="I23" s="225">
        <f>SUM('UNOS PODATAKA'!E23)</f>
        <v>5</v>
      </c>
      <c r="J23" s="226">
        <f t="shared" si="3"/>
        <v>0</v>
      </c>
      <c r="K23" s="259">
        <f t="shared" si="4"/>
        <v>0</v>
      </c>
      <c r="L23" s="97"/>
    </row>
    <row r="24" spans="1:12" ht="14.25" customHeight="1">
      <c r="A24" s="223">
        <f>SUM('UNOS PODATAKA'!A24)</f>
        <v>19</v>
      </c>
      <c r="B24" s="224" t="str">
        <f>'UNOS PODATAKA'!B24</f>
        <v>Jezik</v>
      </c>
      <c r="C24" s="253" t="str">
        <f>'UNOS PODATAKA'!C24</f>
        <v>kg</v>
      </c>
      <c r="D24" s="321">
        <f>'UNOS PODATAKA'!CW24</f>
        <v>0</v>
      </c>
      <c r="E24" s="319">
        <f>'UNOS PODATAKA'!CU24</f>
        <v>0</v>
      </c>
      <c r="F24" s="319">
        <f t="shared" si="1"/>
        <v>0</v>
      </c>
      <c r="G24" s="319">
        <f>'UNOS PODATAKA'!CV24</f>
        <v>0</v>
      </c>
      <c r="H24" s="322">
        <f t="shared" si="2"/>
        <v>0</v>
      </c>
      <c r="I24" s="225">
        <f>SUM('UNOS PODATAKA'!E24)</f>
        <v>10</v>
      </c>
      <c r="J24" s="226">
        <f t="shared" si="3"/>
        <v>0</v>
      </c>
      <c r="K24" s="259">
        <f t="shared" si="4"/>
        <v>0</v>
      </c>
      <c r="L24" s="97"/>
    </row>
    <row r="25" spans="1:12" ht="14.25" customHeight="1">
      <c r="A25" s="223">
        <f>SUM('UNOS PODATAKA'!A25)</f>
        <v>20</v>
      </c>
      <c r="B25" s="224" t="str">
        <f>'UNOS PODATAKA'!B25</f>
        <v>Mozak</v>
      </c>
      <c r="C25" s="253" t="str">
        <f>'UNOS PODATAKA'!C25</f>
        <v>kg</v>
      </c>
      <c r="D25" s="321">
        <f>'UNOS PODATAKA'!CW25</f>
        <v>0</v>
      </c>
      <c r="E25" s="319">
        <f>'UNOS PODATAKA'!CU25</f>
        <v>0</v>
      </c>
      <c r="F25" s="319">
        <f t="shared" si="1"/>
        <v>0</v>
      </c>
      <c r="G25" s="319">
        <f>'UNOS PODATAKA'!CV25</f>
        <v>0</v>
      </c>
      <c r="H25" s="322">
        <f t="shared" si="2"/>
        <v>0</v>
      </c>
      <c r="I25" s="225">
        <f>SUM('UNOS PODATAKA'!E25)</f>
        <v>0</v>
      </c>
      <c r="J25" s="226">
        <f t="shared" si="3"/>
        <v>0</v>
      </c>
      <c r="K25" s="259">
        <f t="shared" si="4"/>
        <v>0</v>
      </c>
      <c r="L25" s="97"/>
    </row>
    <row r="26" spans="1:12" ht="14.25" customHeight="1">
      <c r="A26" s="223">
        <f>SUM('UNOS PODATAKA'!A26)</f>
        <v>21</v>
      </c>
      <c r="B26" s="224" t="str">
        <f>'UNOS PODATAKA'!B26</f>
        <v>Ostalo</v>
      </c>
      <c r="C26" s="253" t="str">
        <f>'UNOS PODATAKA'!C26</f>
        <v>kg</v>
      </c>
      <c r="D26" s="321">
        <f>'UNOS PODATAKA'!CW26+D21</f>
        <v>0</v>
      </c>
      <c r="E26" s="319">
        <f>'UNOS PODATAKA'!CU26</f>
        <v>0</v>
      </c>
      <c r="F26" s="319">
        <f t="shared" si="1"/>
        <v>0</v>
      </c>
      <c r="G26" s="319">
        <f>'UNOS PODATAKA'!CV26</f>
        <v>0</v>
      </c>
      <c r="H26" s="322">
        <f>F26-G26-G21</f>
        <v>0</v>
      </c>
      <c r="I26" s="225">
        <f>SUM('UNOS PODATAKA'!E26)</f>
        <v>2</v>
      </c>
      <c r="J26" s="226">
        <f t="shared" si="3"/>
        <v>0</v>
      </c>
      <c r="K26" s="259">
        <f t="shared" si="4"/>
        <v>0</v>
      </c>
      <c r="L26" s="97"/>
    </row>
    <row r="27" spans="1:12" ht="15" customHeight="1">
      <c r="A27" s="223">
        <f>SUM('UNOS PODATAKA'!A27)</f>
        <v>22</v>
      </c>
      <c r="B27" s="224" t="str">
        <f>'UNOS PODATAKA'!B27</f>
        <v>Koža juneća</v>
      </c>
      <c r="C27" s="253" t="str">
        <f>'UNOS PODATAKA'!C27</f>
        <v>kg</v>
      </c>
      <c r="D27" s="321">
        <f>'UNOS PODATAKA'!CW27</f>
        <v>0</v>
      </c>
      <c r="E27" s="319">
        <f>'UNOS PODATAKA'!CU27</f>
        <v>0</v>
      </c>
      <c r="F27" s="319">
        <f t="shared" si="1"/>
        <v>0</v>
      </c>
      <c r="G27" s="319">
        <f>'UNOS PODATAKA'!CV27</f>
        <v>0</v>
      </c>
      <c r="H27" s="322">
        <f t="shared" si="2"/>
        <v>0</v>
      </c>
      <c r="I27" s="225">
        <f>SUM('UNOS PODATAKA'!E27)</f>
        <v>1.2</v>
      </c>
      <c r="J27" s="226">
        <f t="shared" si="3"/>
        <v>0</v>
      </c>
      <c r="K27" s="259">
        <f t="shared" si="4"/>
        <v>0</v>
      </c>
      <c r="L27" s="97"/>
    </row>
    <row r="28" spans="1:12" ht="14.25" customHeight="1">
      <c r="A28" s="258">
        <f>SUM('UNOS PODATAKA'!A28)</f>
        <v>23</v>
      </c>
      <c r="B28" s="253" t="str">
        <f>'UNOS PODATAKA'!B28</f>
        <v>TELETINA</v>
      </c>
      <c r="C28" s="253" t="str">
        <f>'UNOS PODATAKA'!C28</f>
        <v>KG</v>
      </c>
      <c r="D28" s="315">
        <f>'UNOS PODATAKA'!CW28+SUM(K29:K44)/I28</f>
        <v>0</v>
      </c>
      <c r="E28" s="316">
        <f>'UNOS PODATAKA'!CU28</f>
        <v>0</v>
      </c>
      <c r="F28" s="316">
        <f t="shared" si="1"/>
        <v>0</v>
      </c>
      <c r="G28" s="316">
        <f>'UNOS PODATAKA'!CV28+SUM(J29:J44)/I28</f>
        <v>0</v>
      </c>
      <c r="H28" s="315">
        <f t="shared" si="2"/>
        <v>0</v>
      </c>
      <c r="I28" s="254">
        <f>SUM('UNOS PODATAKA'!E28)</f>
        <v>13</v>
      </c>
      <c r="J28" s="255">
        <f>G28*I28-J29</f>
        <v>0</v>
      </c>
      <c r="K28" s="259">
        <f t="shared" si="4"/>
        <v>0</v>
      </c>
      <c r="L28" s="97"/>
    </row>
    <row r="29" spans="1:12" ht="14.25" customHeight="1">
      <c r="A29" s="223">
        <f>SUM('UNOS PODATAKA'!A29)</f>
        <v>24</v>
      </c>
      <c r="B29" s="224" t="str">
        <f>'UNOS PODATAKA'!B29</f>
        <v>PRENOS</v>
      </c>
      <c r="C29" s="253">
        <f>'UNOS PODATAKA'!C29</f>
        <v>0</v>
      </c>
      <c r="D29" s="321">
        <f>'UNOS PODATAKA'!CW29</f>
        <v>0</v>
      </c>
      <c r="E29" s="319">
        <f>'UNOS PODATAKA'!CU29</f>
        <v>0</v>
      </c>
      <c r="F29" s="319">
        <f t="shared" si="1"/>
        <v>0</v>
      </c>
      <c r="G29" s="319">
        <f>'UNOS PODATAKA'!CV29</f>
        <v>0</v>
      </c>
      <c r="H29" s="322">
        <f t="shared" si="2"/>
        <v>0</v>
      </c>
      <c r="I29" s="225">
        <f>SUM('UNOS PODATAKA'!E29)</f>
        <v>13</v>
      </c>
      <c r="J29" s="226">
        <f t="shared" si="3"/>
        <v>0</v>
      </c>
      <c r="K29" s="259">
        <f t="shared" si="4"/>
        <v>0</v>
      </c>
      <c r="L29" s="97"/>
    </row>
    <row r="30" spans="1:12" ht="15" customHeight="1">
      <c r="A30" s="223">
        <f>SUM('UNOS PODATAKA'!A30)</f>
        <v>25</v>
      </c>
      <c r="B30" s="224" t="str">
        <f>'UNOS PODATAKA'!B30</f>
        <v>tel.bez kosti 18</v>
      </c>
      <c r="C30" s="253">
        <f>'UNOS PODATAKA'!C30</f>
        <v>0</v>
      </c>
      <c r="D30" s="321">
        <f>'UNOS PODATAKA'!CW30</f>
        <v>0</v>
      </c>
      <c r="E30" s="319">
        <f>'UNOS PODATAKA'!CU30</f>
        <v>0</v>
      </c>
      <c r="F30" s="319">
        <f t="shared" si="1"/>
        <v>0</v>
      </c>
      <c r="G30" s="319">
        <f>'UNOS PODATAKA'!CV30</f>
        <v>0</v>
      </c>
      <c r="H30" s="322">
        <f t="shared" si="2"/>
        <v>0</v>
      </c>
      <c r="I30" s="225">
        <f>SUM('UNOS PODATAKA'!E30)</f>
        <v>18</v>
      </c>
      <c r="J30" s="226">
        <f t="shared" si="3"/>
        <v>0</v>
      </c>
      <c r="K30" s="259">
        <f t="shared" si="4"/>
        <v>0</v>
      </c>
      <c r="L30" s="97"/>
    </row>
    <row r="31" spans="1:12" ht="14.25" customHeight="1">
      <c r="A31" s="223">
        <f>SUM('UNOS PODATAKA'!A31)</f>
        <v>26</v>
      </c>
      <c r="B31" s="224" t="str">
        <f>'UNOS PODATAKA'!B31</f>
        <v>tel.s kostima 13</v>
      </c>
      <c r="C31" s="253">
        <f>'UNOS PODATAKA'!C31</f>
        <v>0</v>
      </c>
      <c r="D31" s="321">
        <f>'UNOS PODATAKA'!CW31</f>
        <v>0</v>
      </c>
      <c r="E31" s="319">
        <f>'UNOS PODATAKA'!CU31</f>
        <v>0</v>
      </c>
      <c r="F31" s="319">
        <f t="shared" si="1"/>
        <v>0</v>
      </c>
      <c r="G31" s="319">
        <f>'UNOS PODATAKA'!CV31</f>
        <v>0</v>
      </c>
      <c r="H31" s="322">
        <f t="shared" si="2"/>
        <v>0</v>
      </c>
      <c r="I31" s="225">
        <f>SUM('UNOS PODATAKA'!E31)</f>
        <v>13</v>
      </c>
      <c r="J31" s="226">
        <f t="shared" si="3"/>
        <v>0</v>
      </c>
      <c r="K31" s="259">
        <f t="shared" si="4"/>
        <v>0</v>
      </c>
      <c r="L31" s="97"/>
    </row>
    <row r="32" spans="1:12" ht="14.25" customHeight="1">
      <c r="A32" s="223">
        <f>SUM('UNOS PODATAKA'!A32)</f>
        <v>27</v>
      </c>
      <c r="B32" s="224" t="str">
        <f>'UNOS PODATAKA'!B32</f>
        <v>tel.s kostima 11</v>
      </c>
      <c r="C32" s="253">
        <f>'UNOS PODATAKA'!C32</f>
        <v>0</v>
      </c>
      <c r="D32" s="321">
        <f>'UNOS PODATAKA'!CW32</f>
        <v>0</v>
      </c>
      <c r="E32" s="319">
        <f>'UNOS PODATAKA'!CU32</f>
        <v>0</v>
      </c>
      <c r="F32" s="319">
        <f t="shared" si="1"/>
        <v>0</v>
      </c>
      <c r="G32" s="319">
        <f>'UNOS PODATAKA'!CV32</f>
        <v>0</v>
      </c>
      <c r="H32" s="322">
        <f t="shared" si="2"/>
        <v>0</v>
      </c>
      <c r="I32" s="225">
        <f>SUM('UNOS PODATAKA'!E32)</f>
        <v>11</v>
      </c>
      <c r="J32" s="226">
        <f t="shared" si="3"/>
        <v>0</v>
      </c>
      <c r="K32" s="259">
        <f t="shared" si="4"/>
        <v>0</v>
      </c>
      <c r="L32" s="97"/>
    </row>
    <row r="33" spans="1:12" ht="14.25" customHeight="1">
      <c r="A33" s="223">
        <f>SUM('UNOS PODATAKA'!A33)</f>
        <v>28</v>
      </c>
      <c r="B33" s="224" t="str">
        <f>'UNOS PODATAKA'!B33</f>
        <v>tel.bez kosti 17</v>
      </c>
      <c r="C33" s="253">
        <f>'UNOS PODATAKA'!C33</f>
        <v>0</v>
      </c>
      <c r="D33" s="321">
        <f>'UNOS PODATAKA'!CW33</f>
        <v>0</v>
      </c>
      <c r="E33" s="319">
        <f>'UNOS PODATAKA'!CU33</f>
        <v>0</v>
      </c>
      <c r="F33" s="319">
        <f t="shared" si="1"/>
        <v>0</v>
      </c>
      <c r="G33" s="319">
        <f>'UNOS PODATAKA'!CV33</f>
        <v>0</v>
      </c>
      <c r="H33" s="322">
        <f t="shared" si="2"/>
        <v>0</v>
      </c>
      <c r="I33" s="225">
        <f>SUM('UNOS PODATAKA'!E33)</f>
        <v>17</v>
      </c>
      <c r="J33" s="226">
        <f t="shared" si="3"/>
        <v>0</v>
      </c>
      <c r="K33" s="259">
        <f t="shared" si="4"/>
        <v>0</v>
      </c>
      <c r="L33" s="97"/>
    </row>
    <row r="34" spans="1:12" ht="14.25" customHeight="1">
      <c r="A34" s="223">
        <f>SUM('UNOS PODATAKA'!A34)</f>
        <v>29</v>
      </c>
      <c r="B34" s="224" t="str">
        <f>'UNOS PODATAKA'!B34</f>
        <v>tel.kremenadla 15</v>
      </c>
      <c r="C34" s="253">
        <f>'UNOS PODATAKA'!C34</f>
        <v>0</v>
      </c>
      <c r="D34" s="321">
        <f>'UNOS PODATAKA'!CW34</f>
        <v>0</v>
      </c>
      <c r="E34" s="319">
        <f>'UNOS PODATAKA'!CU34</f>
        <v>0</v>
      </c>
      <c r="F34" s="319">
        <f t="shared" si="1"/>
        <v>0</v>
      </c>
      <c r="G34" s="319">
        <f>'UNOS PODATAKA'!CV34</f>
        <v>0</v>
      </c>
      <c r="H34" s="322">
        <f t="shared" si="2"/>
        <v>0</v>
      </c>
      <c r="I34" s="225">
        <f>SUM('UNOS PODATAKA'!E34)</f>
        <v>15</v>
      </c>
      <c r="J34" s="226">
        <f t="shared" si="3"/>
        <v>0</v>
      </c>
      <c r="K34" s="259">
        <f t="shared" si="4"/>
        <v>0</v>
      </c>
      <c r="L34" s="97"/>
    </row>
    <row r="35" spans="1:12" ht="14.25" customHeight="1">
      <c r="A35" s="223">
        <f>SUM('UNOS PODATAKA'!A35)</f>
        <v>30</v>
      </c>
      <c r="B35" s="224">
        <f>'UNOS PODATAKA'!B35</f>
        <v>0</v>
      </c>
      <c r="C35" s="253">
        <f>'UNOS PODATAKA'!C35</f>
        <v>0</v>
      </c>
      <c r="D35" s="321">
        <f>'UNOS PODATAKA'!CW35</f>
        <v>0</v>
      </c>
      <c r="E35" s="319">
        <f>'UNOS PODATAKA'!CU35</f>
        <v>0</v>
      </c>
      <c r="F35" s="319">
        <f t="shared" si="1"/>
        <v>0</v>
      </c>
      <c r="G35" s="319">
        <f>'UNOS PODATAKA'!CV35</f>
        <v>0</v>
      </c>
      <c r="H35" s="322">
        <f t="shared" si="2"/>
        <v>0</v>
      </c>
      <c r="I35" s="225">
        <f>SUM('UNOS PODATAKA'!E35)</f>
        <v>0</v>
      </c>
      <c r="J35" s="226">
        <f t="shared" si="3"/>
        <v>0</v>
      </c>
      <c r="K35" s="259">
        <f t="shared" si="4"/>
        <v>0</v>
      </c>
      <c r="L35" s="97"/>
    </row>
    <row r="36" spans="1:12" ht="14.25" customHeight="1">
      <c r="A36" s="223">
        <f>SUM('UNOS PODATAKA'!A36)</f>
        <v>31</v>
      </c>
      <c r="B36" s="224">
        <f>'UNOS PODATAKA'!B36</f>
        <v>0</v>
      </c>
      <c r="C36" s="253">
        <f>'UNOS PODATAKA'!C36</f>
        <v>0</v>
      </c>
      <c r="D36" s="321">
        <f>'UNOS PODATAKA'!CW36</f>
        <v>0</v>
      </c>
      <c r="E36" s="319">
        <f>'UNOS PODATAKA'!CU36</f>
        <v>0</v>
      </c>
      <c r="F36" s="319">
        <f t="shared" si="1"/>
        <v>0</v>
      </c>
      <c r="G36" s="319">
        <f>'UNOS PODATAKA'!CV36</f>
        <v>0</v>
      </c>
      <c r="H36" s="322">
        <f t="shared" si="2"/>
        <v>0</v>
      </c>
      <c r="I36" s="225">
        <f>SUM('UNOS PODATAKA'!E36)</f>
        <v>0</v>
      </c>
      <c r="J36" s="226">
        <f t="shared" si="3"/>
        <v>0</v>
      </c>
      <c r="K36" s="259">
        <f t="shared" si="4"/>
        <v>0</v>
      </c>
      <c r="L36" s="97"/>
    </row>
    <row r="37" spans="1:12" ht="14.25" customHeight="1">
      <c r="A37" s="223">
        <f>SUM('UNOS PODATAKA'!A37)</f>
        <v>32</v>
      </c>
      <c r="B37" s="224">
        <f>'UNOS PODATAKA'!B37</f>
        <v>0</v>
      </c>
      <c r="C37" s="253">
        <f>'UNOS PODATAKA'!C37</f>
        <v>0</v>
      </c>
      <c r="D37" s="321">
        <f>'UNOS PODATAKA'!CW37</f>
        <v>0</v>
      </c>
      <c r="E37" s="319">
        <f>'UNOS PODATAKA'!CU37</f>
        <v>0</v>
      </c>
      <c r="F37" s="319">
        <f t="shared" si="1"/>
        <v>0</v>
      </c>
      <c r="G37" s="319">
        <f>'UNOS PODATAKA'!CV37</f>
        <v>0</v>
      </c>
      <c r="H37" s="322">
        <f t="shared" si="2"/>
        <v>0</v>
      </c>
      <c r="I37" s="225">
        <f>SUM('UNOS PODATAKA'!E37)</f>
        <v>0</v>
      </c>
      <c r="J37" s="226">
        <f t="shared" si="3"/>
        <v>0</v>
      </c>
      <c r="K37" s="259">
        <f t="shared" si="4"/>
        <v>0</v>
      </c>
      <c r="L37" s="97"/>
    </row>
    <row r="38" spans="1:12" ht="14.25" customHeight="1">
      <c r="A38" s="223">
        <f>SUM('UNOS PODATAKA'!A38)</f>
        <v>33</v>
      </c>
      <c r="B38" s="224">
        <f>'UNOS PODATAKA'!B38</f>
        <v>0</v>
      </c>
      <c r="C38" s="253">
        <f>'UNOS PODATAKA'!C38</f>
        <v>0</v>
      </c>
      <c r="D38" s="321">
        <f>'UNOS PODATAKA'!CW38</f>
        <v>0</v>
      </c>
      <c r="E38" s="319">
        <f>'UNOS PODATAKA'!CU38</f>
        <v>0</v>
      </c>
      <c r="F38" s="319">
        <f t="shared" si="1"/>
        <v>0</v>
      </c>
      <c r="G38" s="319">
        <f>'UNOS PODATAKA'!CV38</f>
        <v>0</v>
      </c>
      <c r="H38" s="322">
        <f t="shared" si="2"/>
        <v>0</v>
      </c>
      <c r="I38" s="225">
        <f>SUM('UNOS PODATAKA'!E38)</f>
        <v>0</v>
      </c>
      <c r="J38" s="226">
        <f t="shared" si="3"/>
        <v>0</v>
      </c>
      <c r="K38" s="259">
        <f t="shared" si="4"/>
        <v>0</v>
      </c>
      <c r="L38" s="97"/>
    </row>
    <row r="39" spans="1:12" ht="14.25" customHeight="1">
      <c r="A39" s="223">
        <f>SUM('UNOS PODATAKA'!A39)</f>
        <v>34</v>
      </c>
      <c r="B39" s="224">
        <f>'UNOS PODATAKA'!B39</f>
        <v>0</v>
      </c>
      <c r="C39" s="253">
        <f>'UNOS PODATAKA'!C39</f>
        <v>0</v>
      </c>
      <c r="D39" s="321">
        <f>'UNOS PODATAKA'!CW39</f>
        <v>0</v>
      </c>
      <c r="E39" s="319">
        <f>'UNOS PODATAKA'!CU39</f>
        <v>0</v>
      </c>
      <c r="F39" s="319">
        <f t="shared" ref="F39:F71" si="5">SUM(D39:E39)</f>
        <v>0</v>
      </c>
      <c r="G39" s="319">
        <f>'UNOS PODATAKA'!CV39</f>
        <v>0</v>
      </c>
      <c r="H39" s="322">
        <f t="shared" ref="H39:H71" si="6">F39-G39</f>
        <v>0</v>
      </c>
      <c r="I39" s="225">
        <f>SUM('UNOS PODATAKA'!E39)</f>
        <v>0</v>
      </c>
      <c r="J39" s="226">
        <f t="shared" ref="J39:J71" si="7">G39*I39</f>
        <v>0</v>
      </c>
      <c r="K39" s="259">
        <f t="shared" si="4"/>
        <v>0</v>
      </c>
      <c r="L39" s="97"/>
    </row>
    <row r="40" spans="1:12" ht="14.25" customHeight="1">
      <c r="A40" s="223">
        <f>SUM('UNOS PODATAKA'!A40)</f>
        <v>35</v>
      </c>
      <c r="B40" s="224">
        <f>'UNOS PODATAKA'!B40</f>
        <v>0</v>
      </c>
      <c r="C40" s="253">
        <f>'UNOS PODATAKA'!C40</f>
        <v>0</v>
      </c>
      <c r="D40" s="321">
        <f>'UNOS PODATAKA'!CW40</f>
        <v>0</v>
      </c>
      <c r="E40" s="319">
        <f>'UNOS PODATAKA'!CU40</f>
        <v>0</v>
      </c>
      <c r="F40" s="319">
        <f t="shared" si="5"/>
        <v>0</v>
      </c>
      <c r="G40" s="319">
        <f>'UNOS PODATAKA'!CV40</f>
        <v>0</v>
      </c>
      <c r="H40" s="322">
        <f t="shared" si="6"/>
        <v>0</v>
      </c>
      <c r="I40" s="225">
        <f>SUM('UNOS PODATAKA'!E40)</f>
        <v>0</v>
      </c>
      <c r="J40" s="226">
        <f t="shared" si="7"/>
        <v>0</v>
      </c>
      <c r="K40" s="259">
        <f t="shared" si="4"/>
        <v>0</v>
      </c>
      <c r="L40" s="97"/>
    </row>
    <row r="41" spans="1:12" ht="14.25" customHeight="1">
      <c r="A41" s="223">
        <f>SUM('UNOS PODATAKA'!A41)</f>
        <v>36</v>
      </c>
      <c r="B41" s="224">
        <f>'UNOS PODATAKA'!B41</f>
        <v>0</v>
      </c>
      <c r="C41" s="253">
        <f>'UNOS PODATAKA'!C41</f>
        <v>0</v>
      </c>
      <c r="D41" s="321">
        <f>'UNOS PODATAKA'!CW41</f>
        <v>0</v>
      </c>
      <c r="E41" s="319">
        <f>'UNOS PODATAKA'!CU41</f>
        <v>0</v>
      </c>
      <c r="F41" s="319">
        <f t="shared" si="5"/>
        <v>0</v>
      </c>
      <c r="G41" s="319">
        <f>'UNOS PODATAKA'!CV41</f>
        <v>0</v>
      </c>
      <c r="H41" s="322">
        <f t="shared" si="6"/>
        <v>0</v>
      </c>
      <c r="I41" s="225">
        <f>SUM('UNOS PODATAKA'!E41)</f>
        <v>0</v>
      </c>
      <c r="J41" s="226">
        <f t="shared" si="7"/>
        <v>0</v>
      </c>
      <c r="K41" s="259">
        <f t="shared" si="4"/>
        <v>0</v>
      </c>
      <c r="L41" s="97"/>
    </row>
    <row r="42" spans="1:12" ht="14.25" customHeight="1">
      <c r="A42" s="223">
        <f>SUM('UNOS PODATAKA'!A42)</f>
        <v>37</v>
      </c>
      <c r="B42" s="224">
        <f>'UNOS PODATAKA'!B42</f>
        <v>0</v>
      </c>
      <c r="C42" s="253">
        <f>'UNOS PODATAKA'!C42</f>
        <v>0</v>
      </c>
      <c r="D42" s="321">
        <f>'UNOS PODATAKA'!CW42</f>
        <v>0</v>
      </c>
      <c r="E42" s="319">
        <f>'UNOS PODATAKA'!CU42</f>
        <v>0</v>
      </c>
      <c r="F42" s="319">
        <f t="shared" si="5"/>
        <v>0</v>
      </c>
      <c r="G42" s="319">
        <f>'UNOS PODATAKA'!CV42</f>
        <v>0</v>
      </c>
      <c r="H42" s="322">
        <f t="shared" si="6"/>
        <v>0</v>
      </c>
      <c r="I42" s="225">
        <f>SUM('UNOS PODATAKA'!E42)</f>
        <v>0</v>
      </c>
      <c r="J42" s="226">
        <f t="shared" si="7"/>
        <v>0</v>
      </c>
      <c r="K42" s="259">
        <f t="shared" si="4"/>
        <v>0</v>
      </c>
      <c r="L42" s="97"/>
    </row>
    <row r="43" spans="1:12" ht="14.25" customHeight="1">
      <c r="A43" s="223">
        <f>SUM('UNOS PODATAKA'!A43)</f>
        <v>38</v>
      </c>
      <c r="B43" s="224">
        <f>'UNOS PODATAKA'!B43</f>
        <v>0</v>
      </c>
      <c r="C43" s="253">
        <f>'UNOS PODATAKA'!C43</f>
        <v>0</v>
      </c>
      <c r="D43" s="321">
        <f>'UNOS PODATAKA'!CW43</f>
        <v>0</v>
      </c>
      <c r="E43" s="319">
        <f>'UNOS PODATAKA'!CU43</f>
        <v>0</v>
      </c>
      <c r="F43" s="319">
        <f t="shared" si="5"/>
        <v>0</v>
      </c>
      <c r="G43" s="319">
        <f>'UNOS PODATAKA'!CV43</f>
        <v>0</v>
      </c>
      <c r="H43" s="322">
        <f t="shared" si="6"/>
        <v>0</v>
      </c>
      <c r="I43" s="225">
        <f>SUM('UNOS PODATAKA'!E43)</f>
        <v>0</v>
      </c>
      <c r="J43" s="226">
        <f t="shared" si="7"/>
        <v>0</v>
      </c>
      <c r="K43" s="259">
        <f t="shared" si="4"/>
        <v>0</v>
      </c>
      <c r="L43" s="97"/>
    </row>
    <row r="44" spans="1:12" ht="14.25" customHeight="1">
      <c r="A44" s="223">
        <f>SUM('UNOS PODATAKA'!A44)</f>
        <v>39</v>
      </c>
      <c r="B44" s="224" t="str">
        <f>'UNOS PODATAKA'!B44</f>
        <v xml:space="preserve"> </v>
      </c>
      <c r="C44" s="253" t="str">
        <f>'UNOS PODATAKA'!C44</f>
        <v xml:space="preserve"> </v>
      </c>
      <c r="D44" s="321">
        <f>'UNOS PODATAKA'!CW44</f>
        <v>0</v>
      </c>
      <c r="E44" s="319">
        <f>'UNOS PODATAKA'!CU44</f>
        <v>0</v>
      </c>
      <c r="F44" s="319">
        <f t="shared" si="5"/>
        <v>0</v>
      </c>
      <c r="G44" s="319">
        <f>'UNOS PODATAKA'!CV44</f>
        <v>0</v>
      </c>
      <c r="H44" s="322">
        <f t="shared" si="6"/>
        <v>0</v>
      </c>
      <c r="I44" s="225">
        <f>SUM('UNOS PODATAKA'!E44)</f>
        <v>0</v>
      </c>
      <c r="J44" s="226">
        <f t="shared" si="7"/>
        <v>0</v>
      </c>
      <c r="K44" s="259">
        <f t="shared" si="4"/>
        <v>0</v>
      </c>
      <c r="L44" s="97"/>
    </row>
    <row r="45" spans="1:12" ht="14.25" customHeight="1">
      <c r="A45" s="223">
        <f>SUM('UNOS PODATAKA'!A45)</f>
        <v>40</v>
      </c>
      <c r="B45" s="224" t="str">
        <f>'UNOS PODATAKA'!B45</f>
        <v>Glava</v>
      </c>
      <c r="C45" s="253" t="str">
        <f>'UNOS PODATAKA'!C45</f>
        <v>KG</v>
      </c>
      <c r="D45" s="321">
        <f>'UNOS PODATAKA'!CW45</f>
        <v>0</v>
      </c>
      <c r="E45" s="319">
        <f>'UNOS PODATAKA'!CU45</f>
        <v>0</v>
      </c>
      <c r="F45" s="319">
        <f t="shared" si="5"/>
        <v>0</v>
      </c>
      <c r="G45" s="319">
        <f>'UNOS PODATAKA'!CV45</f>
        <v>0</v>
      </c>
      <c r="H45" s="322">
        <f t="shared" si="6"/>
        <v>0</v>
      </c>
      <c r="I45" s="225">
        <f>SUM('UNOS PODATAKA'!E45)</f>
        <v>4</v>
      </c>
      <c r="J45" s="226">
        <f t="shared" si="7"/>
        <v>0</v>
      </c>
      <c r="K45" s="259">
        <f t="shared" si="4"/>
        <v>0</v>
      </c>
      <c r="L45" s="97"/>
    </row>
    <row r="46" spans="1:12" ht="14.25" customHeight="1">
      <c r="A46" s="223">
        <f>SUM('UNOS PODATAKA'!A46)</f>
        <v>41</v>
      </c>
      <c r="B46" s="224" t="str">
        <f>'UNOS PODATAKA'!B46</f>
        <v>Koljenica</v>
      </c>
      <c r="C46" s="253" t="str">
        <f>'UNOS PODATAKA'!C46</f>
        <v>KG</v>
      </c>
      <c r="D46" s="321">
        <f>'UNOS PODATAKA'!CW46</f>
        <v>0</v>
      </c>
      <c r="E46" s="319">
        <f>'UNOS PODATAKA'!CU46</f>
        <v>0</v>
      </c>
      <c r="F46" s="319">
        <f t="shared" si="5"/>
        <v>0</v>
      </c>
      <c r="G46" s="319">
        <f>'UNOS PODATAKA'!CV46</f>
        <v>0</v>
      </c>
      <c r="H46" s="322">
        <f t="shared" si="6"/>
        <v>0</v>
      </c>
      <c r="I46" s="225">
        <f>SUM('UNOS PODATAKA'!E46)</f>
        <v>8</v>
      </c>
      <c r="J46" s="226">
        <f t="shared" si="7"/>
        <v>0</v>
      </c>
      <c r="K46" s="259">
        <f t="shared" si="4"/>
        <v>0</v>
      </c>
      <c r="L46" s="97"/>
    </row>
    <row r="47" spans="1:12" ht="14.25" customHeight="1">
      <c r="A47" s="223">
        <f>SUM('UNOS PODATAKA'!A47)</f>
        <v>42</v>
      </c>
      <c r="B47" s="224" t="str">
        <f>'UNOS PODATAKA'!B47</f>
        <v>Jetra</v>
      </c>
      <c r="C47" s="253" t="str">
        <f>'UNOS PODATAKA'!C47</f>
        <v>KG</v>
      </c>
      <c r="D47" s="321">
        <f>'UNOS PODATAKA'!CW47</f>
        <v>0</v>
      </c>
      <c r="E47" s="319">
        <f>'UNOS PODATAKA'!CU47</f>
        <v>0</v>
      </c>
      <c r="F47" s="319">
        <f t="shared" si="5"/>
        <v>0</v>
      </c>
      <c r="G47" s="319">
        <f>'UNOS PODATAKA'!CV47</f>
        <v>0</v>
      </c>
      <c r="H47" s="322">
        <f t="shared" si="6"/>
        <v>0</v>
      </c>
      <c r="I47" s="225">
        <f>SUM('UNOS PODATAKA'!E47)</f>
        <v>14</v>
      </c>
      <c r="J47" s="226">
        <f t="shared" si="7"/>
        <v>0</v>
      </c>
      <c r="K47" s="259">
        <f t="shared" si="4"/>
        <v>0</v>
      </c>
      <c r="L47" s="97"/>
    </row>
    <row r="48" spans="1:12" ht="14.25" customHeight="1">
      <c r="A48" s="223">
        <f>SUM('UNOS PODATAKA'!A48)</f>
        <v>43</v>
      </c>
      <c r="B48" s="224" t="str">
        <f>'UNOS PODATAKA'!B48</f>
        <v>Srce</v>
      </c>
      <c r="C48" s="253" t="str">
        <f>'UNOS PODATAKA'!C48</f>
        <v>KG</v>
      </c>
      <c r="D48" s="321">
        <f>'UNOS PODATAKA'!CW48</f>
        <v>0</v>
      </c>
      <c r="E48" s="319">
        <f>'UNOS PODATAKA'!CU48</f>
        <v>0</v>
      </c>
      <c r="F48" s="319">
        <f t="shared" si="5"/>
        <v>0</v>
      </c>
      <c r="G48" s="319">
        <f>'UNOS PODATAKA'!CV48</f>
        <v>0</v>
      </c>
      <c r="H48" s="322">
        <f t="shared" si="6"/>
        <v>0</v>
      </c>
      <c r="I48" s="225">
        <f>SUM('UNOS PODATAKA'!E48)</f>
        <v>8</v>
      </c>
      <c r="J48" s="226">
        <f t="shared" si="7"/>
        <v>0</v>
      </c>
      <c r="K48" s="259">
        <f t="shared" si="4"/>
        <v>0</v>
      </c>
      <c r="L48" s="97"/>
    </row>
    <row r="49" spans="1:12" ht="14.25" customHeight="1">
      <c r="A49" s="223">
        <f>SUM('UNOS PODATAKA'!A49)</f>
        <v>44</v>
      </c>
      <c r="B49" s="224" t="str">
        <f>'UNOS PODATAKA'!B49</f>
        <v>Brizle</v>
      </c>
      <c r="C49" s="253" t="str">
        <f>'UNOS PODATAKA'!C49</f>
        <v>KG</v>
      </c>
      <c r="D49" s="321">
        <f>'UNOS PODATAKA'!CW49</f>
        <v>0</v>
      </c>
      <c r="E49" s="319">
        <f>'UNOS PODATAKA'!CU49</f>
        <v>0</v>
      </c>
      <c r="F49" s="319">
        <f t="shared" si="5"/>
        <v>0</v>
      </c>
      <c r="G49" s="319">
        <f>'UNOS PODATAKA'!CV49</f>
        <v>0</v>
      </c>
      <c r="H49" s="322">
        <f t="shared" si="6"/>
        <v>0</v>
      </c>
      <c r="I49" s="225">
        <f>SUM('UNOS PODATAKA'!E49)</f>
        <v>14</v>
      </c>
      <c r="J49" s="226">
        <f t="shared" si="7"/>
        <v>0</v>
      </c>
      <c r="K49" s="259">
        <f t="shared" si="4"/>
        <v>0</v>
      </c>
      <c r="L49" s="97"/>
    </row>
    <row r="50" spans="1:12" ht="14.25" customHeight="1">
      <c r="A50" s="223">
        <f>SUM('UNOS PODATAKA'!A50)</f>
        <v>45</v>
      </c>
      <c r="B50" s="224" t="str">
        <f>'UNOS PODATAKA'!B50</f>
        <v>Ostalo</v>
      </c>
      <c r="C50" s="253" t="str">
        <f>'UNOS PODATAKA'!C50</f>
        <v>KG</v>
      </c>
      <c r="D50" s="321">
        <f>'UNOS PODATAKA'!CW50</f>
        <v>0</v>
      </c>
      <c r="E50" s="319">
        <f>'UNOS PODATAKA'!CU50</f>
        <v>0</v>
      </c>
      <c r="F50" s="319">
        <f t="shared" si="5"/>
        <v>0</v>
      </c>
      <c r="G50" s="319">
        <f>'UNOS PODATAKA'!CV50</f>
        <v>0</v>
      </c>
      <c r="H50" s="322">
        <f t="shared" si="6"/>
        <v>0</v>
      </c>
      <c r="I50" s="225">
        <f>SUM('UNOS PODATAKA'!E50)</f>
        <v>3</v>
      </c>
      <c r="J50" s="226">
        <f t="shared" si="7"/>
        <v>0</v>
      </c>
      <c r="K50" s="259">
        <f t="shared" si="4"/>
        <v>0</v>
      </c>
      <c r="L50" s="97"/>
    </row>
    <row r="51" spans="1:12" ht="14.25" customHeight="1">
      <c r="A51" s="223">
        <f>SUM('UNOS PODATAKA'!A51)</f>
        <v>46</v>
      </c>
      <c r="B51" s="224" t="str">
        <f>'UNOS PODATAKA'!B51</f>
        <v>Koža teleća</v>
      </c>
      <c r="C51" s="253" t="str">
        <f>'UNOS PODATAKA'!C51</f>
        <v>KG</v>
      </c>
      <c r="D51" s="321">
        <f>'UNOS PODATAKA'!CW51</f>
        <v>0</v>
      </c>
      <c r="E51" s="319">
        <f>'UNOS PODATAKA'!CU51</f>
        <v>0</v>
      </c>
      <c r="F51" s="319">
        <f t="shared" si="5"/>
        <v>0</v>
      </c>
      <c r="G51" s="319">
        <f>'UNOS PODATAKA'!CV51</f>
        <v>0</v>
      </c>
      <c r="H51" s="322">
        <f t="shared" si="6"/>
        <v>0</v>
      </c>
      <c r="I51" s="225">
        <f>SUM('UNOS PODATAKA'!E51)</f>
        <v>2.5</v>
      </c>
      <c r="J51" s="226">
        <f t="shared" si="7"/>
        <v>0</v>
      </c>
      <c r="K51" s="259">
        <f t="shared" si="4"/>
        <v>0</v>
      </c>
      <c r="L51" s="97"/>
    </row>
    <row r="52" spans="1:12" ht="14.25" customHeight="1">
      <c r="A52" s="312">
        <f>SUM('UNOS PODATAKA'!A52)</f>
        <v>47</v>
      </c>
      <c r="B52" s="253" t="str">
        <f>'UNOS PODATAKA'!B52</f>
        <v>JAGNJEĆE MESO</v>
      </c>
      <c r="C52" s="253" t="str">
        <f>'UNOS PODATAKA'!C52</f>
        <v>KG</v>
      </c>
      <c r="D52" s="322">
        <f>'UNOS PODATAKA'!CW52+SUM(K53:K67)/I52</f>
        <v>0</v>
      </c>
      <c r="E52" s="323">
        <f>'UNOS PODATAKA'!CU52</f>
        <v>0</v>
      </c>
      <c r="F52" s="323">
        <f t="shared" si="5"/>
        <v>0</v>
      </c>
      <c r="G52" s="323">
        <f>'UNOS PODATAKA'!CV52+SUM(J53:J67)/I52</f>
        <v>0</v>
      </c>
      <c r="H52" s="322">
        <f t="shared" si="6"/>
        <v>0</v>
      </c>
      <c r="I52" s="313">
        <f>SUM('UNOS PODATAKA'!E52)</f>
        <v>13</v>
      </c>
      <c r="J52" s="314">
        <f>G52*I52-J53</f>
        <v>0</v>
      </c>
      <c r="K52" s="259">
        <f t="shared" si="4"/>
        <v>0</v>
      </c>
      <c r="L52" s="97"/>
    </row>
    <row r="53" spans="1:12" ht="14.25" customHeight="1">
      <c r="A53" s="223">
        <f>SUM('UNOS PODATAKA'!A53)</f>
        <v>48</v>
      </c>
      <c r="B53" s="224" t="str">
        <f>'UNOS PODATAKA'!B53</f>
        <v>PRENOS</v>
      </c>
      <c r="C53" s="253" t="str">
        <f>'UNOS PODATAKA'!C53</f>
        <v xml:space="preserve"> </v>
      </c>
      <c r="D53" s="321">
        <f>'UNOS PODATAKA'!CW53</f>
        <v>0</v>
      </c>
      <c r="E53" s="319">
        <f>'UNOS PODATAKA'!CU53</f>
        <v>0</v>
      </c>
      <c r="F53" s="319">
        <f t="shared" si="5"/>
        <v>0</v>
      </c>
      <c r="G53" s="319">
        <f>'UNOS PODATAKA'!CV53</f>
        <v>0</v>
      </c>
      <c r="H53" s="322">
        <f t="shared" si="6"/>
        <v>0</v>
      </c>
      <c r="I53" s="225">
        <f>SUM('UNOS PODATAKA'!E53)</f>
        <v>0</v>
      </c>
      <c r="J53" s="226">
        <f t="shared" si="7"/>
        <v>0</v>
      </c>
      <c r="K53" s="259">
        <f t="shared" si="4"/>
        <v>0</v>
      </c>
      <c r="L53" s="97"/>
    </row>
    <row r="54" spans="1:12" ht="14.25" customHeight="1">
      <c r="A54" s="223">
        <f>SUM('UNOS PODATAKA'!A54)</f>
        <v>49</v>
      </c>
      <c r="B54" s="224">
        <f>'UNOS PODATAKA'!B54</f>
        <v>0</v>
      </c>
      <c r="C54" s="253" t="str">
        <f>'UNOS PODATAKA'!C54</f>
        <v xml:space="preserve"> </v>
      </c>
      <c r="D54" s="321">
        <f>'UNOS PODATAKA'!CW54</f>
        <v>0</v>
      </c>
      <c r="E54" s="319">
        <f>'UNOS PODATAKA'!CU54</f>
        <v>0</v>
      </c>
      <c r="F54" s="319">
        <f t="shared" si="5"/>
        <v>0</v>
      </c>
      <c r="G54" s="319">
        <f>'UNOS PODATAKA'!CV54</f>
        <v>0</v>
      </c>
      <c r="H54" s="322">
        <f t="shared" si="6"/>
        <v>0</v>
      </c>
      <c r="I54" s="225">
        <f>SUM('UNOS PODATAKA'!E54)</f>
        <v>0</v>
      </c>
      <c r="J54" s="226">
        <f t="shared" si="7"/>
        <v>0</v>
      </c>
      <c r="K54" s="259">
        <f t="shared" si="4"/>
        <v>0</v>
      </c>
      <c r="L54" s="97"/>
    </row>
    <row r="55" spans="1:12" ht="14.25" customHeight="1">
      <c r="A55" s="223">
        <f>SUM('UNOS PODATAKA'!A55)</f>
        <v>50</v>
      </c>
      <c r="B55" s="224">
        <f>'UNOS PODATAKA'!B55</f>
        <v>0</v>
      </c>
      <c r="C55" s="253" t="str">
        <f>'UNOS PODATAKA'!C55</f>
        <v xml:space="preserve"> </v>
      </c>
      <c r="D55" s="321">
        <f>'UNOS PODATAKA'!CW55</f>
        <v>0</v>
      </c>
      <c r="E55" s="319">
        <f>'UNOS PODATAKA'!CU55</f>
        <v>0</v>
      </c>
      <c r="F55" s="319">
        <f t="shared" si="5"/>
        <v>0</v>
      </c>
      <c r="G55" s="319">
        <f>'UNOS PODATAKA'!CV55</f>
        <v>0</v>
      </c>
      <c r="H55" s="322">
        <f t="shared" si="6"/>
        <v>0</v>
      </c>
      <c r="I55" s="225">
        <f>SUM('UNOS PODATAKA'!E55)</f>
        <v>0</v>
      </c>
      <c r="J55" s="226">
        <f t="shared" si="7"/>
        <v>0</v>
      </c>
      <c r="K55" s="259">
        <f t="shared" si="4"/>
        <v>0</v>
      </c>
      <c r="L55" s="97"/>
    </row>
    <row r="56" spans="1:12" ht="14.25" customHeight="1">
      <c r="A56" s="223">
        <f>SUM('UNOS PODATAKA'!A56)</f>
        <v>51</v>
      </c>
      <c r="B56" s="224">
        <f>'UNOS PODATAKA'!B56</f>
        <v>0</v>
      </c>
      <c r="C56" s="253" t="str">
        <f>'UNOS PODATAKA'!C56</f>
        <v xml:space="preserve"> </v>
      </c>
      <c r="D56" s="321">
        <f>'UNOS PODATAKA'!CW56</f>
        <v>0</v>
      </c>
      <c r="E56" s="319">
        <f>'UNOS PODATAKA'!CU56</f>
        <v>0</v>
      </c>
      <c r="F56" s="319">
        <f t="shared" si="5"/>
        <v>0</v>
      </c>
      <c r="G56" s="319">
        <f>'UNOS PODATAKA'!CV56</f>
        <v>0</v>
      </c>
      <c r="H56" s="322">
        <f t="shared" si="6"/>
        <v>0</v>
      </c>
      <c r="I56" s="225">
        <f>SUM('UNOS PODATAKA'!E56)</f>
        <v>0</v>
      </c>
      <c r="J56" s="226">
        <f t="shared" si="7"/>
        <v>0</v>
      </c>
      <c r="K56" s="259">
        <f t="shared" si="4"/>
        <v>0</v>
      </c>
      <c r="L56" s="97"/>
    </row>
    <row r="57" spans="1:12" ht="14.25" customHeight="1">
      <c r="A57" s="223">
        <f>SUM('UNOS PODATAKA'!A57)</f>
        <v>52</v>
      </c>
      <c r="B57" s="224">
        <f>'UNOS PODATAKA'!B57</f>
        <v>0</v>
      </c>
      <c r="C57" s="253" t="str">
        <f>'UNOS PODATAKA'!C57</f>
        <v xml:space="preserve"> </v>
      </c>
      <c r="D57" s="321">
        <f>'UNOS PODATAKA'!CW57</f>
        <v>0</v>
      </c>
      <c r="E57" s="319">
        <f>'UNOS PODATAKA'!CU57</f>
        <v>0</v>
      </c>
      <c r="F57" s="319">
        <f t="shared" si="5"/>
        <v>0</v>
      </c>
      <c r="G57" s="319">
        <f>'UNOS PODATAKA'!CV57</f>
        <v>0</v>
      </c>
      <c r="H57" s="322">
        <f t="shared" si="6"/>
        <v>0</v>
      </c>
      <c r="I57" s="225">
        <f>SUM('UNOS PODATAKA'!E57)</f>
        <v>0</v>
      </c>
      <c r="J57" s="226">
        <f t="shared" si="7"/>
        <v>0</v>
      </c>
      <c r="K57" s="259">
        <f t="shared" si="4"/>
        <v>0</v>
      </c>
      <c r="L57" s="97"/>
    </row>
    <row r="58" spans="1:12" ht="14.25" customHeight="1">
      <c r="A58" s="223">
        <f>SUM('UNOS PODATAKA'!A58)</f>
        <v>53</v>
      </c>
      <c r="B58" s="224">
        <f>'UNOS PODATAKA'!B58</f>
        <v>0</v>
      </c>
      <c r="C58" s="253" t="str">
        <f>'UNOS PODATAKA'!C58</f>
        <v xml:space="preserve"> </v>
      </c>
      <c r="D58" s="321">
        <f>'UNOS PODATAKA'!CW58</f>
        <v>0</v>
      </c>
      <c r="E58" s="319">
        <f>'UNOS PODATAKA'!CU58</f>
        <v>0</v>
      </c>
      <c r="F58" s="319">
        <f t="shared" si="5"/>
        <v>0</v>
      </c>
      <c r="G58" s="319">
        <f>'UNOS PODATAKA'!CV58</f>
        <v>0</v>
      </c>
      <c r="H58" s="322">
        <f t="shared" si="6"/>
        <v>0</v>
      </c>
      <c r="I58" s="225">
        <f>SUM('UNOS PODATAKA'!E58)</f>
        <v>0</v>
      </c>
      <c r="J58" s="226">
        <f t="shared" si="7"/>
        <v>0</v>
      </c>
      <c r="K58" s="259">
        <f t="shared" si="4"/>
        <v>0</v>
      </c>
      <c r="L58" s="97"/>
    </row>
    <row r="59" spans="1:12" ht="14.25" customHeight="1">
      <c r="A59" s="223">
        <f>SUM('UNOS PODATAKA'!A59)</f>
        <v>54</v>
      </c>
      <c r="B59" s="224">
        <f>'UNOS PODATAKA'!B59</f>
        <v>0</v>
      </c>
      <c r="C59" s="253" t="str">
        <f>'UNOS PODATAKA'!C59</f>
        <v xml:space="preserve"> </v>
      </c>
      <c r="D59" s="321">
        <f>'UNOS PODATAKA'!CW59</f>
        <v>0</v>
      </c>
      <c r="E59" s="319">
        <f>'UNOS PODATAKA'!CU59</f>
        <v>0</v>
      </c>
      <c r="F59" s="319">
        <f t="shared" si="5"/>
        <v>0</v>
      </c>
      <c r="G59" s="319">
        <f>'UNOS PODATAKA'!CV59</f>
        <v>0</v>
      </c>
      <c r="H59" s="322">
        <f t="shared" si="6"/>
        <v>0</v>
      </c>
      <c r="I59" s="225">
        <f>SUM('UNOS PODATAKA'!E59)</f>
        <v>0</v>
      </c>
      <c r="J59" s="226">
        <f t="shared" si="7"/>
        <v>0</v>
      </c>
      <c r="K59" s="259">
        <f t="shared" si="4"/>
        <v>0</v>
      </c>
      <c r="L59" s="97"/>
    </row>
    <row r="60" spans="1:12" ht="14.25" customHeight="1">
      <c r="A60" s="223">
        <f>SUM('UNOS PODATAKA'!A60)</f>
        <v>55</v>
      </c>
      <c r="B60" s="224">
        <f>'UNOS PODATAKA'!B60</f>
        <v>0</v>
      </c>
      <c r="C60" s="253" t="str">
        <f>'UNOS PODATAKA'!C60</f>
        <v xml:space="preserve"> </v>
      </c>
      <c r="D60" s="321">
        <f>'UNOS PODATAKA'!CW60</f>
        <v>0</v>
      </c>
      <c r="E60" s="319">
        <f>'UNOS PODATAKA'!CU60</f>
        <v>0</v>
      </c>
      <c r="F60" s="319">
        <f t="shared" si="5"/>
        <v>0</v>
      </c>
      <c r="G60" s="319">
        <f>'UNOS PODATAKA'!CV60</f>
        <v>0</v>
      </c>
      <c r="H60" s="322">
        <f t="shared" si="6"/>
        <v>0</v>
      </c>
      <c r="I60" s="225">
        <f>SUM('UNOS PODATAKA'!E60)</f>
        <v>0</v>
      </c>
      <c r="J60" s="226">
        <f t="shared" si="7"/>
        <v>0</v>
      </c>
      <c r="K60" s="259">
        <f t="shared" si="4"/>
        <v>0</v>
      </c>
      <c r="L60" s="97"/>
    </row>
    <row r="61" spans="1:12" ht="14.25" customHeight="1">
      <c r="A61" s="223">
        <f>SUM('UNOS PODATAKA'!A61)</f>
        <v>56</v>
      </c>
      <c r="B61" s="224">
        <f>'UNOS PODATAKA'!B61</f>
        <v>0</v>
      </c>
      <c r="C61" s="253" t="str">
        <f>'UNOS PODATAKA'!C61</f>
        <v xml:space="preserve"> </v>
      </c>
      <c r="D61" s="321">
        <f>'UNOS PODATAKA'!CW61</f>
        <v>0</v>
      </c>
      <c r="E61" s="319">
        <f>'UNOS PODATAKA'!CU61</f>
        <v>0</v>
      </c>
      <c r="F61" s="319">
        <f t="shared" si="5"/>
        <v>0</v>
      </c>
      <c r="G61" s="319">
        <f>'UNOS PODATAKA'!CV61</f>
        <v>0</v>
      </c>
      <c r="H61" s="322">
        <f t="shared" si="6"/>
        <v>0</v>
      </c>
      <c r="I61" s="225">
        <f>SUM('UNOS PODATAKA'!E61)</f>
        <v>0</v>
      </c>
      <c r="J61" s="226">
        <f t="shared" si="7"/>
        <v>0</v>
      </c>
      <c r="K61" s="259">
        <f t="shared" si="4"/>
        <v>0</v>
      </c>
      <c r="L61" s="97"/>
    </row>
    <row r="62" spans="1:12" ht="14.25" customHeight="1">
      <c r="A62" s="223">
        <f>SUM('UNOS PODATAKA'!A62)</f>
        <v>57</v>
      </c>
      <c r="B62" s="224">
        <f>'UNOS PODATAKA'!B62</f>
        <v>0</v>
      </c>
      <c r="C62" s="253" t="str">
        <f>'UNOS PODATAKA'!C62</f>
        <v xml:space="preserve"> </v>
      </c>
      <c r="D62" s="321">
        <f>'UNOS PODATAKA'!CW62</f>
        <v>0</v>
      </c>
      <c r="E62" s="319">
        <f>'UNOS PODATAKA'!CU62</f>
        <v>0</v>
      </c>
      <c r="F62" s="319">
        <f t="shared" si="5"/>
        <v>0</v>
      </c>
      <c r="G62" s="319">
        <f>'UNOS PODATAKA'!CV62</f>
        <v>0</v>
      </c>
      <c r="H62" s="322">
        <f t="shared" si="6"/>
        <v>0</v>
      </c>
      <c r="I62" s="225">
        <f>SUM('UNOS PODATAKA'!E62)</f>
        <v>0</v>
      </c>
      <c r="J62" s="226">
        <f t="shared" si="7"/>
        <v>0</v>
      </c>
      <c r="K62" s="259">
        <f t="shared" si="4"/>
        <v>0</v>
      </c>
      <c r="L62" s="97"/>
    </row>
    <row r="63" spans="1:12" ht="14.25" customHeight="1">
      <c r="A63" s="223">
        <f>SUM('UNOS PODATAKA'!A63)</f>
        <v>58</v>
      </c>
      <c r="B63" s="224">
        <f>'UNOS PODATAKA'!B63</f>
        <v>0</v>
      </c>
      <c r="C63" s="253" t="str">
        <f>'UNOS PODATAKA'!C63</f>
        <v xml:space="preserve"> </v>
      </c>
      <c r="D63" s="321">
        <f>'UNOS PODATAKA'!CW63</f>
        <v>0</v>
      </c>
      <c r="E63" s="319">
        <f>'UNOS PODATAKA'!CU63</f>
        <v>0</v>
      </c>
      <c r="F63" s="319">
        <f t="shared" si="5"/>
        <v>0</v>
      </c>
      <c r="G63" s="319">
        <f>'UNOS PODATAKA'!CV63</f>
        <v>0</v>
      </c>
      <c r="H63" s="322">
        <f t="shared" si="6"/>
        <v>0</v>
      </c>
      <c r="I63" s="225">
        <f>SUM('UNOS PODATAKA'!E63)</f>
        <v>0</v>
      </c>
      <c r="J63" s="226">
        <f t="shared" si="7"/>
        <v>0</v>
      </c>
      <c r="K63" s="259">
        <f t="shared" si="4"/>
        <v>0</v>
      </c>
      <c r="L63" s="97"/>
    </row>
    <row r="64" spans="1:12" ht="14.25" customHeight="1">
      <c r="A64" s="223">
        <f>SUM('UNOS PODATAKA'!A64)</f>
        <v>59</v>
      </c>
      <c r="B64" s="224">
        <f>'UNOS PODATAKA'!B64</f>
        <v>0</v>
      </c>
      <c r="C64" s="253" t="str">
        <f>'UNOS PODATAKA'!C64</f>
        <v xml:space="preserve"> </v>
      </c>
      <c r="D64" s="321">
        <f>'UNOS PODATAKA'!CW64</f>
        <v>0</v>
      </c>
      <c r="E64" s="319">
        <f>'UNOS PODATAKA'!CU64</f>
        <v>0</v>
      </c>
      <c r="F64" s="319">
        <f t="shared" si="5"/>
        <v>0</v>
      </c>
      <c r="G64" s="319">
        <f>'UNOS PODATAKA'!CV64</f>
        <v>0</v>
      </c>
      <c r="H64" s="322">
        <f t="shared" si="6"/>
        <v>0</v>
      </c>
      <c r="I64" s="225">
        <f>SUM('UNOS PODATAKA'!E64)</f>
        <v>0</v>
      </c>
      <c r="J64" s="226">
        <f t="shared" si="7"/>
        <v>0</v>
      </c>
      <c r="K64" s="259">
        <f t="shared" si="4"/>
        <v>0</v>
      </c>
      <c r="L64" s="97"/>
    </row>
    <row r="65" spans="1:12" ht="14.25" customHeight="1">
      <c r="A65" s="223">
        <f>SUM('UNOS PODATAKA'!A65)</f>
        <v>60</v>
      </c>
      <c r="B65" s="224">
        <f>'UNOS PODATAKA'!B65</f>
        <v>0</v>
      </c>
      <c r="C65" s="253" t="str">
        <f>'UNOS PODATAKA'!C65</f>
        <v xml:space="preserve"> </v>
      </c>
      <c r="D65" s="321">
        <f>'UNOS PODATAKA'!CW65</f>
        <v>0</v>
      </c>
      <c r="E65" s="319">
        <f>'UNOS PODATAKA'!CU65</f>
        <v>0</v>
      </c>
      <c r="F65" s="319">
        <f t="shared" si="5"/>
        <v>0</v>
      </c>
      <c r="G65" s="319">
        <f>'UNOS PODATAKA'!CV65</f>
        <v>0</v>
      </c>
      <c r="H65" s="322">
        <f t="shared" si="6"/>
        <v>0</v>
      </c>
      <c r="I65" s="225">
        <f>SUM('UNOS PODATAKA'!E65)</f>
        <v>0</v>
      </c>
      <c r="J65" s="226">
        <f t="shared" si="7"/>
        <v>0</v>
      </c>
      <c r="K65" s="259">
        <f t="shared" si="4"/>
        <v>0</v>
      </c>
      <c r="L65" s="97"/>
    </row>
    <row r="66" spans="1:12" ht="14.25" customHeight="1">
      <c r="A66" s="223">
        <f>SUM('UNOS PODATAKA'!A66)</f>
        <v>61</v>
      </c>
      <c r="B66" s="224">
        <f>'UNOS PODATAKA'!B66</f>
        <v>0</v>
      </c>
      <c r="C66" s="253" t="str">
        <f>'UNOS PODATAKA'!C66</f>
        <v xml:space="preserve"> </v>
      </c>
      <c r="D66" s="321">
        <f>'UNOS PODATAKA'!CW66</f>
        <v>0</v>
      </c>
      <c r="E66" s="319">
        <f>'UNOS PODATAKA'!CU66</f>
        <v>0</v>
      </c>
      <c r="F66" s="319">
        <f t="shared" si="5"/>
        <v>0</v>
      </c>
      <c r="G66" s="319">
        <f>'UNOS PODATAKA'!CV66</f>
        <v>0</v>
      </c>
      <c r="H66" s="322">
        <f t="shared" si="6"/>
        <v>0</v>
      </c>
      <c r="I66" s="225">
        <f>SUM('UNOS PODATAKA'!E66)</f>
        <v>0</v>
      </c>
      <c r="J66" s="226">
        <f t="shared" si="7"/>
        <v>0</v>
      </c>
      <c r="K66" s="259">
        <f t="shared" si="4"/>
        <v>0</v>
      </c>
      <c r="L66" s="97"/>
    </row>
    <row r="67" spans="1:12" ht="14.25" customHeight="1">
      <c r="A67" s="223">
        <f>SUM('UNOS PODATAKA'!A67)</f>
        <v>62</v>
      </c>
      <c r="B67" s="224">
        <f>'UNOS PODATAKA'!B67</f>
        <v>0</v>
      </c>
      <c r="C67" s="253" t="str">
        <f>'UNOS PODATAKA'!C67</f>
        <v xml:space="preserve"> </v>
      </c>
      <c r="D67" s="321">
        <f>'UNOS PODATAKA'!CW67</f>
        <v>0</v>
      </c>
      <c r="E67" s="319">
        <f>'UNOS PODATAKA'!CU67</f>
        <v>0</v>
      </c>
      <c r="F67" s="319">
        <f t="shared" si="5"/>
        <v>0</v>
      </c>
      <c r="G67" s="319">
        <f>'UNOS PODATAKA'!CV67</f>
        <v>0</v>
      </c>
      <c r="H67" s="322">
        <f t="shared" si="6"/>
        <v>0</v>
      </c>
      <c r="I67" s="225">
        <f>SUM('UNOS PODATAKA'!E67)</f>
        <v>0</v>
      </c>
      <c r="J67" s="226">
        <f t="shared" si="7"/>
        <v>0</v>
      </c>
      <c r="K67" s="259">
        <f t="shared" si="4"/>
        <v>0</v>
      </c>
      <c r="L67" s="97"/>
    </row>
    <row r="68" spans="1:12" ht="14.25" customHeight="1">
      <c r="A68" s="223">
        <f>SUM('UNOS PODATAKA'!A68)</f>
        <v>63</v>
      </c>
      <c r="B68" s="224" t="str">
        <f>'UNOS PODATAKA'!B68</f>
        <v>Glava</v>
      </c>
      <c r="C68" s="253" t="str">
        <f>'UNOS PODATAKA'!C68</f>
        <v>kg</v>
      </c>
      <c r="D68" s="321">
        <f>'UNOS PODATAKA'!CW68</f>
        <v>0</v>
      </c>
      <c r="E68" s="319">
        <f>'UNOS PODATAKA'!CU68</f>
        <v>0</v>
      </c>
      <c r="F68" s="319">
        <f t="shared" si="5"/>
        <v>0</v>
      </c>
      <c r="G68" s="319">
        <f>'UNOS PODATAKA'!CV68</f>
        <v>0</v>
      </c>
      <c r="H68" s="322">
        <f t="shared" si="6"/>
        <v>0</v>
      </c>
      <c r="I68" s="225">
        <f>SUM('UNOS PODATAKA'!E68)</f>
        <v>3</v>
      </c>
      <c r="J68" s="226">
        <f t="shared" si="7"/>
        <v>0</v>
      </c>
      <c r="K68" s="259">
        <f t="shared" si="4"/>
        <v>0</v>
      </c>
      <c r="L68" s="97"/>
    </row>
    <row r="69" spans="1:12" ht="14.25" customHeight="1">
      <c r="A69" s="223">
        <f>SUM('UNOS PODATAKA'!A69)</f>
        <v>64</v>
      </c>
      <c r="B69" s="224" t="str">
        <f>'UNOS PODATAKA'!B69</f>
        <v>Iznutrica</v>
      </c>
      <c r="C69" s="253" t="str">
        <f>'UNOS PODATAKA'!C69</f>
        <v>kg</v>
      </c>
      <c r="D69" s="321">
        <f>'UNOS PODATAKA'!CW69</f>
        <v>0</v>
      </c>
      <c r="E69" s="319">
        <f>'UNOS PODATAKA'!CU69</f>
        <v>0</v>
      </c>
      <c r="F69" s="319">
        <f t="shared" si="5"/>
        <v>0</v>
      </c>
      <c r="G69" s="319">
        <f>'UNOS PODATAKA'!CV69</f>
        <v>0</v>
      </c>
      <c r="H69" s="322">
        <f t="shared" si="6"/>
        <v>0</v>
      </c>
      <c r="I69" s="225">
        <f>SUM('UNOS PODATAKA'!E69)</f>
        <v>5</v>
      </c>
      <c r="J69" s="226">
        <f t="shared" si="7"/>
        <v>0</v>
      </c>
      <c r="K69" s="259">
        <f t="shared" si="4"/>
        <v>0</v>
      </c>
      <c r="L69" s="97"/>
    </row>
    <row r="70" spans="1:12" ht="14.25" customHeight="1">
      <c r="A70" s="223">
        <f>SUM('UNOS PODATAKA'!A70)</f>
        <v>65</v>
      </c>
      <c r="B70" s="224" t="str">
        <f>'UNOS PODATAKA'!B70</f>
        <v>Koža jagnjeća</v>
      </c>
      <c r="C70" s="253" t="str">
        <f>'UNOS PODATAKA'!C70</f>
        <v>kg</v>
      </c>
      <c r="D70" s="321">
        <f>'UNOS PODATAKA'!CW70</f>
        <v>0</v>
      </c>
      <c r="E70" s="319">
        <f>'UNOS PODATAKA'!CU70</f>
        <v>0</v>
      </c>
      <c r="F70" s="319">
        <f t="shared" si="5"/>
        <v>0</v>
      </c>
      <c r="G70" s="319">
        <f>'UNOS PODATAKA'!CV70</f>
        <v>0</v>
      </c>
      <c r="H70" s="322">
        <f t="shared" si="6"/>
        <v>0</v>
      </c>
      <c r="I70" s="225">
        <f>SUM('UNOS PODATAKA'!E70)</f>
        <v>5.85</v>
      </c>
      <c r="J70" s="226">
        <f t="shared" si="7"/>
        <v>0</v>
      </c>
      <c r="K70" s="259">
        <f t="shared" si="4"/>
        <v>0</v>
      </c>
      <c r="L70" s="97"/>
    </row>
    <row r="71" spans="1:12" ht="14.25" customHeight="1">
      <c r="A71" s="223">
        <f>SUM('UNOS PODATAKA'!A71)</f>
        <v>66</v>
      </c>
      <c r="B71" s="224">
        <f>'UNOS PODATAKA'!B71</f>
        <v>0</v>
      </c>
      <c r="C71" s="253" t="str">
        <f>'UNOS PODATAKA'!C71</f>
        <v xml:space="preserve"> </v>
      </c>
      <c r="D71" s="321">
        <f>'UNOS PODATAKA'!CW71</f>
        <v>0</v>
      </c>
      <c r="E71" s="319">
        <f>'UNOS PODATAKA'!CU71</f>
        <v>0</v>
      </c>
      <c r="F71" s="319">
        <f t="shared" si="5"/>
        <v>0</v>
      </c>
      <c r="G71" s="319">
        <f>'UNOS PODATAKA'!CV71</f>
        <v>0</v>
      </c>
      <c r="H71" s="322">
        <f t="shared" si="6"/>
        <v>0</v>
      </c>
      <c r="I71" s="225">
        <f>SUM('UNOS PODATAKA'!E71)</f>
        <v>0</v>
      </c>
      <c r="J71" s="226">
        <f t="shared" si="7"/>
        <v>0</v>
      </c>
      <c r="K71" s="259">
        <f t="shared" si="4"/>
        <v>0</v>
      </c>
      <c r="L71" s="97"/>
    </row>
    <row r="72" spans="1:12" ht="14.25" customHeight="1">
      <c r="A72" s="223">
        <f>SUM('UNOS PODATAKA'!A72)</f>
        <v>67</v>
      </c>
      <c r="B72" s="224" t="str">
        <f>'UNOS PODATAKA'!B72</f>
        <v xml:space="preserve">SUHO MESO </v>
      </c>
      <c r="C72" s="253" t="str">
        <f>'UNOS PODATAKA'!C72</f>
        <v xml:space="preserve"> </v>
      </c>
      <c r="D72" s="321">
        <f>'UNOS PODATAKA'!CW72+SUM(K73:K77)/I72</f>
        <v>0</v>
      </c>
      <c r="E72" s="319">
        <f>'UNOS PODATAKA'!CU72</f>
        <v>0</v>
      </c>
      <c r="F72" s="319">
        <f t="shared" ref="F72:F114" si="8">SUM(D72:E72)</f>
        <v>0</v>
      </c>
      <c r="G72" s="319">
        <f>'UNOS PODATAKA'!CV72+SUM(J73:J77)/I72</f>
        <v>0</v>
      </c>
      <c r="H72" s="322">
        <f t="shared" ref="H72:H114" si="9">F72-G72</f>
        <v>0</v>
      </c>
      <c r="I72" s="225">
        <f>SUM('UNOS PODATAKA'!E72)</f>
        <v>20</v>
      </c>
      <c r="J72" s="226">
        <f t="shared" ref="J72:J114" si="10">G72*I72</f>
        <v>0</v>
      </c>
      <c r="K72" s="259">
        <f t="shared" ref="K72:K114" si="11">I72*D72</f>
        <v>0</v>
      </c>
      <c r="L72" s="97"/>
    </row>
    <row r="73" spans="1:12" ht="14.25" customHeight="1">
      <c r="A73" s="223">
        <f>SUM('UNOS PODATAKA'!A73)</f>
        <v>68</v>
      </c>
      <c r="B73" s="224">
        <f>'UNOS PODATAKA'!B73</f>
        <v>0</v>
      </c>
      <c r="C73" s="253">
        <f>'UNOS PODATAKA'!C73</f>
        <v>0</v>
      </c>
      <c r="D73" s="321">
        <f>'UNOS PODATAKA'!CW73</f>
        <v>0</v>
      </c>
      <c r="E73" s="319">
        <f>'UNOS PODATAKA'!CU73</f>
        <v>0</v>
      </c>
      <c r="F73" s="319">
        <f t="shared" si="8"/>
        <v>0</v>
      </c>
      <c r="G73" s="319">
        <f>'UNOS PODATAKA'!CV73</f>
        <v>0</v>
      </c>
      <c r="H73" s="322">
        <f t="shared" si="9"/>
        <v>0</v>
      </c>
      <c r="I73" s="225">
        <f>SUM('UNOS PODATAKA'!E73)</f>
        <v>0</v>
      </c>
      <c r="J73" s="226">
        <f t="shared" si="10"/>
        <v>0</v>
      </c>
      <c r="K73" s="259">
        <f t="shared" si="11"/>
        <v>0</v>
      </c>
      <c r="L73" s="97"/>
    </row>
    <row r="74" spans="1:12" ht="14.25" customHeight="1">
      <c r="A74" s="223">
        <f>SUM('UNOS PODATAKA'!A74)</f>
        <v>69</v>
      </c>
      <c r="B74" s="224">
        <f>'UNOS PODATAKA'!B74</f>
        <v>0</v>
      </c>
      <c r="C74" s="253">
        <f>'UNOS PODATAKA'!C74</f>
        <v>0</v>
      </c>
      <c r="D74" s="321">
        <f>'UNOS PODATAKA'!CW74</f>
        <v>0</v>
      </c>
      <c r="E74" s="319">
        <f>'UNOS PODATAKA'!CU74</f>
        <v>0</v>
      </c>
      <c r="F74" s="319">
        <f t="shared" si="8"/>
        <v>0</v>
      </c>
      <c r="G74" s="319">
        <f>'UNOS PODATAKA'!CV74</f>
        <v>0</v>
      </c>
      <c r="H74" s="322">
        <f t="shared" si="9"/>
        <v>0</v>
      </c>
      <c r="I74" s="225">
        <f>SUM('UNOS PODATAKA'!E74)</f>
        <v>0</v>
      </c>
      <c r="J74" s="226">
        <f t="shared" si="10"/>
        <v>0</v>
      </c>
      <c r="K74" s="259">
        <f t="shared" si="11"/>
        <v>0</v>
      </c>
      <c r="L74" s="97"/>
    </row>
    <row r="75" spans="1:12" ht="14.25" customHeight="1">
      <c r="A75" s="223">
        <f>SUM('UNOS PODATAKA'!A75)</f>
        <v>70</v>
      </c>
      <c r="B75" s="224">
        <f>'UNOS PODATAKA'!B75</f>
        <v>0</v>
      </c>
      <c r="C75" s="253">
        <f>'UNOS PODATAKA'!C75</f>
        <v>0</v>
      </c>
      <c r="D75" s="321">
        <f>'UNOS PODATAKA'!CW75</f>
        <v>0</v>
      </c>
      <c r="E75" s="319">
        <f>'UNOS PODATAKA'!CU75</f>
        <v>0</v>
      </c>
      <c r="F75" s="319">
        <f t="shared" si="8"/>
        <v>0</v>
      </c>
      <c r="G75" s="319">
        <f>'UNOS PODATAKA'!CV75</f>
        <v>0</v>
      </c>
      <c r="H75" s="322">
        <f t="shared" si="9"/>
        <v>0</v>
      </c>
      <c r="I75" s="225">
        <f>SUM('UNOS PODATAKA'!E75)</f>
        <v>0</v>
      </c>
      <c r="J75" s="226">
        <f t="shared" si="10"/>
        <v>0</v>
      </c>
      <c r="K75" s="259">
        <f t="shared" si="11"/>
        <v>0</v>
      </c>
      <c r="L75" s="97"/>
    </row>
    <row r="76" spans="1:12" ht="14.25" customHeight="1">
      <c r="A76" s="223">
        <f>SUM('UNOS PODATAKA'!A76)</f>
        <v>71</v>
      </c>
      <c r="B76" s="224">
        <f>'UNOS PODATAKA'!B76</f>
        <v>0</v>
      </c>
      <c r="C76" s="253">
        <f>'UNOS PODATAKA'!C76</f>
        <v>0</v>
      </c>
      <c r="D76" s="321">
        <f>'UNOS PODATAKA'!CW76</f>
        <v>0</v>
      </c>
      <c r="E76" s="319">
        <f>'UNOS PODATAKA'!CU76</f>
        <v>0</v>
      </c>
      <c r="F76" s="319">
        <f t="shared" si="8"/>
        <v>0</v>
      </c>
      <c r="G76" s="319">
        <f>'UNOS PODATAKA'!CV76</f>
        <v>0</v>
      </c>
      <c r="H76" s="322">
        <f t="shared" si="9"/>
        <v>0</v>
      </c>
      <c r="I76" s="225">
        <f>SUM('UNOS PODATAKA'!E76)</f>
        <v>0</v>
      </c>
      <c r="J76" s="226">
        <f t="shared" si="10"/>
        <v>0</v>
      </c>
      <c r="K76" s="259">
        <f t="shared" si="11"/>
        <v>0</v>
      </c>
      <c r="L76" s="97"/>
    </row>
    <row r="77" spans="1:12" ht="14.25" customHeight="1">
      <c r="A77" s="223">
        <f>SUM('UNOS PODATAKA'!A77)</f>
        <v>72</v>
      </c>
      <c r="B77" s="224">
        <f>'UNOS PODATAKA'!B77</f>
        <v>0</v>
      </c>
      <c r="C77" s="253">
        <f>'UNOS PODATAKA'!C77</f>
        <v>0</v>
      </c>
      <c r="D77" s="321">
        <f>'UNOS PODATAKA'!CW77</f>
        <v>0</v>
      </c>
      <c r="E77" s="319">
        <f>'UNOS PODATAKA'!CU77</f>
        <v>0</v>
      </c>
      <c r="F77" s="319">
        <f t="shared" si="8"/>
        <v>0</v>
      </c>
      <c r="G77" s="319">
        <f>'UNOS PODATAKA'!CV77</f>
        <v>0</v>
      </c>
      <c r="H77" s="322">
        <f t="shared" si="9"/>
        <v>0</v>
      </c>
      <c r="I77" s="225">
        <f>SUM('UNOS PODATAKA'!E77)</f>
        <v>0</v>
      </c>
      <c r="J77" s="226">
        <f t="shared" si="10"/>
        <v>0</v>
      </c>
      <c r="K77" s="259">
        <f t="shared" si="11"/>
        <v>0</v>
      </c>
      <c r="L77" s="97"/>
    </row>
    <row r="78" spans="1:12" ht="14.25" customHeight="1">
      <c r="A78" s="223">
        <f>SUM('UNOS PODATAKA'!A78)</f>
        <v>73</v>
      </c>
      <c r="B78" s="224" t="str">
        <f>'UNOS PODATAKA'!B78</f>
        <v>SUDŽUKA</v>
      </c>
      <c r="C78" s="253" t="str">
        <f>'UNOS PODATAKA'!C78</f>
        <v xml:space="preserve"> </v>
      </c>
      <c r="D78" s="321">
        <f>'UNOS PODATAKA'!CW78+SUM(K79:K83)/I78</f>
        <v>0</v>
      </c>
      <c r="E78" s="319">
        <f>'UNOS PODATAKA'!CU78</f>
        <v>0</v>
      </c>
      <c r="F78" s="319">
        <f t="shared" si="8"/>
        <v>0</v>
      </c>
      <c r="G78" s="319">
        <f>'UNOS PODATAKA'!CV78+SUM(J79:J83)/I78</f>
        <v>0</v>
      </c>
      <c r="H78" s="322">
        <f t="shared" si="9"/>
        <v>0</v>
      </c>
      <c r="I78" s="225">
        <f>SUM('UNOS PODATAKA'!E78)</f>
        <v>15</v>
      </c>
      <c r="J78" s="226">
        <f t="shared" si="10"/>
        <v>0</v>
      </c>
      <c r="K78" s="259">
        <f t="shared" si="11"/>
        <v>0</v>
      </c>
      <c r="L78" s="97"/>
    </row>
    <row r="79" spans="1:12" ht="14.25" customHeight="1">
      <c r="A79" s="223">
        <f>SUM('UNOS PODATAKA'!A79)</f>
        <v>74</v>
      </c>
      <c r="B79" s="224">
        <f>'UNOS PODATAKA'!B79</f>
        <v>0</v>
      </c>
      <c r="C79" s="253">
        <f>'UNOS PODATAKA'!C79</f>
        <v>0</v>
      </c>
      <c r="D79" s="321">
        <f>'UNOS PODATAKA'!CW79</f>
        <v>0</v>
      </c>
      <c r="E79" s="319">
        <f>'UNOS PODATAKA'!CU79</f>
        <v>0</v>
      </c>
      <c r="F79" s="319">
        <f t="shared" si="8"/>
        <v>0</v>
      </c>
      <c r="G79" s="319">
        <f>'UNOS PODATAKA'!CV79</f>
        <v>0</v>
      </c>
      <c r="H79" s="322">
        <f t="shared" si="9"/>
        <v>0</v>
      </c>
      <c r="I79" s="225">
        <f>SUM('UNOS PODATAKA'!E79)</f>
        <v>0</v>
      </c>
      <c r="J79" s="226">
        <f t="shared" si="10"/>
        <v>0</v>
      </c>
      <c r="K79" s="259">
        <f t="shared" si="11"/>
        <v>0</v>
      </c>
      <c r="L79" s="97"/>
    </row>
    <row r="80" spans="1:12" ht="14.25" customHeight="1">
      <c r="A80" s="223">
        <f>SUM('UNOS PODATAKA'!A80)</f>
        <v>75</v>
      </c>
      <c r="B80" s="224">
        <f>'UNOS PODATAKA'!B80</f>
        <v>0</v>
      </c>
      <c r="C80" s="253">
        <f>'UNOS PODATAKA'!C80</f>
        <v>0</v>
      </c>
      <c r="D80" s="321">
        <f>'UNOS PODATAKA'!CW80</f>
        <v>0</v>
      </c>
      <c r="E80" s="319">
        <f>'UNOS PODATAKA'!CU80</f>
        <v>0</v>
      </c>
      <c r="F80" s="319">
        <f t="shared" si="8"/>
        <v>0</v>
      </c>
      <c r="G80" s="319">
        <f>'UNOS PODATAKA'!CV80</f>
        <v>0</v>
      </c>
      <c r="H80" s="322">
        <f t="shared" si="9"/>
        <v>0</v>
      </c>
      <c r="I80" s="225">
        <f>SUM('UNOS PODATAKA'!E80)</f>
        <v>0</v>
      </c>
      <c r="J80" s="226">
        <f t="shared" si="10"/>
        <v>0</v>
      </c>
      <c r="K80" s="259">
        <f t="shared" si="11"/>
        <v>0</v>
      </c>
      <c r="L80" s="97"/>
    </row>
    <row r="81" spans="1:12" ht="14.25" customHeight="1">
      <c r="A81" s="223">
        <f>SUM('UNOS PODATAKA'!A81)</f>
        <v>76</v>
      </c>
      <c r="B81" s="224">
        <f>'UNOS PODATAKA'!B81</f>
        <v>0</v>
      </c>
      <c r="C81" s="253">
        <f>'UNOS PODATAKA'!C81</f>
        <v>0</v>
      </c>
      <c r="D81" s="321">
        <f>'UNOS PODATAKA'!CW81</f>
        <v>0</v>
      </c>
      <c r="E81" s="319">
        <f>'UNOS PODATAKA'!CU81</f>
        <v>0</v>
      </c>
      <c r="F81" s="319">
        <f t="shared" si="8"/>
        <v>0</v>
      </c>
      <c r="G81" s="319">
        <f>'UNOS PODATAKA'!CV81</f>
        <v>0</v>
      </c>
      <c r="H81" s="322">
        <f t="shared" si="9"/>
        <v>0</v>
      </c>
      <c r="I81" s="225">
        <f>SUM('UNOS PODATAKA'!E81)</f>
        <v>0</v>
      </c>
      <c r="J81" s="226">
        <f t="shared" si="10"/>
        <v>0</v>
      </c>
      <c r="K81" s="259">
        <f t="shared" si="11"/>
        <v>0</v>
      </c>
      <c r="L81" s="97"/>
    </row>
    <row r="82" spans="1:12" ht="14.25" customHeight="1">
      <c r="A82" s="223">
        <f>SUM('UNOS PODATAKA'!A82)</f>
        <v>77</v>
      </c>
      <c r="B82" s="224">
        <f>'UNOS PODATAKA'!B82</f>
        <v>0</v>
      </c>
      <c r="C82" s="253">
        <f>'UNOS PODATAKA'!C82</f>
        <v>0</v>
      </c>
      <c r="D82" s="321">
        <f>'UNOS PODATAKA'!CW82</f>
        <v>0</v>
      </c>
      <c r="E82" s="319">
        <f>'UNOS PODATAKA'!CU82</f>
        <v>0</v>
      </c>
      <c r="F82" s="319">
        <f t="shared" si="8"/>
        <v>0</v>
      </c>
      <c r="G82" s="319">
        <f>'UNOS PODATAKA'!CV82</f>
        <v>0</v>
      </c>
      <c r="H82" s="322">
        <f t="shared" si="9"/>
        <v>0</v>
      </c>
      <c r="I82" s="225">
        <f>SUM('UNOS PODATAKA'!E82)</f>
        <v>0</v>
      </c>
      <c r="J82" s="226">
        <f t="shared" si="10"/>
        <v>0</v>
      </c>
      <c r="K82" s="259">
        <f t="shared" si="11"/>
        <v>0</v>
      </c>
      <c r="L82" s="97"/>
    </row>
    <row r="83" spans="1:12" ht="14.25" customHeight="1">
      <c r="A83" s="223">
        <f>SUM('UNOS PODATAKA'!A83)</f>
        <v>78</v>
      </c>
      <c r="B83" s="224">
        <f>'UNOS PODATAKA'!B83</f>
        <v>0</v>
      </c>
      <c r="C83" s="253">
        <f>'UNOS PODATAKA'!C83</f>
        <v>0</v>
      </c>
      <c r="D83" s="321">
        <f>'UNOS PODATAKA'!CW83</f>
        <v>0</v>
      </c>
      <c r="E83" s="319">
        <f>'UNOS PODATAKA'!CU83</f>
        <v>0</v>
      </c>
      <c r="F83" s="319">
        <f t="shared" si="8"/>
        <v>0</v>
      </c>
      <c r="G83" s="319">
        <f>'UNOS PODATAKA'!CV83</f>
        <v>0</v>
      </c>
      <c r="H83" s="322">
        <f t="shared" si="9"/>
        <v>0</v>
      </c>
      <c r="I83" s="225">
        <f>SUM('UNOS PODATAKA'!E83)</f>
        <v>0</v>
      </c>
      <c r="J83" s="226">
        <f t="shared" si="10"/>
        <v>0</v>
      </c>
      <c r="K83" s="259">
        <f t="shared" si="11"/>
        <v>0</v>
      </c>
      <c r="L83" s="97"/>
    </row>
    <row r="84" spans="1:12" ht="14.25" customHeight="1">
      <c r="A84" s="223">
        <f>SUM('UNOS PODATAKA'!A84)</f>
        <v>79</v>
      </c>
      <c r="B84" s="224" t="str">
        <f>'UNOS PODATAKA'!B84</f>
        <v>SALAMA KUHANA</v>
      </c>
      <c r="C84" s="253" t="str">
        <f>'UNOS PODATAKA'!C84</f>
        <v xml:space="preserve"> </v>
      </c>
      <c r="D84" s="321">
        <f>'UNOS PODATAKA'!CW84+SUM(K85:K89)/I84</f>
        <v>0</v>
      </c>
      <c r="E84" s="319">
        <f>'UNOS PODATAKA'!CU84</f>
        <v>0</v>
      </c>
      <c r="F84" s="319">
        <f t="shared" si="8"/>
        <v>0</v>
      </c>
      <c r="G84" s="319">
        <f>'UNOS PODATAKA'!CV84+SUM(J85:J89)/I84</f>
        <v>0</v>
      </c>
      <c r="H84" s="322">
        <f t="shared" si="9"/>
        <v>0</v>
      </c>
      <c r="I84" s="225">
        <f>SUM('UNOS PODATAKA'!E84)</f>
        <v>6</v>
      </c>
      <c r="J84" s="226">
        <f t="shared" si="10"/>
        <v>0</v>
      </c>
      <c r="K84" s="259">
        <f t="shared" si="11"/>
        <v>0</v>
      </c>
      <c r="L84" s="97"/>
    </row>
    <row r="85" spans="1:12" ht="14.25" customHeight="1">
      <c r="A85" s="223">
        <f>SUM('UNOS PODATAKA'!A85)</f>
        <v>80</v>
      </c>
      <c r="B85" s="224">
        <f>'UNOS PODATAKA'!B85</f>
        <v>0</v>
      </c>
      <c r="C85" s="253">
        <f>'UNOS PODATAKA'!C85</f>
        <v>0</v>
      </c>
      <c r="D85" s="321">
        <f>'UNOS PODATAKA'!CW85</f>
        <v>0</v>
      </c>
      <c r="E85" s="319">
        <f>'UNOS PODATAKA'!CU85</f>
        <v>0</v>
      </c>
      <c r="F85" s="319">
        <f t="shared" si="8"/>
        <v>0</v>
      </c>
      <c r="G85" s="319">
        <f>'UNOS PODATAKA'!CV85</f>
        <v>0</v>
      </c>
      <c r="H85" s="322">
        <f t="shared" si="9"/>
        <v>0</v>
      </c>
      <c r="I85" s="225">
        <f>SUM('UNOS PODATAKA'!E85)</f>
        <v>0</v>
      </c>
      <c r="J85" s="226">
        <f t="shared" si="10"/>
        <v>0</v>
      </c>
      <c r="K85" s="259">
        <f t="shared" si="11"/>
        <v>0</v>
      </c>
      <c r="L85" s="97"/>
    </row>
    <row r="86" spans="1:12" ht="14.25" customHeight="1">
      <c r="A86" s="223">
        <f>SUM('UNOS PODATAKA'!A86)</f>
        <v>81</v>
      </c>
      <c r="B86" s="224">
        <f>'UNOS PODATAKA'!B86</f>
        <v>0</v>
      </c>
      <c r="C86" s="253">
        <f>'UNOS PODATAKA'!C86</f>
        <v>0</v>
      </c>
      <c r="D86" s="321">
        <f>'UNOS PODATAKA'!CW86</f>
        <v>0</v>
      </c>
      <c r="E86" s="319">
        <f>'UNOS PODATAKA'!CU86</f>
        <v>0</v>
      </c>
      <c r="F86" s="319">
        <f t="shared" si="8"/>
        <v>0</v>
      </c>
      <c r="G86" s="319">
        <f>'UNOS PODATAKA'!CV86</f>
        <v>0</v>
      </c>
      <c r="H86" s="322">
        <f t="shared" si="9"/>
        <v>0</v>
      </c>
      <c r="I86" s="225">
        <f>SUM('UNOS PODATAKA'!E86)</f>
        <v>0</v>
      </c>
      <c r="J86" s="226">
        <f t="shared" si="10"/>
        <v>0</v>
      </c>
      <c r="K86" s="259">
        <f t="shared" si="11"/>
        <v>0</v>
      </c>
      <c r="L86" s="97"/>
    </row>
    <row r="87" spans="1:12" ht="14.25" customHeight="1">
      <c r="A87" s="223">
        <f>SUM('UNOS PODATAKA'!A87)</f>
        <v>82</v>
      </c>
      <c r="B87" s="224">
        <f>'UNOS PODATAKA'!B87</f>
        <v>0</v>
      </c>
      <c r="C87" s="253">
        <f>'UNOS PODATAKA'!C87</f>
        <v>0</v>
      </c>
      <c r="D87" s="321">
        <f>'UNOS PODATAKA'!CW87</f>
        <v>0</v>
      </c>
      <c r="E87" s="319">
        <f>'UNOS PODATAKA'!CU87</f>
        <v>0</v>
      </c>
      <c r="F87" s="319">
        <f t="shared" si="8"/>
        <v>0</v>
      </c>
      <c r="G87" s="319">
        <f>'UNOS PODATAKA'!CV87</f>
        <v>0</v>
      </c>
      <c r="H87" s="322">
        <f t="shared" si="9"/>
        <v>0</v>
      </c>
      <c r="I87" s="225">
        <f>SUM('UNOS PODATAKA'!E87)</f>
        <v>0</v>
      </c>
      <c r="J87" s="226">
        <f t="shared" si="10"/>
        <v>0</v>
      </c>
      <c r="K87" s="259">
        <f t="shared" si="11"/>
        <v>0</v>
      </c>
      <c r="L87" s="97"/>
    </row>
    <row r="88" spans="1:12" ht="14.25" customHeight="1">
      <c r="A88" s="223">
        <f>SUM('UNOS PODATAKA'!A88)</f>
        <v>83</v>
      </c>
      <c r="B88" s="224">
        <f>'UNOS PODATAKA'!B88</f>
        <v>0</v>
      </c>
      <c r="C88" s="253">
        <f>'UNOS PODATAKA'!C88</f>
        <v>0</v>
      </c>
      <c r="D88" s="321">
        <f>'UNOS PODATAKA'!CW88</f>
        <v>0</v>
      </c>
      <c r="E88" s="319">
        <f>'UNOS PODATAKA'!CU88</f>
        <v>0</v>
      </c>
      <c r="F88" s="319">
        <f t="shared" si="8"/>
        <v>0</v>
      </c>
      <c r="G88" s="319">
        <f>'UNOS PODATAKA'!CV88</f>
        <v>0</v>
      </c>
      <c r="H88" s="322">
        <f t="shared" si="9"/>
        <v>0</v>
      </c>
      <c r="I88" s="225">
        <f>SUM('UNOS PODATAKA'!E88)</f>
        <v>0</v>
      </c>
      <c r="J88" s="226">
        <f t="shared" si="10"/>
        <v>0</v>
      </c>
      <c r="K88" s="259">
        <f t="shared" si="11"/>
        <v>0</v>
      </c>
      <c r="L88" s="97"/>
    </row>
    <row r="89" spans="1:12" ht="14.25" customHeight="1">
      <c r="A89" s="223">
        <f>SUM('UNOS PODATAKA'!A89)</f>
        <v>84</v>
      </c>
      <c r="B89" s="224">
        <f>'UNOS PODATAKA'!B89</f>
        <v>0</v>
      </c>
      <c r="C89" s="253">
        <f>'UNOS PODATAKA'!C89</f>
        <v>0</v>
      </c>
      <c r="D89" s="321">
        <f>'UNOS PODATAKA'!CW89</f>
        <v>0</v>
      </c>
      <c r="E89" s="319">
        <f>'UNOS PODATAKA'!CU89</f>
        <v>0</v>
      </c>
      <c r="F89" s="319">
        <f t="shared" si="8"/>
        <v>0</v>
      </c>
      <c r="G89" s="319">
        <f>'UNOS PODATAKA'!CV89</f>
        <v>0</v>
      </c>
      <c r="H89" s="322">
        <f t="shared" si="9"/>
        <v>0</v>
      </c>
      <c r="I89" s="225">
        <f>SUM('UNOS PODATAKA'!E89)</f>
        <v>0</v>
      </c>
      <c r="J89" s="226">
        <f t="shared" si="10"/>
        <v>0</v>
      </c>
      <c r="K89" s="259">
        <f t="shared" si="11"/>
        <v>0</v>
      </c>
      <c r="L89" s="97"/>
    </row>
    <row r="90" spans="1:12" ht="14.25" customHeight="1">
      <c r="A90" s="223">
        <f>SUM('UNOS PODATAKA'!A90)</f>
        <v>85</v>
      </c>
      <c r="B90" s="224" t="str">
        <f>'UNOS PODATAKA'!B90</f>
        <v>KAURMA</v>
      </c>
      <c r="C90" s="253" t="str">
        <f>'UNOS PODATAKA'!C90</f>
        <v xml:space="preserve"> </v>
      </c>
      <c r="D90" s="321">
        <f>'UNOS PODATAKA'!CW90+SUM(K91:K95)/I90</f>
        <v>0</v>
      </c>
      <c r="E90" s="319">
        <f>'UNOS PODATAKA'!CU90</f>
        <v>0</v>
      </c>
      <c r="F90" s="319">
        <f t="shared" si="8"/>
        <v>0</v>
      </c>
      <c r="G90" s="319">
        <f>'UNOS PODATAKA'!CV90+SUM(J91:J95)/I90</f>
        <v>0</v>
      </c>
      <c r="H90" s="322">
        <f t="shared" si="9"/>
        <v>0</v>
      </c>
      <c r="I90" s="225">
        <f>SUM('UNOS PODATAKA'!E90)</f>
        <v>3</v>
      </c>
      <c r="J90" s="226">
        <f t="shared" si="10"/>
        <v>0</v>
      </c>
      <c r="K90" s="259">
        <f t="shared" si="11"/>
        <v>0</v>
      </c>
      <c r="L90" s="97"/>
    </row>
    <row r="91" spans="1:12" ht="14.25" customHeight="1">
      <c r="A91" s="223">
        <f>SUM('UNOS PODATAKA'!A91)</f>
        <v>86</v>
      </c>
      <c r="B91" s="224">
        <f>'UNOS PODATAKA'!B91</f>
        <v>0</v>
      </c>
      <c r="C91" s="253">
        <f>'UNOS PODATAKA'!C91</f>
        <v>0</v>
      </c>
      <c r="D91" s="321">
        <f>'UNOS PODATAKA'!CW91</f>
        <v>0</v>
      </c>
      <c r="E91" s="319">
        <f>'UNOS PODATAKA'!CU91</f>
        <v>0</v>
      </c>
      <c r="F91" s="319">
        <f t="shared" si="8"/>
        <v>0</v>
      </c>
      <c r="G91" s="319">
        <f>'UNOS PODATAKA'!CV91</f>
        <v>0</v>
      </c>
      <c r="H91" s="322">
        <f t="shared" si="9"/>
        <v>0</v>
      </c>
      <c r="I91" s="225">
        <f>SUM('UNOS PODATAKA'!E91)</f>
        <v>0</v>
      </c>
      <c r="J91" s="226">
        <f t="shared" si="10"/>
        <v>0</v>
      </c>
      <c r="K91" s="259">
        <f t="shared" si="11"/>
        <v>0</v>
      </c>
      <c r="L91" s="97"/>
    </row>
    <row r="92" spans="1:12" ht="14.25" customHeight="1">
      <c r="A92" s="223">
        <f>SUM('UNOS PODATAKA'!A92)</f>
        <v>87</v>
      </c>
      <c r="B92" s="224">
        <f>'UNOS PODATAKA'!B92</f>
        <v>0</v>
      </c>
      <c r="C92" s="253">
        <f>'UNOS PODATAKA'!C92</f>
        <v>0</v>
      </c>
      <c r="D92" s="321">
        <f>'UNOS PODATAKA'!CW92</f>
        <v>0</v>
      </c>
      <c r="E92" s="319">
        <f>'UNOS PODATAKA'!CU92</f>
        <v>0</v>
      </c>
      <c r="F92" s="319">
        <f t="shared" si="8"/>
        <v>0</v>
      </c>
      <c r="G92" s="319">
        <f>'UNOS PODATAKA'!CV92</f>
        <v>0</v>
      </c>
      <c r="H92" s="322">
        <f t="shared" si="9"/>
        <v>0</v>
      </c>
      <c r="I92" s="225">
        <f>SUM('UNOS PODATAKA'!E92)</f>
        <v>0</v>
      </c>
      <c r="J92" s="226">
        <f t="shared" si="10"/>
        <v>0</v>
      </c>
      <c r="K92" s="259">
        <f t="shared" si="11"/>
        <v>0</v>
      </c>
      <c r="L92" s="97"/>
    </row>
    <row r="93" spans="1:12" ht="14.25" customHeight="1">
      <c r="A93" s="223">
        <f>SUM('UNOS PODATAKA'!A93)</f>
        <v>88</v>
      </c>
      <c r="B93" s="224">
        <f>'UNOS PODATAKA'!B93</f>
        <v>0</v>
      </c>
      <c r="C93" s="253">
        <f>'UNOS PODATAKA'!C93</f>
        <v>0</v>
      </c>
      <c r="D93" s="321">
        <f>'UNOS PODATAKA'!CW93</f>
        <v>0</v>
      </c>
      <c r="E93" s="319">
        <f>'UNOS PODATAKA'!CU93</f>
        <v>0</v>
      </c>
      <c r="F93" s="319">
        <f t="shared" si="8"/>
        <v>0</v>
      </c>
      <c r="G93" s="319">
        <f>'UNOS PODATAKA'!CV93</f>
        <v>0</v>
      </c>
      <c r="H93" s="322">
        <f t="shared" si="9"/>
        <v>0</v>
      </c>
      <c r="I93" s="225">
        <f>SUM('UNOS PODATAKA'!E93)</f>
        <v>0</v>
      </c>
      <c r="J93" s="226">
        <f t="shared" si="10"/>
        <v>0</v>
      </c>
      <c r="K93" s="259">
        <f t="shared" si="11"/>
        <v>0</v>
      </c>
      <c r="L93" s="97"/>
    </row>
    <row r="94" spans="1:12" ht="14.25" customHeight="1">
      <c r="A94" s="223">
        <f>SUM('UNOS PODATAKA'!A94)</f>
        <v>89</v>
      </c>
      <c r="B94" s="224">
        <f>'UNOS PODATAKA'!B94</f>
        <v>0</v>
      </c>
      <c r="C94" s="253">
        <f>'UNOS PODATAKA'!C94</f>
        <v>0</v>
      </c>
      <c r="D94" s="321">
        <f>'UNOS PODATAKA'!CW94</f>
        <v>0</v>
      </c>
      <c r="E94" s="319">
        <f>'UNOS PODATAKA'!CU94</f>
        <v>0</v>
      </c>
      <c r="F94" s="319">
        <f t="shared" si="8"/>
        <v>0</v>
      </c>
      <c r="G94" s="319">
        <f>'UNOS PODATAKA'!CV94</f>
        <v>0</v>
      </c>
      <c r="H94" s="322">
        <f t="shared" si="9"/>
        <v>0</v>
      </c>
      <c r="I94" s="225">
        <f>SUM('UNOS PODATAKA'!E94)</f>
        <v>0</v>
      </c>
      <c r="J94" s="226">
        <f t="shared" si="10"/>
        <v>0</v>
      </c>
      <c r="K94" s="259">
        <f t="shared" si="11"/>
        <v>0</v>
      </c>
      <c r="L94" s="97"/>
    </row>
    <row r="95" spans="1:12" ht="14.25" customHeight="1">
      <c r="A95" s="223">
        <f>SUM('UNOS PODATAKA'!A95)</f>
        <v>90</v>
      </c>
      <c r="B95" s="224">
        <f>'UNOS PODATAKA'!B95</f>
        <v>0</v>
      </c>
      <c r="C95" s="253">
        <f>'UNOS PODATAKA'!C95</f>
        <v>0</v>
      </c>
      <c r="D95" s="321">
        <f>'UNOS PODATAKA'!CW95</f>
        <v>0</v>
      </c>
      <c r="E95" s="319">
        <f>'UNOS PODATAKA'!CU95</f>
        <v>0</v>
      </c>
      <c r="F95" s="319">
        <f t="shared" si="8"/>
        <v>0</v>
      </c>
      <c r="G95" s="319">
        <f>'UNOS PODATAKA'!CV95</f>
        <v>0</v>
      </c>
      <c r="H95" s="322">
        <f t="shared" si="9"/>
        <v>0</v>
      </c>
      <c r="I95" s="225">
        <f>SUM('UNOS PODATAKA'!E95)</f>
        <v>0</v>
      </c>
      <c r="J95" s="226">
        <f t="shared" si="10"/>
        <v>0</v>
      </c>
      <c r="K95" s="259">
        <f t="shared" si="11"/>
        <v>0</v>
      </c>
      <c r="L95" s="97"/>
    </row>
    <row r="96" spans="1:12" ht="14.25" customHeight="1">
      <c r="A96" s="223">
        <f>SUM('UNOS PODATAKA'!A96)</f>
        <v>91</v>
      </c>
      <c r="B96" s="224" t="str">
        <f>'UNOS PODATAKA'!B96</f>
        <v>OVČIJA STELJA</v>
      </c>
      <c r="C96" s="253" t="str">
        <f>'UNOS PODATAKA'!C96</f>
        <v xml:space="preserve"> </v>
      </c>
      <c r="D96" s="321">
        <f>'UNOS PODATAKA'!CW96+SUM(K97:K101)/I96</f>
        <v>0</v>
      </c>
      <c r="E96" s="319">
        <f>'UNOS PODATAKA'!CU96</f>
        <v>0</v>
      </c>
      <c r="F96" s="319">
        <f t="shared" si="8"/>
        <v>0</v>
      </c>
      <c r="G96" s="319">
        <f>'UNOS PODATAKA'!CV96+SUM(J97:J101)/I96</f>
        <v>0</v>
      </c>
      <c r="H96" s="322">
        <f t="shared" si="9"/>
        <v>0</v>
      </c>
      <c r="I96" s="225">
        <f>SUM('UNOS PODATAKA'!E96)</f>
        <v>20</v>
      </c>
      <c r="J96" s="226">
        <f t="shared" si="10"/>
        <v>0</v>
      </c>
      <c r="K96" s="259">
        <f t="shared" si="11"/>
        <v>0</v>
      </c>
      <c r="L96" s="97"/>
    </row>
    <row r="97" spans="1:12" ht="14.25" customHeight="1">
      <c r="A97" s="223">
        <f>SUM('UNOS PODATAKA'!A97)</f>
        <v>92</v>
      </c>
      <c r="B97" s="224">
        <f>'UNOS PODATAKA'!B97</f>
        <v>0</v>
      </c>
      <c r="C97" s="253">
        <f>'UNOS PODATAKA'!C97</f>
        <v>0</v>
      </c>
      <c r="D97" s="321">
        <f>'UNOS PODATAKA'!CW97</f>
        <v>0</v>
      </c>
      <c r="E97" s="319">
        <f>'UNOS PODATAKA'!CU97</f>
        <v>0</v>
      </c>
      <c r="F97" s="319">
        <f t="shared" si="8"/>
        <v>0</v>
      </c>
      <c r="G97" s="319">
        <f>'UNOS PODATAKA'!CV97</f>
        <v>0</v>
      </c>
      <c r="H97" s="322">
        <f t="shared" si="9"/>
        <v>0</v>
      </c>
      <c r="I97" s="225">
        <f>SUM('UNOS PODATAKA'!E97)</f>
        <v>0</v>
      </c>
      <c r="J97" s="226">
        <f t="shared" si="10"/>
        <v>0</v>
      </c>
      <c r="K97" s="259">
        <f t="shared" si="11"/>
        <v>0</v>
      </c>
      <c r="L97" s="97"/>
    </row>
    <row r="98" spans="1:12" ht="14.25" customHeight="1">
      <c r="A98" s="223">
        <f>SUM('UNOS PODATAKA'!A98)</f>
        <v>93</v>
      </c>
      <c r="B98" s="224">
        <f>'UNOS PODATAKA'!B98</f>
        <v>0</v>
      </c>
      <c r="C98" s="253">
        <f>'UNOS PODATAKA'!C98</f>
        <v>0</v>
      </c>
      <c r="D98" s="321">
        <f>'UNOS PODATAKA'!CW98</f>
        <v>0</v>
      </c>
      <c r="E98" s="319">
        <f>'UNOS PODATAKA'!CU98</f>
        <v>0</v>
      </c>
      <c r="F98" s="319">
        <f t="shared" si="8"/>
        <v>0</v>
      </c>
      <c r="G98" s="319">
        <f>'UNOS PODATAKA'!CV98</f>
        <v>0</v>
      </c>
      <c r="H98" s="322">
        <f t="shared" si="9"/>
        <v>0</v>
      </c>
      <c r="I98" s="225">
        <f>SUM('UNOS PODATAKA'!E98)</f>
        <v>0</v>
      </c>
      <c r="J98" s="226">
        <f t="shared" si="10"/>
        <v>0</v>
      </c>
      <c r="K98" s="259">
        <f t="shared" si="11"/>
        <v>0</v>
      </c>
      <c r="L98" s="97"/>
    </row>
    <row r="99" spans="1:12" ht="14.25" customHeight="1">
      <c r="A99" s="223">
        <f>SUM('UNOS PODATAKA'!A99)</f>
        <v>94</v>
      </c>
      <c r="B99" s="224">
        <f>'UNOS PODATAKA'!B99</f>
        <v>0</v>
      </c>
      <c r="C99" s="253">
        <f>'UNOS PODATAKA'!C99</f>
        <v>0</v>
      </c>
      <c r="D99" s="321">
        <f>'UNOS PODATAKA'!CW99</f>
        <v>0</v>
      </c>
      <c r="E99" s="319">
        <f>'UNOS PODATAKA'!CU99</f>
        <v>0</v>
      </c>
      <c r="F99" s="319">
        <f t="shared" si="8"/>
        <v>0</v>
      </c>
      <c r="G99" s="319">
        <f>'UNOS PODATAKA'!CV99</f>
        <v>0</v>
      </c>
      <c r="H99" s="322">
        <f t="shared" si="9"/>
        <v>0</v>
      </c>
      <c r="I99" s="225">
        <f>SUM('UNOS PODATAKA'!E99)</f>
        <v>0</v>
      </c>
      <c r="J99" s="226">
        <f t="shared" si="10"/>
        <v>0</v>
      </c>
      <c r="K99" s="259">
        <f t="shared" si="11"/>
        <v>0</v>
      </c>
      <c r="L99" s="97"/>
    </row>
    <row r="100" spans="1:12" ht="14.25" customHeight="1">
      <c r="A100" s="223">
        <f>SUM('UNOS PODATAKA'!A100)</f>
        <v>95</v>
      </c>
      <c r="B100" s="224">
        <f>'UNOS PODATAKA'!B100</f>
        <v>0</v>
      </c>
      <c r="C100" s="253">
        <f>'UNOS PODATAKA'!C100</f>
        <v>0</v>
      </c>
      <c r="D100" s="321">
        <f>'UNOS PODATAKA'!CW100</f>
        <v>0</v>
      </c>
      <c r="E100" s="319">
        <f>'UNOS PODATAKA'!CU100</f>
        <v>0</v>
      </c>
      <c r="F100" s="319">
        <f t="shared" si="8"/>
        <v>0</v>
      </c>
      <c r="G100" s="319">
        <f>'UNOS PODATAKA'!CV100</f>
        <v>0</v>
      </c>
      <c r="H100" s="322">
        <f t="shared" si="9"/>
        <v>0</v>
      </c>
      <c r="I100" s="225">
        <f>SUM('UNOS PODATAKA'!E100)</f>
        <v>0</v>
      </c>
      <c r="J100" s="226">
        <f t="shared" si="10"/>
        <v>0</v>
      </c>
      <c r="K100" s="259">
        <f t="shared" si="11"/>
        <v>0</v>
      </c>
      <c r="L100" s="97"/>
    </row>
    <row r="101" spans="1:12" ht="14.25" customHeight="1">
      <c r="A101" s="223">
        <f>SUM('UNOS PODATAKA'!A101)</f>
        <v>96</v>
      </c>
      <c r="B101" s="224">
        <f>'UNOS PODATAKA'!B101</f>
        <v>0</v>
      </c>
      <c r="C101" s="253">
        <f>'UNOS PODATAKA'!C101</f>
        <v>0</v>
      </c>
      <c r="D101" s="321">
        <f>'UNOS PODATAKA'!CW101</f>
        <v>0</v>
      </c>
      <c r="E101" s="319">
        <f>'UNOS PODATAKA'!CU101</f>
        <v>0</v>
      </c>
      <c r="F101" s="319">
        <f t="shared" si="8"/>
        <v>0</v>
      </c>
      <c r="G101" s="319">
        <f>'UNOS PODATAKA'!CV101</f>
        <v>0</v>
      </c>
      <c r="H101" s="322">
        <f t="shared" si="9"/>
        <v>0</v>
      </c>
      <c r="I101" s="225">
        <f>SUM('UNOS PODATAKA'!E101)</f>
        <v>0</v>
      </c>
      <c r="J101" s="226">
        <f t="shared" si="10"/>
        <v>0</v>
      </c>
      <c r="K101" s="259">
        <f t="shared" si="11"/>
        <v>0</v>
      </c>
      <c r="L101" s="97"/>
    </row>
    <row r="102" spans="1:12" ht="14.25" customHeight="1">
      <c r="A102" s="223">
        <f>SUM('UNOS PODATAKA'!A102)</f>
        <v>97</v>
      </c>
      <c r="B102" s="224" t="str">
        <f>'UNOS PODATAKA'!B102</f>
        <v>ĆEVAPI 10</v>
      </c>
      <c r="C102" s="253">
        <f>'UNOS PODATAKA'!C102</f>
        <v>0</v>
      </c>
      <c r="D102" s="321">
        <f>'UNOS PODATAKA'!CW102+SUM(K103:K107)/I102</f>
        <v>0</v>
      </c>
      <c r="E102" s="319">
        <f>'UNOS PODATAKA'!CU102</f>
        <v>0</v>
      </c>
      <c r="F102" s="319">
        <f t="shared" si="8"/>
        <v>0</v>
      </c>
      <c r="G102" s="319">
        <f>'UNOS PODATAKA'!CV102+SUM(J103:J107)/I102</f>
        <v>0</v>
      </c>
      <c r="H102" s="322">
        <f t="shared" si="9"/>
        <v>0</v>
      </c>
      <c r="I102" s="225">
        <f>SUM('UNOS PODATAKA'!E102)</f>
        <v>10</v>
      </c>
      <c r="J102" s="226">
        <f t="shared" si="10"/>
        <v>0</v>
      </c>
      <c r="K102" s="259">
        <f t="shared" si="11"/>
        <v>0</v>
      </c>
      <c r="L102" s="97"/>
    </row>
    <row r="103" spans="1:12" ht="14.25" customHeight="1">
      <c r="A103" s="223">
        <f>SUM('UNOS PODATAKA'!A103)</f>
        <v>98</v>
      </c>
      <c r="B103" s="224">
        <f>'UNOS PODATAKA'!B103</f>
        <v>0</v>
      </c>
      <c r="C103" s="253">
        <f>'UNOS PODATAKA'!C103</f>
        <v>0</v>
      </c>
      <c r="D103" s="321">
        <f>'UNOS PODATAKA'!CW103</f>
        <v>0</v>
      </c>
      <c r="E103" s="319">
        <f>'UNOS PODATAKA'!CU103</f>
        <v>0</v>
      </c>
      <c r="F103" s="319">
        <f t="shared" si="8"/>
        <v>0</v>
      </c>
      <c r="G103" s="319">
        <f>'UNOS PODATAKA'!CV103</f>
        <v>0</v>
      </c>
      <c r="H103" s="322">
        <f t="shared" si="9"/>
        <v>0</v>
      </c>
      <c r="I103" s="225">
        <f>SUM('UNOS PODATAKA'!E103)</f>
        <v>0</v>
      </c>
      <c r="J103" s="226">
        <f t="shared" si="10"/>
        <v>0</v>
      </c>
      <c r="K103" s="259">
        <f t="shared" si="11"/>
        <v>0</v>
      </c>
      <c r="L103" s="97"/>
    </row>
    <row r="104" spans="1:12" ht="14.25" customHeight="1">
      <c r="A104" s="223">
        <f>SUM('UNOS PODATAKA'!A104)</f>
        <v>99</v>
      </c>
      <c r="B104" s="224">
        <f>'UNOS PODATAKA'!B104</f>
        <v>0</v>
      </c>
      <c r="C104" s="253">
        <f>'UNOS PODATAKA'!C104</f>
        <v>0</v>
      </c>
      <c r="D104" s="321">
        <f>'UNOS PODATAKA'!CW104</f>
        <v>0</v>
      </c>
      <c r="E104" s="319">
        <f>'UNOS PODATAKA'!CU104</f>
        <v>0</v>
      </c>
      <c r="F104" s="319">
        <f t="shared" si="8"/>
        <v>0</v>
      </c>
      <c r="G104" s="319">
        <f>'UNOS PODATAKA'!CV104</f>
        <v>0</v>
      </c>
      <c r="H104" s="322">
        <f t="shared" si="9"/>
        <v>0</v>
      </c>
      <c r="I104" s="225">
        <f>SUM('UNOS PODATAKA'!E104)</f>
        <v>0</v>
      </c>
      <c r="J104" s="226">
        <f t="shared" si="10"/>
        <v>0</v>
      </c>
      <c r="K104" s="259">
        <f t="shared" si="11"/>
        <v>0</v>
      </c>
      <c r="L104" s="97"/>
    </row>
    <row r="105" spans="1:12" ht="14.25" customHeight="1">
      <c r="A105" s="223">
        <f>SUM('UNOS PODATAKA'!A105)</f>
        <v>100</v>
      </c>
      <c r="B105" s="224">
        <f>'UNOS PODATAKA'!B105</f>
        <v>0</v>
      </c>
      <c r="C105" s="253">
        <f>'UNOS PODATAKA'!C105</f>
        <v>0</v>
      </c>
      <c r="D105" s="321">
        <f>'UNOS PODATAKA'!CW105</f>
        <v>0</v>
      </c>
      <c r="E105" s="319">
        <f>'UNOS PODATAKA'!CU105</f>
        <v>0</v>
      </c>
      <c r="F105" s="319">
        <f t="shared" si="8"/>
        <v>0</v>
      </c>
      <c r="G105" s="319">
        <f>'UNOS PODATAKA'!CV105</f>
        <v>0</v>
      </c>
      <c r="H105" s="322">
        <f t="shared" si="9"/>
        <v>0</v>
      </c>
      <c r="I105" s="225">
        <f>SUM('UNOS PODATAKA'!E105)</f>
        <v>0</v>
      </c>
      <c r="J105" s="226">
        <f t="shared" si="10"/>
        <v>0</v>
      </c>
      <c r="K105" s="259">
        <f t="shared" si="11"/>
        <v>0</v>
      </c>
      <c r="L105" s="97"/>
    </row>
    <row r="106" spans="1:12" ht="14.25" customHeight="1">
      <c r="A106" s="223">
        <f>SUM('UNOS PODATAKA'!A106)</f>
        <v>101</v>
      </c>
      <c r="B106" s="224">
        <f>'UNOS PODATAKA'!B106</f>
        <v>0</v>
      </c>
      <c r="C106" s="253">
        <f>'UNOS PODATAKA'!C106</f>
        <v>0</v>
      </c>
      <c r="D106" s="321">
        <f>'UNOS PODATAKA'!CW106</f>
        <v>0</v>
      </c>
      <c r="E106" s="319">
        <f>'UNOS PODATAKA'!CU106</f>
        <v>0</v>
      </c>
      <c r="F106" s="319">
        <f t="shared" si="8"/>
        <v>0</v>
      </c>
      <c r="G106" s="319">
        <f>'UNOS PODATAKA'!CV106</f>
        <v>0</v>
      </c>
      <c r="H106" s="322">
        <f t="shared" si="9"/>
        <v>0</v>
      </c>
      <c r="I106" s="225">
        <f>SUM('UNOS PODATAKA'!E106)</f>
        <v>0</v>
      </c>
      <c r="J106" s="226">
        <f t="shared" si="10"/>
        <v>0</v>
      </c>
      <c r="K106" s="259">
        <f t="shared" si="11"/>
        <v>0</v>
      </c>
      <c r="L106" s="97"/>
    </row>
    <row r="107" spans="1:12" ht="14.25" customHeight="1">
      <c r="A107" s="223">
        <f>SUM('UNOS PODATAKA'!A107)</f>
        <v>102</v>
      </c>
      <c r="B107" s="224">
        <f>'UNOS PODATAKA'!B107</f>
        <v>0</v>
      </c>
      <c r="C107" s="253">
        <f>'UNOS PODATAKA'!C107</f>
        <v>0</v>
      </c>
      <c r="D107" s="321">
        <f>'UNOS PODATAKA'!CW107</f>
        <v>0</v>
      </c>
      <c r="E107" s="319">
        <f>'UNOS PODATAKA'!CU107</f>
        <v>0</v>
      </c>
      <c r="F107" s="319">
        <f t="shared" si="8"/>
        <v>0</v>
      </c>
      <c r="G107" s="319">
        <f>'UNOS PODATAKA'!CV107</f>
        <v>0</v>
      </c>
      <c r="H107" s="322">
        <f t="shared" si="9"/>
        <v>0</v>
      </c>
      <c r="I107" s="225">
        <f>SUM('UNOS PODATAKA'!E107)</f>
        <v>0</v>
      </c>
      <c r="J107" s="226">
        <f t="shared" si="10"/>
        <v>0</v>
      </c>
      <c r="K107" s="259">
        <f t="shared" si="11"/>
        <v>0</v>
      </c>
      <c r="L107" s="97"/>
    </row>
    <row r="108" spans="1:12" ht="14.25" customHeight="1">
      <c r="A108" s="223">
        <f>SUM('UNOS PODATAKA'!A108)</f>
        <v>103</v>
      </c>
      <c r="B108" s="224" t="str">
        <f>'UNOS PODATAKA'!B108</f>
        <v>SUDŽUKICA 11</v>
      </c>
      <c r="C108" s="253" t="str">
        <f>'UNOS PODATAKA'!C108</f>
        <v xml:space="preserve"> </v>
      </c>
      <c r="D108" s="321">
        <f>'UNOS PODATAKA'!CW108+SUM(K109:K113)/I108</f>
        <v>0</v>
      </c>
      <c r="E108" s="319">
        <f>'UNOS PODATAKA'!CU108</f>
        <v>0</v>
      </c>
      <c r="F108" s="319">
        <f t="shared" si="8"/>
        <v>0</v>
      </c>
      <c r="G108" s="319">
        <f>'UNOS PODATAKA'!CV108+SUM(J109:J113)/I108</f>
        <v>0</v>
      </c>
      <c r="H108" s="322">
        <f t="shared" si="9"/>
        <v>0</v>
      </c>
      <c r="I108" s="225">
        <f>SUM('UNOS PODATAKA'!E108)</f>
        <v>11</v>
      </c>
      <c r="J108" s="226">
        <f t="shared" si="10"/>
        <v>0</v>
      </c>
      <c r="K108" s="259">
        <f t="shared" si="11"/>
        <v>0</v>
      </c>
      <c r="L108" s="97"/>
    </row>
    <row r="109" spans="1:12" ht="14.25" customHeight="1">
      <c r="A109" s="223">
        <f>SUM('UNOS PODATAKA'!A109)</f>
        <v>104</v>
      </c>
      <c r="B109" s="224">
        <f>'UNOS PODATAKA'!B109</f>
        <v>0</v>
      </c>
      <c r="C109" s="253">
        <f>'UNOS PODATAKA'!C109</f>
        <v>0</v>
      </c>
      <c r="D109" s="321">
        <f>'UNOS PODATAKA'!CW109</f>
        <v>0</v>
      </c>
      <c r="E109" s="319">
        <f>'UNOS PODATAKA'!CU109</f>
        <v>0</v>
      </c>
      <c r="F109" s="319">
        <f t="shared" si="8"/>
        <v>0</v>
      </c>
      <c r="G109" s="319">
        <f>'UNOS PODATAKA'!CV109</f>
        <v>0</v>
      </c>
      <c r="H109" s="322">
        <f t="shared" si="9"/>
        <v>0</v>
      </c>
      <c r="I109" s="225">
        <f>SUM('UNOS PODATAKA'!E109)</f>
        <v>0</v>
      </c>
      <c r="J109" s="226">
        <f t="shared" si="10"/>
        <v>0</v>
      </c>
      <c r="K109" s="259">
        <f t="shared" si="11"/>
        <v>0</v>
      </c>
      <c r="L109" s="97"/>
    </row>
    <row r="110" spans="1:12" ht="14.25" customHeight="1">
      <c r="A110" s="223">
        <f>SUM('UNOS PODATAKA'!A110)</f>
        <v>105</v>
      </c>
      <c r="B110" s="224">
        <f>'UNOS PODATAKA'!B110</f>
        <v>0</v>
      </c>
      <c r="C110" s="253">
        <f>'UNOS PODATAKA'!C110</f>
        <v>0</v>
      </c>
      <c r="D110" s="321">
        <f>'UNOS PODATAKA'!CW110</f>
        <v>0</v>
      </c>
      <c r="E110" s="319">
        <f>'UNOS PODATAKA'!CU110</f>
        <v>0</v>
      </c>
      <c r="F110" s="319">
        <f t="shared" si="8"/>
        <v>0</v>
      </c>
      <c r="G110" s="319">
        <f>'UNOS PODATAKA'!CV110</f>
        <v>0</v>
      </c>
      <c r="H110" s="322">
        <f t="shared" si="9"/>
        <v>0</v>
      </c>
      <c r="I110" s="225">
        <f>SUM('UNOS PODATAKA'!E110)</f>
        <v>0</v>
      </c>
      <c r="J110" s="226">
        <f t="shared" si="10"/>
        <v>0</v>
      </c>
      <c r="K110" s="259">
        <f t="shared" si="11"/>
        <v>0</v>
      </c>
      <c r="L110" s="97"/>
    </row>
    <row r="111" spans="1:12" ht="14.25" customHeight="1">
      <c r="A111" s="223">
        <f>SUM('UNOS PODATAKA'!A111)</f>
        <v>106</v>
      </c>
      <c r="B111" s="224">
        <f>'UNOS PODATAKA'!B111</f>
        <v>0</v>
      </c>
      <c r="C111" s="253">
        <f>'UNOS PODATAKA'!C111</f>
        <v>0</v>
      </c>
      <c r="D111" s="321">
        <f>'UNOS PODATAKA'!CW111</f>
        <v>0</v>
      </c>
      <c r="E111" s="319">
        <f>'UNOS PODATAKA'!CU111</f>
        <v>0</v>
      </c>
      <c r="F111" s="319">
        <f t="shared" si="8"/>
        <v>0</v>
      </c>
      <c r="G111" s="319">
        <f>'UNOS PODATAKA'!CV111</f>
        <v>0</v>
      </c>
      <c r="H111" s="322">
        <f t="shared" si="9"/>
        <v>0</v>
      </c>
      <c r="I111" s="225">
        <f>SUM('UNOS PODATAKA'!E111)</f>
        <v>0</v>
      </c>
      <c r="J111" s="226">
        <f t="shared" si="10"/>
        <v>0</v>
      </c>
      <c r="K111" s="259">
        <f t="shared" si="11"/>
        <v>0</v>
      </c>
      <c r="L111" s="97"/>
    </row>
    <row r="112" spans="1:12" ht="14.25" customHeight="1">
      <c r="A112" s="223">
        <f>SUM('UNOS PODATAKA'!A112)</f>
        <v>107</v>
      </c>
      <c r="B112" s="224">
        <f>'UNOS PODATAKA'!B112</f>
        <v>0</v>
      </c>
      <c r="C112" s="253">
        <f>'UNOS PODATAKA'!C112</f>
        <v>0</v>
      </c>
      <c r="D112" s="321">
        <f>'UNOS PODATAKA'!CW112</f>
        <v>0</v>
      </c>
      <c r="E112" s="319">
        <f>'UNOS PODATAKA'!CU112</f>
        <v>0</v>
      </c>
      <c r="F112" s="319">
        <f t="shared" si="8"/>
        <v>0</v>
      </c>
      <c r="G112" s="319">
        <f>'UNOS PODATAKA'!CV112</f>
        <v>0</v>
      </c>
      <c r="H112" s="322">
        <f t="shared" si="9"/>
        <v>0</v>
      </c>
      <c r="I112" s="225">
        <f>SUM('UNOS PODATAKA'!E112)</f>
        <v>0</v>
      </c>
      <c r="J112" s="226">
        <f t="shared" si="10"/>
        <v>0</v>
      </c>
      <c r="K112" s="259">
        <f t="shared" si="11"/>
        <v>0</v>
      </c>
      <c r="L112" s="97"/>
    </row>
    <row r="113" spans="1:12" ht="14.25" customHeight="1">
      <c r="A113" s="223">
        <f>SUM('UNOS PODATAKA'!A113)</f>
        <v>108</v>
      </c>
      <c r="B113" s="224">
        <f>'UNOS PODATAKA'!B113</f>
        <v>0</v>
      </c>
      <c r="C113" s="253">
        <f>'UNOS PODATAKA'!C113</f>
        <v>0</v>
      </c>
      <c r="D113" s="321">
        <f>'UNOS PODATAKA'!CW113</f>
        <v>0</v>
      </c>
      <c r="E113" s="319">
        <f>'UNOS PODATAKA'!CU113</f>
        <v>0</v>
      </c>
      <c r="F113" s="319">
        <f t="shared" si="8"/>
        <v>0</v>
      </c>
      <c r="G113" s="319">
        <f>'UNOS PODATAKA'!CV113</f>
        <v>0</v>
      </c>
      <c r="H113" s="322">
        <f t="shared" si="9"/>
        <v>0</v>
      </c>
      <c r="I113" s="225">
        <f>SUM('UNOS PODATAKA'!E113)</f>
        <v>0</v>
      </c>
      <c r="J113" s="226">
        <f t="shared" si="10"/>
        <v>0</v>
      </c>
      <c r="K113" s="259">
        <f t="shared" si="11"/>
        <v>0</v>
      </c>
      <c r="L113" s="97"/>
    </row>
    <row r="114" spans="1:12" ht="14.25" customHeight="1">
      <c r="A114" s="223">
        <f>SUM('UNOS PODATAKA'!A114)</f>
        <v>109</v>
      </c>
      <c r="B114" s="224" t="str">
        <f>'UNOS PODATAKA'!B114</f>
        <v>PLJESKAVICE 10</v>
      </c>
      <c r="C114" s="253">
        <f>'UNOS PODATAKA'!C114</f>
        <v>0</v>
      </c>
      <c r="D114" s="321">
        <f>'UNOS PODATAKA'!CW114+SUM(K115:K119)/I114</f>
        <v>0</v>
      </c>
      <c r="E114" s="319">
        <f>'UNOS PODATAKA'!CU114</f>
        <v>0</v>
      </c>
      <c r="F114" s="319">
        <f t="shared" si="8"/>
        <v>0</v>
      </c>
      <c r="G114" s="319">
        <f>'UNOS PODATAKA'!CV114+SUM(J115:J119)/I114</f>
        <v>0</v>
      </c>
      <c r="H114" s="322">
        <f t="shared" si="9"/>
        <v>0</v>
      </c>
      <c r="I114" s="225">
        <f>SUM('UNOS PODATAKA'!E114)</f>
        <v>10</v>
      </c>
      <c r="J114" s="226">
        <f t="shared" si="10"/>
        <v>0</v>
      </c>
      <c r="K114" s="259">
        <f t="shared" si="11"/>
        <v>0</v>
      </c>
      <c r="L114" s="97"/>
    </row>
    <row r="115" spans="1:12" ht="14.25" customHeight="1">
      <c r="A115" s="223">
        <f>SUM('UNOS PODATAKA'!A115)</f>
        <v>110</v>
      </c>
      <c r="B115" s="224">
        <f>'UNOS PODATAKA'!B115</f>
        <v>0</v>
      </c>
      <c r="C115" s="253">
        <f>'UNOS PODATAKA'!C115</f>
        <v>0</v>
      </c>
      <c r="D115" s="321">
        <f>'UNOS PODATAKA'!CW115</f>
        <v>0</v>
      </c>
      <c r="E115" s="319">
        <f>'UNOS PODATAKA'!CU115</f>
        <v>0</v>
      </c>
      <c r="F115" s="319">
        <f t="shared" ref="F115:F172" si="12">SUM(D115:E115)</f>
        <v>0</v>
      </c>
      <c r="G115" s="319">
        <f>'UNOS PODATAKA'!CV115</f>
        <v>0</v>
      </c>
      <c r="H115" s="322">
        <f t="shared" ref="H115:H172" si="13">F115-G115</f>
        <v>0</v>
      </c>
      <c r="I115" s="225">
        <f>SUM('UNOS PODATAKA'!E115)</f>
        <v>0</v>
      </c>
      <c r="J115" s="226">
        <f t="shared" ref="J115:J172" si="14">G115*I115</f>
        <v>0</v>
      </c>
      <c r="K115" s="259">
        <f t="shared" ref="K115:K172" si="15">I115*D115</f>
        <v>0</v>
      </c>
      <c r="L115" s="97"/>
    </row>
    <row r="116" spans="1:12" ht="14.25" customHeight="1">
      <c r="A116" s="223">
        <f>SUM('UNOS PODATAKA'!A116)</f>
        <v>111</v>
      </c>
      <c r="B116" s="224">
        <f>'UNOS PODATAKA'!B116</f>
        <v>0</v>
      </c>
      <c r="C116" s="253">
        <f>'UNOS PODATAKA'!C116</f>
        <v>0</v>
      </c>
      <c r="D116" s="321">
        <f>'UNOS PODATAKA'!CW116</f>
        <v>0</v>
      </c>
      <c r="E116" s="319">
        <f>'UNOS PODATAKA'!CU116</f>
        <v>0</v>
      </c>
      <c r="F116" s="319">
        <f t="shared" si="12"/>
        <v>0</v>
      </c>
      <c r="G116" s="319">
        <f>'UNOS PODATAKA'!CV116</f>
        <v>0</v>
      </c>
      <c r="H116" s="322">
        <f t="shared" si="13"/>
        <v>0</v>
      </c>
      <c r="I116" s="225">
        <f>SUM('UNOS PODATAKA'!E116)</f>
        <v>0</v>
      </c>
      <c r="J116" s="226">
        <f t="shared" si="14"/>
        <v>0</v>
      </c>
      <c r="K116" s="259">
        <f t="shared" si="15"/>
        <v>0</v>
      </c>
      <c r="L116" s="97"/>
    </row>
    <row r="117" spans="1:12" ht="14.25" customHeight="1">
      <c r="A117" s="223">
        <f>SUM('UNOS PODATAKA'!A117)</f>
        <v>112</v>
      </c>
      <c r="B117" s="224">
        <f>'UNOS PODATAKA'!B117</f>
        <v>0</v>
      </c>
      <c r="C117" s="253">
        <f>'UNOS PODATAKA'!C117</f>
        <v>0</v>
      </c>
      <c r="D117" s="321">
        <f>'UNOS PODATAKA'!CW117</f>
        <v>0</v>
      </c>
      <c r="E117" s="319">
        <f>'UNOS PODATAKA'!CU117</f>
        <v>0</v>
      </c>
      <c r="F117" s="319">
        <f t="shared" si="12"/>
        <v>0</v>
      </c>
      <c r="G117" s="319">
        <f>'UNOS PODATAKA'!CV117</f>
        <v>0</v>
      </c>
      <c r="H117" s="322">
        <f t="shared" si="13"/>
        <v>0</v>
      </c>
      <c r="I117" s="225">
        <f>SUM('UNOS PODATAKA'!E117)</f>
        <v>0</v>
      </c>
      <c r="J117" s="226">
        <f t="shared" si="14"/>
        <v>0</v>
      </c>
      <c r="K117" s="259">
        <f t="shared" si="15"/>
        <v>0</v>
      </c>
      <c r="L117" s="97"/>
    </row>
    <row r="118" spans="1:12" ht="14.25" customHeight="1">
      <c r="A118" s="223">
        <f>SUM('UNOS PODATAKA'!A118)</f>
        <v>113</v>
      </c>
      <c r="B118" s="224">
        <f>'UNOS PODATAKA'!B118</f>
        <v>0</v>
      </c>
      <c r="C118" s="253">
        <f>'UNOS PODATAKA'!C118</f>
        <v>0</v>
      </c>
      <c r="D118" s="321">
        <f>'UNOS PODATAKA'!CW118</f>
        <v>0</v>
      </c>
      <c r="E118" s="319">
        <f>'UNOS PODATAKA'!CU118</f>
        <v>0</v>
      </c>
      <c r="F118" s="319">
        <f t="shared" si="12"/>
        <v>0</v>
      </c>
      <c r="G118" s="319">
        <f>'UNOS PODATAKA'!CV118</f>
        <v>0</v>
      </c>
      <c r="H118" s="322">
        <f t="shared" si="13"/>
        <v>0</v>
      </c>
      <c r="I118" s="225">
        <f>SUM('UNOS PODATAKA'!E118)</f>
        <v>0</v>
      </c>
      <c r="J118" s="226">
        <f t="shared" si="14"/>
        <v>0</v>
      </c>
      <c r="K118" s="259">
        <f t="shared" si="15"/>
        <v>0</v>
      </c>
      <c r="L118" s="97"/>
    </row>
    <row r="119" spans="1:12" ht="14.25" customHeight="1">
      <c r="A119" s="223">
        <f>SUM('UNOS PODATAKA'!A119)</f>
        <v>114</v>
      </c>
      <c r="B119" s="224">
        <f>'UNOS PODATAKA'!B119</f>
        <v>0</v>
      </c>
      <c r="C119" s="253">
        <f>'UNOS PODATAKA'!C119</f>
        <v>0</v>
      </c>
      <c r="D119" s="321">
        <f>'UNOS PODATAKA'!CW119</f>
        <v>0</v>
      </c>
      <c r="E119" s="319">
        <f>'UNOS PODATAKA'!CU119</f>
        <v>0</v>
      </c>
      <c r="F119" s="319">
        <f t="shared" si="12"/>
        <v>0</v>
      </c>
      <c r="G119" s="319">
        <f>'UNOS PODATAKA'!CV119</f>
        <v>0</v>
      </c>
      <c r="H119" s="322">
        <f t="shared" si="13"/>
        <v>0</v>
      </c>
      <c r="I119" s="225">
        <f>SUM('UNOS PODATAKA'!E119)</f>
        <v>0</v>
      </c>
      <c r="J119" s="226">
        <f t="shared" si="14"/>
        <v>0</v>
      </c>
      <c r="K119" s="259">
        <f t="shared" si="15"/>
        <v>0</v>
      </c>
      <c r="L119" s="97"/>
    </row>
    <row r="120" spans="1:12" ht="14.25" customHeight="1">
      <c r="A120" s="223">
        <f>SUM('UNOS PODATAKA'!A120)</f>
        <v>115</v>
      </c>
      <c r="B120" s="224" t="str">
        <f>'UNOS PODATAKA'!B120</f>
        <v>SUDŽUKICA 12,85</v>
      </c>
      <c r="C120" s="253" t="str">
        <f>'UNOS PODATAKA'!C120</f>
        <v xml:space="preserve"> </v>
      </c>
      <c r="D120" s="321">
        <f>'UNOS PODATAKA'!CW120+SUM(K121:K125)/I120</f>
        <v>0</v>
      </c>
      <c r="E120" s="319">
        <f>'UNOS PODATAKA'!CU120</f>
        <v>0</v>
      </c>
      <c r="F120" s="319">
        <f t="shared" si="12"/>
        <v>0</v>
      </c>
      <c r="G120" s="319">
        <f>'UNOS PODATAKA'!CV120+SUM(J121:J125)/I120</f>
        <v>0</v>
      </c>
      <c r="H120" s="322">
        <f t="shared" si="13"/>
        <v>0</v>
      </c>
      <c r="I120" s="225">
        <f>SUM('UNOS PODATAKA'!E120)</f>
        <v>12.85</v>
      </c>
      <c r="J120" s="226">
        <f t="shared" si="14"/>
        <v>0</v>
      </c>
      <c r="K120" s="259">
        <f t="shared" si="15"/>
        <v>0</v>
      </c>
      <c r="L120" s="97"/>
    </row>
    <row r="121" spans="1:12" ht="14.25" customHeight="1">
      <c r="A121" s="223">
        <f>SUM('UNOS PODATAKA'!A121)</f>
        <v>116</v>
      </c>
      <c r="B121" s="224">
        <f>'UNOS PODATAKA'!B121</f>
        <v>0</v>
      </c>
      <c r="C121" s="253">
        <f>'UNOS PODATAKA'!C121</f>
        <v>0</v>
      </c>
      <c r="D121" s="321">
        <f>'UNOS PODATAKA'!CW121</f>
        <v>0</v>
      </c>
      <c r="E121" s="319">
        <f>'UNOS PODATAKA'!CU121</f>
        <v>0</v>
      </c>
      <c r="F121" s="319">
        <f t="shared" si="12"/>
        <v>0</v>
      </c>
      <c r="G121" s="319">
        <f>'UNOS PODATAKA'!CV121</f>
        <v>0</v>
      </c>
      <c r="H121" s="322">
        <f t="shared" si="13"/>
        <v>0</v>
      </c>
      <c r="I121" s="225">
        <f>SUM('UNOS PODATAKA'!E121)</f>
        <v>0</v>
      </c>
      <c r="J121" s="226">
        <f t="shared" si="14"/>
        <v>0</v>
      </c>
      <c r="K121" s="259">
        <f t="shared" si="15"/>
        <v>0</v>
      </c>
      <c r="L121" s="97"/>
    </row>
    <row r="122" spans="1:12" ht="14.25" customHeight="1">
      <c r="A122" s="223">
        <f>SUM('UNOS PODATAKA'!A122)</f>
        <v>117</v>
      </c>
      <c r="B122" s="224">
        <f>'UNOS PODATAKA'!B122</f>
        <v>0</v>
      </c>
      <c r="C122" s="253">
        <f>'UNOS PODATAKA'!C122</f>
        <v>0</v>
      </c>
      <c r="D122" s="321">
        <f>'UNOS PODATAKA'!CW122</f>
        <v>0</v>
      </c>
      <c r="E122" s="319">
        <f>'UNOS PODATAKA'!CU122</f>
        <v>0</v>
      </c>
      <c r="F122" s="319">
        <f t="shared" si="12"/>
        <v>0</v>
      </c>
      <c r="G122" s="319">
        <f>'UNOS PODATAKA'!CV122</f>
        <v>0</v>
      </c>
      <c r="H122" s="322">
        <f t="shared" si="13"/>
        <v>0</v>
      </c>
      <c r="I122" s="225">
        <f>SUM('UNOS PODATAKA'!E122)</f>
        <v>0</v>
      </c>
      <c r="J122" s="226">
        <f t="shared" si="14"/>
        <v>0</v>
      </c>
      <c r="K122" s="259">
        <f t="shared" si="15"/>
        <v>0</v>
      </c>
      <c r="L122" s="97"/>
    </row>
    <row r="123" spans="1:12" ht="14.25" customHeight="1">
      <c r="A123" s="223">
        <f>SUM('UNOS PODATAKA'!A123)</f>
        <v>118</v>
      </c>
      <c r="B123" s="224">
        <f>'UNOS PODATAKA'!B123</f>
        <v>0</v>
      </c>
      <c r="C123" s="253">
        <f>'UNOS PODATAKA'!C123</f>
        <v>0</v>
      </c>
      <c r="D123" s="321">
        <f>'UNOS PODATAKA'!CW123</f>
        <v>0</v>
      </c>
      <c r="E123" s="319">
        <f>'UNOS PODATAKA'!CU123</f>
        <v>0</v>
      </c>
      <c r="F123" s="319">
        <f t="shared" si="12"/>
        <v>0</v>
      </c>
      <c r="G123" s="319">
        <f>'UNOS PODATAKA'!CV123</f>
        <v>0</v>
      </c>
      <c r="H123" s="322">
        <f t="shared" si="13"/>
        <v>0</v>
      </c>
      <c r="I123" s="225">
        <f>SUM('UNOS PODATAKA'!E123)</f>
        <v>0</v>
      </c>
      <c r="J123" s="226">
        <f t="shared" si="14"/>
        <v>0</v>
      </c>
      <c r="K123" s="259">
        <f t="shared" si="15"/>
        <v>0</v>
      </c>
      <c r="L123" s="97"/>
    </row>
    <row r="124" spans="1:12" ht="14.25" customHeight="1">
      <c r="A124" s="223">
        <f>SUM('UNOS PODATAKA'!A124)</f>
        <v>119</v>
      </c>
      <c r="B124" s="224">
        <f>'UNOS PODATAKA'!B124</f>
        <v>0</v>
      </c>
      <c r="C124" s="253">
        <f>'UNOS PODATAKA'!C124</f>
        <v>0</v>
      </c>
      <c r="D124" s="321">
        <f>'UNOS PODATAKA'!CW124</f>
        <v>0</v>
      </c>
      <c r="E124" s="319">
        <f>'UNOS PODATAKA'!CU124</f>
        <v>0</v>
      </c>
      <c r="F124" s="319">
        <f t="shared" si="12"/>
        <v>0</v>
      </c>
      <c r="G124" s="319">
        <f>'UNOS PODATAKA'!CV124</f>
        <v>0</v>
      </c>
      <c r="H124" s="322">
        <f t="shared" si="13"/>
        <v>0</v>
      </c>
      <c r="I124" s="225">
        <f>SUM('UNOS PODATAKA'!E124)</f>
        <v>0</v>
      </c>
      <c r="J124" s="226">
        <f t="shared" si="14"/>
        <v>0</v>
      </c>
      <c r="K124" s="259">
        <f t="shared" si="15"/>
        <v>0</v>
      </c>
      <c r="L124" s="97"/>
    </row>
    <row r="125" spans="1:12" ht="14.25" customHeight="1">
      <c r="A125" s="223">
        <f>SUM('UNOS PODATAKA'!A125)</f>
        <v>120</v>
      </c>
      <c r="B125" s="224">
        <f>'UNOS PODATAKA'!B125</f>
        <v>0</v>
      </c>
      <c r="C125" s="253">
        <f>'UNOS PODATAKA'!C125</f>
        <v>0</v>
      </c>
      <c r="D125" s="321">
        <f>'UNOS PODATAKA'!CW125</f>
        <v>0</v>
      </c>
      <c r="E125" s="319">
        <f>'UNOS PODATAKA'!CU125</f>
        <v>0</v>
      </c>
      <c r="F125" s="319">
        <f t="shared" si="12"/>
        <v>0</v>
      </c>
      <c r="G125" s="319">
        <f>'UNOS PODATAKA'!CV125</f>
        <v>0</v>
      </c>
      <c r="H125" s="322">
        <f t="shared" si="13"/>
        <v>0</v>
      </c>
      <c r="I125" s="225">
        <f>SUM('UNOS PODATAKA'!E125)</f>
        <v>0</v>
      </c>
      <c r="J125" s="226">
        <f t="shared" si="14"/>
        <v>0</v>
      </c>
      <c r="K125" s="259">
        <f t="shared" si="15"/>
        <v>0</v>
      </c>
      <c r="L125" s="97"/>
    </row>
    <row r="126" spans="1:12" ht="14.25" customHeight="1">
      <c r="A126" s="223">
        <f>SUM('UNOS PODATAKA'!A126)</f>
        <v>121</v>
      </c>
      <c r="B126" s="224" t="str">
        <f>'UNOS PODATAKA'!B126</f>
        <v>ĆEVAPI 12,85</v>
      </c>
      <c r="C126" s="253" t="str">
        <f>'UNOS PODATAKA'!C126</f>
        <v xml:space="preserve"> </v>
      </c>
      <c r="D126" s="321">
        <f>'UNOS PODATAKA'!CW126+SUM(K127:K131)/I126</f>
        <v>0</v>
      </c>
      <c r="E126" s="319">
        <f>'UNOS PODATAKA'!CU126</f>
        <v>0</v>
      </c>
      <c r="F126" s="319">
        <f t="shared" si="12"/>
        <v>0</v>
      </c>
      <c r="G126" s="319">
        <f>'UNOS PODATAKA'!CV126+SUM(J127:J131)/I126</f>
        <v>0</v>
      </c>
      <c r="H126" s="322">
        <f t="shared" si="13"/>
        <v>0</v>
      </c>
      <c r="I126" s="225">
        <f>SUM('UNOS PODATAKA'!E126)</f>
        <v>12.85</v>
      </c>
      <c r="J126" s="226">
        <f t="shared" si="14"/>
        <v>0</v>
      </c>
      <c r="K126" s="259">
        <f t="shared" si="15"/>
        <v>0</v>
      </c>
      <c r="L126" s="97"/>
    </row>
    <row r="127" spans="1:12" ht="14.25" customHeight="1">
      <c r="A127" s="223">
        <f>SUM('UNOS PODATAKA'!A127)</f>
        <v>122</v>
      </c>
      <c r="B127" s="224">
        <f>'UNOS PODATAKA'!B127</f>
        <v>0</v>
      </c>
      <c r="C127" s="253">
        <f>'UNOS PODATAKA'!C127</f>
        <v>0</v>
      </c>
      <c r="D127" s="321">
        <f>'UNOS PODATAKA'!CW127</f>
        <v>0</v>
      </c>
      <c r="E127" s="319">
        <f>'UNOS PODATAKA'!CU127</f>
        <v>0</v>
      </c>
      <c r="F127" s="319">
        <f t="shared" si="12"/>
        <v>0</v>
      </c>
      <c r="G127" s="319">
        <f>'UNOS PODATAKA'!CV127</f>
        <v>0</v>
      </c>
      <c r="H127" s="322">
        <f t="shared" si="13"/>
        <v>0</v>
      </c>
      <c r="I127" s="225">
        <f>SUM('UNOS PODATAKA'!E127)</f>
        <v>0</v>
      </c>
      <c r="J127" s="226">
        <f t="shared" si="14"/>
        <v>0</v>
      </c>
      <c r="K127" s="259">
        <f t="shared" si="15"/>
        <v>0</v>
      </c>
      <c r="L127" s="97"/>
    </row>
    <row r="128" spans="1:12" ht="14.25" customHeight="1">
      <c r="A128" s="223">
        <f>SUM('UNOS PODATAKA'!A128)</f>
        <v>123</v>
      </c>
      <c r="B128" s="224">
        <f>'UNOS PODATAKA'!B128</f>
        <v>0</v>
      </c>
      <c r="C128" s="253">
        <f>'UNOS PODATAKA'!C128</f>
        <v>0</v>
      </c>
      <c r="D128" s="321">
        <f>'UNOS PODATAKA'!CW128</f>
        <v>0</v>
      </c>
      <c r="E128" s="319">
        <f>'UNOS PODATAKA'!CU128</f>
        <v>0</v>
      </c>
      <c r="F128" s="319">
        <f t="shared" si="12"/>
        <v>0</v>
      </c>
      <c r="G128" s="319">
        <f>'UNOS PODATAKA'!CV128</f>
        <v>0</v>
      </c>
      <c r="H128" s="322">
        <f t="shared" si="13"/>
        <v>0</v>
      </c>
      <c r="I128" s="225">
        <f>SUM('UNOS PODATAKA'!E128)</f>
        <v>0</v>
      </c>
      <c r="J128" s="226">
        <f t="shared" si="14"/>
        <v>0</v>
      </c>
      <c r="K128" s="259">
        <f t="shared" si="15"/>
        <v>0</v>
      </c>
      <c r="L128" s="97"/>
    </row>
    <row r="129" spans="1:12" ht="14.25" customHeight="1">
      <c r="A129" s="223">
        <f>SUM('UNOS PODATAKA'!A129)</f>
        <v>124</v>
      </c>
      <c r="B129" s="224">
        <f>'UNOS PODATAKA'!B129</f>
        <v>0</v>
      </c>
      <c r="C129" s="253">
        <f>'UNOS PODATAKA'!C129</f>
        <v>0</v>
      </c>
      <c r="D129" s="321">
        <f>'UNOS PODATAKA'!CW129</f>
        <v>0</v>
      </c>
      <c r="E129" s="319">
        <f>'UNOS PODATAKA'!CU129</f>
        <v>0</v>
      </c>
      <c r="F129" s="319">
        <f t="shared" si="12"/>
        <v>0</v>
      </c>
      <c r="G129" s="319">
        <f>'UNOS PODATAKA'!CV129</f>
        <v>0</v>
      </c>
      <c r="H129" s="322">
        <f t="shared" si="13"/>
        <v>0</v>
      </c>
      <c r="I129" s="225">
        <f>SUM('UNOS PODATAKA'!E129)</f>
        <v>0</v>
      </c>
      <c r="J129" s="226">
        <f t="shared" si="14"/>
        <v>0</v>
      </c>
      <c r="K129" s="259">
        <f t="shared" si="15"/>
        <v>0</v>
      </c>
      <c r="L129" s="97"/>
    </row>
    <row r="130" spans="1:12" ht="14.25" customHeight="1">
      <c r="A130" s="223">
        <f>SUM('UNOS PODATAKA'!A130)</f>
        <v>125</v>
      </c>
      <c r="B130" s="224">
        <f>'UNOS PODATAKA'!B130</f>
        <v>0</v>
      </c>
      <c r="C130" s="253">
        <f>'UNOS PODATAKA'!C130</f>
        <v>0</v>
      </c>
      <c r="D130" s="321">
        <f>'UNOS PODATAKA'!CW130</f>
        <v>0</v>
      </c>
      <c r="E130" s="319">
        <f>'UNOS PODATAKA'!CU130</f>
        <v>0</v>
      </c>
      <c r="F130" s="319">
        <f t="shared" si="12"/>
        <v>0</v>
      </c>
      <c r="G130" s="319">
        <f>'UNOS PODATAKA'!CV130</f>
        <v>0</v>
      </c>
      <c r="H130" s="322">
        <f t="shared" si="13"/>
        <v>0</v>
      </c>
      <c r="I130" s="225">
        <f>SUM('UNOS PODATAKA'!E130)</f>
        <v>0</v>
      </c>
      <c r="J130" s="226">
        <f t="shared" si="14"/>
        <v>0</v>
      </c>
      <c r="K130" s="259">
        <f t="shared" si="15"/>
        <v>0</v>
      </c>
      <c r="L130" s="97"/>
    </row>
    <row r="131" spans="1:12" ht="14.25" customHeight="1">
      <c r="A131" s="223">
        <f>SUM('UNOS PODATAKA'!A131)</f>
        <v>126</v>
      </c>
      <c r="B131" s="224">
        <f>'UNOS PODATAKA'!B131</f>
        <v>0</v>
      </c>
      <c r="C131" s="253">
        <f>'UNOS PODATAKA'!C131</f>
        <v>0</v>
      </c>
      <c r="D131" s="321">
        <f>'UNOS PODATAKA'!CW131</f>
        <v>0</v>
      </c>
      <c r="E131" s="319">
        <f>'UNOS PODATAKA'!CU131</f>
        <v>0</v>
      </c>
      <c r="F131" s="319">
        <f t="shared" si="12"/>
        <v>0</v>
      </c>
      <c r="G131" s="319">
        <f>'UNOS PODATAKA'!CV131</f>
        <v>0</v>
      </c>
      <c r="H131" s="322">
        <f t="shared" si="13"/>
        <v>0</v>
      </c>
      <c r="I131" s="225">
        <f>SUM('UNOS PODATAKA'!E131)</f>
        <v>0</v>
      </c>
      <c r="J131" s="226">
        <f t="shared" si="14"/>
        <v>0</v>
      </c>
      <c r="K131" s="259">
        <f t="shared" si="15"/>
        <v>0</v>
      </c>
      <c r="L131" s="97"/>
    </row>
    <row r="132" spans="1:12" ht="14.25" customHeight="1">
      <c r="A132" s="223">
        <f>SUM('UNOS PODATAKA'!A132)</f>
        <v>127</v>
      </c>
      <c r="B132" s="224" t="str">
        <f>'UNOS PODATAKA'!B132</f>
        <v>ćevapi 12</v>
      </c>
      <c r="C132" s="253" t="str">
        <f>'UNOS PODATAKA'!C132</f>
        <v xml:space="preserve"> </v>
      </c>
      <c r="D132" s="321">
        <f>'UNOS PODATAKA'!CW132+SUM(K133:K137)/I132</f>
        <v>0</v>
      </c>
      <c r="E132" s="319">
        <f>'UNOS PODATAKA'!CU132</f>
        <v>0</v>
      </c>
      <c r="F132" s="319">
        <f t="shared" si="12"/>
        <v>0</v>
      </c>
      <c r="G132" s="319">
        <f>'UNOS PODATAKA'!CV132+SUM(J133:J137)/I132</f>
        <v>0</v>
      </c>
      <c r="H132" s="322">
        <f t="shared" si="13"/>
        <v>0</v>
      </c>
      <c r="I132" s="225">
        <f>SUM('UNOS PODATAKA'!E132)</f>
        <v>1</v>
      </c>
      <c r="J132" s="226">
        <f t="shared" si="14"/>
        <v>0</v>
      </c>
      <c r="K132" s="259">
        <f t="shared" si="15"/>
        <v>0</v>
      </c>
      <c r="L132" s="97"/>
    </row>
    <row r="133" spans="1:12" ht="14.25" customHeight="1">
      <c r="A133" s="223">
        <f>SUM('UNOS PODATAKA'!A133)</f>
        <v>128</v>
      </c>
      <c r="B133" s="224">
        <f>'UNOS PODATAKA'!B133</f>
        <v>0</v>
      </c>
      <c r="C133" s="253">
        <f>'UNOS PODATAKA'!C133</f>
        <v>0</v>
      </c>
      <c r="D133" s="321">
        <f>'UNOS PODATAKA'!CW133</f>
        <v>0</v>
      </c>
      <c r="E133" s="319">
        <f>'UNOS PODATAKA'!CU133</f>
        <v>0</v>
      </c>
      <c r="F133" s="319">
        <f t="shared" si="12"/>
        <v>0</v>
      </c>
      <c r="G133" s="319">
        <f>'UNOS PODATAKA'!CV133</f>
        <v>0</v>
      </c>
      <c r="H133" s="322">
        <f t="shared" si="13"/>
        <v>0</v>
      </c>
      <c r="I133" s="225">
        <f>SUM('UNOS PODATAKA'!E133)</f>
        <v>0</v>
      </c>
      <c r="J133" s="226">
        <f t="shared" si="14"/>
        <v>0</v>
      </c>
      <c r="K133" s="259">
        <f t="shared" si="15"/>
        <v>0</v>
      </c>
      <c r="L133" s="97"/>
    </row>
    <row r="134" spans="1:12" ht="14.25" customHeight="1">
      <c r="A134" s="223">
        <f>SUM('UNOS PODATAKA'!A134)</f>
        <v>129</v>
      </c>
      <c r="B134" s="224">
        <f>'UNOS PODATAKA'!B134</f>
        <v>0</v>
      </c>
      <c r="C134" s="253">
        <f>'UNOS PODATAKA'!C134</f>
        <v>0</v>
      </c>
      <c r="D134" s="321">
        <f>'UNOS PODATAKA'!CW134</f>
        <v>0</v>
      </c>
      <c r="E134" s="319">
        <f>'UNOS PODATAKA'!CU134</f>
        <v>0</v>
      </c>
      <c r="F134" s="319">
        <f t="shared" si="12"/>
        <v>0</v>
      </c>
      <c r="G134" s="319">
        <f>'UNOS PODATAKA'!CV134</f>
        <v>0</v>
      </c>
      <c r="H134" s="322">
        <f t="shared" si="13"/>
        <v>0</v>
      </c>
      <c r="I134" s="225">
        <f>SUM('UNOS PODATAKA'!E134)</f>
        <v>0</v>
      </c>
      <c r="J134" s="226">
        <f t="shared" si="14"/>
        <v>0</v>
      </c>
      <c r="K134" s="259">
        <f t="shared" si="15"/>
        <v>0</v>
      </c>
      <c r="L134" s="97"/>
    </row>
    <row r="135" spans="1:12" ht="14.25" customHeight="1">
      <c r="A135" s="223">
        <f>SUM('UNOS PODATAKA'!A135)</f>
        <v>130</v>
      </c>
      <c r="B135" s="224">
        <f>'UNOS PODATAKA'!B135</f>
        <v>0</v>
      </c>
      <c r="C135" s="253">
        <f>'UNOS PODATAKA'!C135</f>
        <v>0</v>
      </c>
      <c r="D135" s="321">
        <f>'UNOS PODATAKA'!CW135</f>
        <v>0</v>
      </c>
      <c r="E135" s="319">
        <f>'UNOS PODATAKA'!CU135</f>
        <v>0</v>
      </c>
      <c r="F135" s="319">
        <f t="shared" si="12"/>
        <v>0</v>
      </c>
      <c r="G135" s="319">
        <f>'UNOS PODATAKA'!CV135</f>
        <v>0</v>
      </c>
      <c r="H135" s="322">
        <f t="shared" si="13"/>
        <v>0</v>
      </c>
      <c r="I135" s="225">
        <f>SUM('UNOS PODATAKA'!E135)</f>
        <v>0</v>
      </c>
      <c r="J135" s="226">
        <f t="shared" si="14"/>
        <v>0</v>
      </c>
      <c r="K135" s="259">
        <f t="shared" si="15"/>
        <v>0</v>
      </c>
      <c r="L135" s="97"/>
    </row>
    <row r="136" spans="1:12" ht="14.25" customHeight="1">
      <c r="A136" s="223">
        <f>SUM('UNOS PODATAKA'!A136)</f>
        <v>131</v>
      </c>
      <c r="B136" s="224">
        <f>'UNOS PODATAKA'!B136</f>
        <v>0</v>
      </c>
      <c r="C136" s="253">
        <f>'UNOS PODATAKA'!C136</f>
        <v>0</v>
      </c>
      <c r="D136" s="321">
        <f>'UNOS PODATAKA'!CW136</f>
        <v>0</v>
      </c>
      <c r="E136" s="319">
        <f>'UNOS PODATAKA'!CU136</f>
        <v>0</v>
      </c>
      <c r="F136" s="319">
        <f t="shared" si="12"/>
        <v>0</v>
      </c>
      <c r="G136" s="319">
        <f>'UNOS PODATAKA'!CV136</f>
        <v>0</v>
      </c>
      <c r="H136" s="322">
        <f t="shared" si="13"/>
        <v>0</v>
      </c>
      <c r="I136" s="225">
        <f>SUM('UNOS PODATAKA'!E136)</f>
        <v>0</v>
      </c>
      <c r="J136" s="226">
        <f t="shared" si="14"/>
        <v>0</v>
      </c>
      <c r="K136" s="259">
        <f t="shared" si="15"/>
        <v>0</v>
      </c>
      <c r="L136" s="97"/>
    </row>
    <row r="137" spans="1:12" ht="14.25" customHeight="1">
      <c r="A137" s="223">
        <f>SUM('UNOS PODATAKA'!A137)</f>
        <v>132</v>
      </c>
      <c r="B137" s="224">
        <f>'UNOS PODATAKA'!B137</f>
        <v>0</v>
      </c>
      <c r="C137" s="253">
        <f>'UNOS PODATAKA'!C137</f>
        <v>0</v>
      </c>
      <c r="D137" s="321">
        <f>'UNOS PODATAKA'!CW137</f>
        <v>0</v>
      </c>
      <c r="E137" s="319">
        <f>'UNOS PODATAKA'!CU137</f>
        <v>0</v>
      </c>
      <c r="F137" s="319">
        <f t="shared" si="12"/>
        <v>0</v>
      </c>
      <c r="G137" s="319">
        <f>'UNOS PODATAKA'!CV137</f>
        <v>0</v>
      </c>
      <c r="H137" s="322">
        <f t="shared" si="13"/>
        <v>0</v>
      </c>
      <c r="I137" s="225">
        <f>SUM('UNOS PODATAKA'!E137)</f>
        <v>0</v>
      </c>
      <c r="J137" s="226">
        <f t="shared" si="14"/>
        <v>0</v>
      </c>
      <c r="K137" s="259">
        <f t="shared" si="15"/>
        <v>0</v>
      </c>
      <c r="L137" s="97"/>
    </row>
    <row r="138" spans="1:12" ht="14.25" customHeight="1">
      <c r="A138" s="223">
        <f>SUM('UNOS PODATAKA'!A138)</f>
        <v>133</v>
      </c>
      <c r="B138" s="224" t="str">
        <f>'UNOS PODATAKA'!B138</f>
        <v>pljeskavice 12,85</v>
      </c>
      <c r="C138" s="253" t="str">
        <f>'UNOS PODATAKA'!C138</f>
        <v xml:space="preserve"> </v>
      </c>
      <c r="D138" s="321">
        <f>'UNOS PODATAKA'!CW138+SUM(K139:K143)/I138</f>
        <v>0</v>
      </c>
      <c r="E138" s="319">
        <f>'UNOS PODATAKA'!CU138</f>
        <v>0</v>
      </c>
      <c r="F138" s="319">
        <f t="shared" si="12"/>
        <v>0</v>
      </c>
      <c r="G138" s="319">
        <f>'UNOS PODATAKA'!CV138+SUM(J139:J143)/I138</f>
        <v>0</v>
      </c>
      <c r="H138" s="322">
        <f t="shared" si="13"/>
        <v>0</v>
      </c>
      <c r="I138" s="225">
        <f>SUM('UNOS PODATAKA'!E138)</f>
        <v>1</v>
      </c>
      <c r="J138" s="226">
        <f t="shared" si="14"/>
        <v>0</v>
      </c>
      <c r="K138" s="259">
        <f t="shared" si="15"/>
        <v>0</v>
      </c>
      <c r="L138" s="97"/>
    </row>
    <row r="139" spans="1:12" ht="14.25" customHeight="1">
      <c r="A139" s="223">
        <f>SUM('UNOS PODATAKA'!A139)</f>
        <v>134</v>
      </c>
      <c r="B139" s="224">
        <f>'UNOS PODATAKA'!B139</f>
        <v>0</v>
      </c>
      <c r="C139" s="253">
        <f>'UNOS PODATAKA'!C139</f>
        <v>0</v>
      </c>
      <c r="D139" s="321">
        <f>'UNOS PODATAKA'!CW139</f>
        <v>0</v>
      </c>
      <c r="E139" s="319">
        <f>'UNOS PODATAKA'!CU139</f>
        <v>0</v>
      </c>
      <c r="F139" s="319">
        <f t="shared" si="12"/>
        <v>0</v>
      </c>
      <c r="G139" s="319">
        <f>'UNOS PODATAKA'!CV139</f>
        <v>0</v>
      </c>
      <c r="H139" s="322">
        <f t="shared" si="13"/>
        <v>0</v>
      </c>
      <c r="I139" s="225">
        <f>SUM('UNOS PODATAKA'!E139)</f>
        <v>0</v>
      </c>
      <c r="J139" s="226">
        <f t="shared" si="14"/>
        <v>0</v>
      </c>
      <c r="K139" s="259">
        <f t="shared" si="15"/>
        <v>0</v>
      </c>
      <c r="L139" s="97"/>
    </row>
    <row r="140" spans="1:12" ht="14.25" customHeight="1">
      <c r="A140" s="223">
        <f>SUM('UNOS PODATAKA'!A140)</f>
        <v>135</v>
      </c>
      <c r="B140" s="224">
        <f>'UNOS PODATAKA'!B140</f>
        <v>0</v>
      </c>
      <c r="C140" s="253">
        <f>'UNOS PODATAKA'!C140</f>
        <v>0</v>
      </c>
      <c r="D140" s="321">
        <f>'UNOS PODATAKA'!CW140</f>
        <v>0</v>
      </c>
      <c r="E140" s="319">
        <f>'UNOS PODATAKA'!CU140</f>
        <v>0</v>
      </c>
      <c r="F140" s="319">
        <f t="shared" si="12"/>
        <v>0</v>
      </c>
      <c r="G140" s="319">
        <f>'UNOS PODATAKA'!CV140</f>
        <v>0</v>
      </c>
      <c r="H140" s="322">
        <f t="shared" si="13"/>
        <v>0</v>
      </c>
      <c r="I140" s="225">
        <f>SUM('UNOS PODATAKA'!E140)</f>
        <v>0</v>
      </c>
      <c r="J140" s="226">
        <f t="shared" si="14"/>
        <v>0</v>
      </c>
      <c r="K140" s="259">
        <f t="shared" si="15"/>
        <v>0</v>
      </c>
      <c r="L140" s="97"/>
    </row>
    <row r="141" spans="1:12" ht="14.25" customHeight="1">
      <c r="A141" s="223">
        <f>SUM('UNOS PODATAKA'!A141)</f>
        <v>136</v>
      </c>
      <c r="B141" s="224">
        <f>'UNOS PODATAKA'!B141</f>
        <v>0</v>
      </c>
      <c r="C141" s="253">
        <f>'UNOS PODATAKA'!C141</f>
        <v>0</v>
      </c>
      <c r="D141" s="321">
        <f>'UNOS PODATAKA'!CW141</f>
        <v>0</v>
      </c>
      <c r="E141" s="319">
        <f>'UNOS PODATAKA'!CU141</f>
        <v>0</v>
      </c>
      <c r="F141" s="319">
        <f t="shared" si="12"/>
        <v>0</v>
      </c>
      <c r="G141" s="319">
        <f>'UNOS PODATAKA'!CV141</f>
        <v>0</v>
      </c>
      <c r="H141" s="322">
        <f t="shared" si="13"/>
        <v>0</v>
      </c>
      <c r="I141" s="225">
        <f>SUM('UNOS PODATAKA'!E141)</f>
        <v>0</v>
      </c>
      <c r="J141" s="226">
        <f t="shared" si="14"/>
        <v>0</v>
      </c>
      <c r="K141" s="259">
        <f t="shared" si="15"/>
        <v>0</v>
      </c>
      <c r="L141" s="97"/>
    </row>
    <row r="142" spans="1:12" ht="14.25" customHeight="1">
      <c r="A142" s="223">
        <f>SUM('UNOS PODATAKA'!A142)</f>
        <v>137</v>
      </c>
      <c r="B142" s="224">
        <f>'UNOS PODATAKA'!B142</f>
        <v>0</v>
      </c>
      <c r="C142" s="253">
        <f>'UNOS PODATAKA'!C142</f>
        <v>0</v>
      </c>
      <c r="D142" s="321">
        <f>'UNOS PODATAKA'!CW142</f>
        <v>0</v>
      </c>
      <c r="E142" s="319">
        <f>'UNOS PODATAKA'!CU142</f>
        <v>0</v>
      </c>
      <c r="F142" s="319">
        <f t="shared" si="12"/>
        <v>0</v>
      </c>
      <c r="G142" s="319">
        <f>'UNOS PODATAKA'!CV142</f>
        <v>0</v>
      </c>
      <c r="H142" s="322">
        <f t="shared" si="13"/>
        <v>0</v>
      </c>
      <c r="I142" s="225">
        <f>SUM('UNOS PODATAKA'!E142)</f>
        <v>0</v>
      </c>
      <c r="J142" s="226">
        <f t="shared" si="14"/>
        <v>0</v>
      </c>
      <c r="K142" s="259">
        <f t="shared" si="15"/>
        <v>0</v>
      </c>
      <c r="L142" s="97"/>
    </row>
    <row r="143" spans="1:12" ht="14.25" customHeight="1">
      <c r="A143" s="223">
        <f>SUM('UNOS PODATAKA'!A143)</f>
        <v>138</v>
      </c>
      <c r="B143" s="224">
        <f>'UNOS PODATAKA'!B143</f>
        <v>0</v>
      </c>
      <c r="C143" s="253">
        <f>'UNOS PODATAKA'!C143</f>
        <v>0</v>
      </c>
      <c r="D143" s="321">
        <f>'UNOS PODATAKA'!CW143</f>
        <v>0</v>
      </c>
      <c r="E143" s="319">
        <f>'UNOS PODATAKA'!CU143</f>
        <v>0</v>
      </c>
      <c r="F143" s="319">
        <f t="shared" si="12"/>
        <v>0</v>
      </c>
      <c r="G143" s="319">
        <f>'UNOS PODATAKA'!CV143</f>
        <v>0</v>
      </c>
      <c r="H143" s="322">
        <f t="shared" si="13"/>
        <v>0</v>
      </c>
      <c r="I143" s="225">
        <f>SUM('UNOS PODATAKA'!E143)</f>
        <v>0</v>
      </c>
      <c r="J143" s="226">
        <f t="shared" si="14"/>
        <v>0</v>
      </c>
      <c r="K143" s="259">
        <f t="shared" si="15"/>
        <v>0</v>
      </c>
      <c r="L143" s="97"/>
    </row>
    <row r="144" spans="1:12" ht="14.25" customHeight="1">
      <c r="A144" s="223">
        <f>SUM('UNOS PODATAKA'!A144)</f>
        <v>139</v>
      </c>
      <c r="B144" s="224" t="str">
        <f>'UNOS PODATAKA'!B144</f>
        <v>sudžukica 12 ž</v>
      </c>
      <c r="C144" s="253" t="str">
        <f>'UNOS PODATAKA'!C144</f>
        <v xml:space="preserve"> </v>
      </c>
      <c r="D144" s="321">
        <f>'UNOS PODATAKA'!CW144+SUM(K145:K149)/I144</f>
        <v>0</v>
      </c>
      <c r="E144" s="319">
        <f>'UNOS PODATAKA'!CU144</f>
        <v>0</v>
      </c>
      <c r="F144" s="319">
        <f t="shared" si="12"/>
        <v>0</v>
      </c>
      <c r="G144" s="319">
        <f>'UNOS PODATAKA'!CV144+SUM(J145:J149)/I144</f>
        <v>0</v>
      </c>
      <c r="H144" s="322">
        <f t="shared" si="13"/>
        <v>0</v>
      </c>
      <c r="I144" s="225">
        <f>SUM('UNOS PODATAKA'!E144)</f>
        <v>1</v>
      </c>
      <c r="J144" s="226">
        <f t="shared" si="14"/>
        <v>0</v>
      </c>
      <c r="K144" s="259">
        <f t="shared" si="15"/>
        <v>0</v>
      </c>
      <c r="L144" s="97"/>
    </row>
    <row r="145" spans="1:12" ht="14.25" customHeight="1">
      <c r="A145" s="223">
        <f>SUM('UNOS PODATAKA'!A145)</f>
        <v>140</v>
      </c>
      <c r="B145" s="224">
        <f>'UNOS PODATAKA'!B145</f>
        <v>0</v>
      </c>
      <c r="C145" s="253">
        <f>'UNOS PODATAKA'!C145</f>
        <v>0</v>
      </c>
      <c r="D145" s="321">
        <f>'UNOS PODATAKA'!CW145</f>
        <v>0</v>
      </c>
      <c r="E145" s="319">
        <f>'UNOS PODATAKA'!CU145</f>
        <v>0</v>
      </c>
      <c r="F145" s="319">
        <f t="shared" si="12"/>
        <v>0</v>
      </c>
      <c r="G145" s="319">
        <f>'UNOS PODATAKA'!CV145</f>
        <v>0</v>
      </c>
      <c r="H145" s="322">
        <f t="shared" si="13"/>
        <v>0</v>
      </c>
      <c r="I145" s="225">
        <f>SUM('UNOS PODATAKA'!E145)</f>
        <v>0</v>
      </c>
      <c r="J145" s="226">
        <f t="shared" si="14"/>
        <v>0</v>
      </c>
      <c r="K145" s="259">
        <f t="shared" si="15"/>
        <v>0</v>
      </c>
      <c r="L145" s="97"/>
    </row>
    <row r="146" spans="1:12" ht="14.25" customHeight="1">
      <c r="A146" s="223">
        <f>SUM('UNOS PODATAKA'!A146)</f>
        <v>141</v>
      </c>
      <c r="B146" s="224">
        <f>'UNOS PODATAKA'!B146</f>
        <v>0</v>
      </c>
      <c r="C146" s="253">
        <f>'UNOS PODATAKA'!C146</f>
        <v>0</v>
      </c>
      <c r="D146" s="321">
        <f>'UNOS PODATAKA'!CW146</f>
        <v>0</v>
      </c>
      <c r="E146" s="319">
        <f>'UNOS PODATAKA'!CU146</f>
        <v>0</v>
      </c>
      <c r="F146" s="319">
        <f t="shared" si="12"/>
        <v>0</v>
      </c>
      <c r="G146" s="319">
        <f>'UNOS PODATAKA'!CV146</f>
        <v>0</v>
      </c>
      <c r="H146" s="322">
        <f t="shared" si="13"/>
        <v>0</v>
      </c>
      <c r="I146" s="225">
        <f>SUM('UNOS PODATAKA'!E146)</f>
        <v>0</v>
      </c>
      <c r="J146" s="226">
        <f t="shared" si="14"/>
        <v>0</v>
      </c>
      <c r="K146" s="259">
        <f t="shared" si="15"/>
        <v>0</v>
      </c>
      <c r="L146" s="97"/>
    </row>
    <row r="147" spans="1:12" ht="14.25" customHeight="1">
      <c r="A147" s="223">
        <f>SUM('UNOS PODATAKA'!A147)</f>
        <v>142</v>
      </c>
      <c r="B147" s="224">
        <f>'UNOS PODATAKA'!B147</f>
        <v>0</v>
      </c>
      <c r="C147" s="253">
        <f>'UNOS PODATAKA'!C147</f>
        <v>0</v>
      </c>
      <c r="D147" s="321">
        <f>'UNOS PODATAKA'!CW147</f>
        <v>0</v>
      </c>
      <c r="E147" s="319">
        <f>'UNOS PODATAKA'!CU147</f>
        <v>0</v>
      </c>
      <c r="F147" s="319">
        <f t="shared" si="12"/>
        <v>0</v>
      </c>
      <c r="G147" s="319">
        <f>'UNOS PODATAKA'!CV147</f>
        <v>0</v>
      </c>
      <c r="H147" s="322">
        <f t="shared" si="13"/>
        <v>0</v>
      </c>
      <c r="I147" s="225">
        <f>SUM('UNOS PODATAKA'!E147)</f>
        <v>0</v>
      </c>
      <c r="J147" s="226">
        <f t="shared" si="14"/>
        <v>0</v>
      </c>
      <c r="K147" s="259">
        <f t="shared" si="15"/>
        <v>0</v>
      </c>
      <c r="L147" s="97"/>
    </row>
    <row r="148" spans="1:12" ht="14.25" customHeight="1">
      <c r="A148" s="223">
        <f>SUM('UNOS PODATAKA'!A148)</f>
        <v>143</v>
      </c>
      <c r="B148" s="224">
        <f>'UNOS PODATAKA'!B148</f>
        <v>0</v>
      </c>
      <c r="C148" s="253">
        <f>'UNOS PODATAKA'!C148</f>
        <v>0</v>
      </c>
      <c r="D148" s="321">
        <f>'UNOS PODATAKA'!CW148</f>
        <v>0</v>
      </c>
      <c r="E148" s="319">
        <f>'UNOS PODATAKA'!CU148</f>
        <v>0</v>
      </c>
      <c r="F148" s="319">
        <f t="shared" si="12"/>
        <v>0</v>
      </c>
      <c r="G148" s="319">
        <f>'UNOS PODATAKA'!CV148</f>
        <v>0</v>
      </c>
      <c r="H148" s="322">
        <f t="shared" si="13"/>
        <v>0</v>
      </c>
      <c r="I148" s="225">
        <f>SUM('UNOS PODATAKA'!E148)</f>
        <v>0</v>
      </c>
      <c r="J148" s="226">
        <f t="shared" si="14"/>
        <v>0</v>
      </c>
      <c r="K148" s="259">
        <f t="shared" si="15"/>
        <v>0</v>
      </c>
      <c r="L148" s="97"/>
    </row>
    <row r="149" spans="1:12" ht="14.25" customHeight="1">
      <c r="A149" s="223">
        <f>SUM('UNOS PODATAKA'!A149)</f>
        <v>144</v>
      </c>
      <c r="B149" s="224">
        <f>'UNOS PODATAKA'!B149</f>
        <v>0</v>
      </c>
      <c r="C149" s="253">
        <f>'UNOS PODATAKA'!C149</f>
        <v>0</v>
      </c>
      <c r="D149" s="321">
        <f>'UNOS PODATAKA'!CW149</f>
        <v>0</v>
      </c>
      <c r="E149" s="319">
        <f>'UNOS PODATAKA'!CU149</f>
        <v>0</v>
      </c>
      <c r="F149" s="319">
        <f t="shared" si="12"/>
        <v>0</v>
      </c>
      <c r="G149" s="319">
        <f>'UNOS PODATAKA'!CV149</f>
        <v>0</v>
      </c>
      <c r="H149" s="322">
        <f t="shared" si="13"/>
        <v>0</v>
      </c>
      <c r="I149" s="225">
        <f>SUM('UNOS PODATAKA'!E149)</f>
        <v>0</v>
      </c>
      <c r="J149" s="226">
        <f t="shared" si="14"/>
        <v>0</v>
      </c>
      <c r="K149" s="259">
        <f t="shared" si="15"/>
        <v>0</v>
      </c>
      <c r="L149" s="97"/>
    </row>
    <row r="150" spans="1:12" ht="14.25" customHeight="1">
      <c r="A150" s="223">
        <f>SUM('UNOS PODATAKA'!A150)</f>
        <v>145</v>
      </c>
      <c r="B150" s="224" t="str">
        <f>'UNOS PODATAKA'!B150</f>
        <v>suho meso 10</v>
      </c>
      <c r="C150" s="253" t="str">
        <f>'UNOS PODATAKA'!C150</f>
        <v xml:space="preserve"> </v>
      </c>
      <c r="D150" s="321">
        <f>'UNOS PODATAKA'!CW150+SUM(K151:K155)/I150</f>
        <v>0</v>
      </c>
      <c r="E150" s="319">
        <f>'UNOS PODATAKA'!CU150</f>
        <v>0</v>
      </c>
      <c r="F150" s="319">
        <f t="shared" si="12"/>
        <v>0</v>
      </c>
      <c r="G150" s="319">
        <f>'UNOS PODATAKA'!CV150+SUM(J151:J155)/I150</f>
        <v>0</v>
      </c>
      <c r="H150" s="322">
        <f t="shared" si="13"/>
        <v>0</v>
      </c>
      <c r="I150" s="225">
        <f>SUM('UNOS PODATAKA'!E150)</f>
        <v>1</v>
      </c>
      <c r="J150" s="226">
        <f t="shared" si="14"/>
        <v>0</v>
      </c>
      <c r="K150" s="259">
        <f t="shared" si="15"/>
        <v>0</v>
      </c>
      <c r="L150" s="97"/>
    </row>
    <row r="151" spans="1:12" ht="14.25" customHeight="1">
      <c r="A151" s="223">
        <f>SUM('UNOS PODATAKA'!A151)</f>
        <v>146</v>
      </c>
      <c r="B151" s="224">
        <f>'UNOS PODATAKA'!B151</f>
        <v>0</v>
      </c>
      <c r="C151" s="253" t="str">
        <f>'UNOS PODATAKA'!C151</f>
        <v xml:space="preserve"> </v>
      </c>
      <c r="D151" s="321">
        <f>'UNOS PODATAKA'!CW151</f>
        <v>0</v>
      </c>
      <c r="E151" s="319">
        <f>'UNOS PODATAKA'!CU151</f>
        <v>0</v>
      </c>
      <c r="F151" s="319">
        <f t="shared" si="12"/>
        <v>0</v>
      </c>
      <c r="G151" s="319">
        <f>'UNOS PODATAKA'!CV151</f>
        <v>0</v>
      </c>
      <c r="H151" s="322">
        <f t="shared" si="13"/>
        <v>0</v>
      </c>
      <c r="I151" s="225">
        <f>SUM('UNOS PODATAKA'!E151)</f>
        <v>0</v>
      </c>
      <c r="J151" s="226">
        <f t="shared" si="14"/>
        <v>0</v>
      </c>
      <c r="K151" s="259">
        <f t="shared" si="15"/>
        <v>0</v>
      </c>
      <c r="L151" s="97"/>
    </row>
    <row r="152" spans="1:12" ht="14.25" customHeight="1">
      <c r="A152" s="223">
        <f>SUM('UNOS PODATAKA'!A152)</f>
        <v>147</v>
      </c>
      <c r="B152" s="224">
        <f>'UNOS PODATAKA'!B152</f>
        <v>0</v>
      </c>
      <c r="C152" s="253" t="str">
        <f>'UNOS PODATAKA'!C152</f>
        <v xml:space="preserve"> </v>
      </c>
      <c r="D152" s="321">
        <f>'UNOS PODATAKA'!CW152</f>
        <v>0</v>
      </c>
      <c r="E152" s="319">
        <f>'UNOS PODATAKA'!CU152</f>
        <v>0</v>
      </c>
      <c r="F152" s="319">
        <f t="shared" si="12"/>
        <v>0</v>
      </c>
      <c r="G152" s="319">
        <f>'UNOS PODATAKA'!CV152</f>
        <v>0</v>
      </c>
      <c r="H152" s="322">
        <f t="shared" si="13"/>
        <v>0</v>
      </c>
      <c r="I152" s="225">
        <f>SUM('UNOS PODATAKA'!E152)</f>
        <v>0</v>
      </c>
      <c r="J152" s="226">
        <f t="shared" si="14"/>
        <v>0</v>
      </c>
      <c r="K152" s="259">
        <f t="shared" si="15"/>
        <v>0</v>
      </c>
      <c r="L152" s="97"/>
    </row>
    <row r="153" spans="1:12" ht="14.25" customHeight="1">
      <c r="A153" s="223">
        <f>SUM('UNOS PODATAKA'!A153)</f>
        <v>148</v>
      </c>
      <c r="B153" s="224">
        <f>'UNOS PODATAKA'!B153</f>
        <v>0</v>
      </c>
      <c r="C153" s="253" t="str">
        <f>'UNOS PODATAKA'!C153</f>
        <v xml:space="preserve"> </v>
      </c>
      <c r="D153" s="321">
        <f>'UNOS PODATAKA'!CW153</f>
        <v>0</v>
      </c>
      <c r="E153" s="319">
        <f>'UNOS PODATAKA'!CU153</f>
        <v>0</v>
      </c>
      <c r="F153" s="319">
        <f t="shared" si="12"/>
        <v>0</v>
      </c>
      <c r="G153" s="319">
        <f>'UNOS PODATAKA'!CV153</f>
        <v>0</v>
      </c>
      <c r="H153" s="322">
        <f t="shared" si="13"/>
        <v>0</v>
      </c>
      <c r="I153" s="225">
        <f>SUM('UNOS PODATAKA'!E153)</f>
        <v>0</v>
      </c>
      <c r="J153" s="226">
        <f t="shared" si="14"/>
        <v>0</v>
      </c>
      <c r="K153" s="259">
        <f t="shared" si="15"/>
        <v>0</v>
      </c>
      <c r="L153" s="97"/>
    </row>
    <row r="154" spans="1:12" ht="14.25" customHeight="1">
      <c r="A154" s="223">
        <f>SUM('UNOS PODATAKA'!A154)</f>
        <v>149</v>
      </c>
      <c r="B154" s="224">
        <f>'UNOS PODATAKA'!B154</f>
        <v>0</v>
      </c>
      <c r="C154" s="253">
        <f>'UNOS PODATAKA'!C154</f>
        <v>0</v>
      </c>
      <c r="D154" s="321">
        <f>'UNOS PODATAKA'!CW154</f>
        <v>0</v>
      </c>
      <c r="E154" s="319">
        <f>'UNOS PODATAKA'!CU154</f>
        <v>0</v>
      </c>
      <c r="F154" s="319">
        <f t="shared" si="12"/>
        <v>0</v>
      </c>
      <c r="G154" s="319">
        <f>'UNOS PODATAKA'!CV154</f>
        <v>0</v>
      </c>
      <c r="H154" s="322">
        <f t="shared" si="13"/>
        <v>0</v>
      </c>
      <c r="I154" s="225">
        <f>SUM('UNOS PODATAKA'!E154)</f>
        <v>0</v>
      </c>
      <c r="J154" s="226">
        <f t="shared" si="14"/>
        <v>0</v>
      </c>
      <c r="K154" s="259">
        <f t="shared" si="15"/>
        <v>0</v>
      </c>
      <c r="L154" s="97"/>
    </row>
    <row r="155" spans="1:12" ht="14.25" customHeight="1">
      <c r="A155" s="223">
        <f>SUM('UNOS PODATAKA'!A155)</f>
        <v>150</v>
      </c>
      <c r="B155" s="224">
        <f>'UNOS PODATAKA'!B155</f>
        <v>0</v>
      </c>
      <c r="C155" s="253" t="str">
        <f>'UNOS PODATAKA'!C155</f>
        <v xml:space="preserve"> </v>
      </c>
      <c r="D155" s="321">
        <f>'UNOS PODATAKA'!CW155</f>
        <v>0</v>
      </c>
      <c r="E155" s="319">
        <f>'UNOS PODATAKA'!CU155</f>
        <v>0</v>
      </c>
      <c r="F155" s="319">
        <f t="shared" si="12"/>
        <v>0</v>
      </c>
      <c r="G155" s="319">
        <f>'UNOS PODATAKA'!CV155</f>
        <v>0</v>
      </c>
      <c r="H155" s="322">
        <f t="shared" si="13"/>
        <v>0</v>
      </c>
      <c r="I155" s="225">
        <f>SUM('UNOS PODATAKA'!E155)</f>
        <v>0</v>
      </c>
      <c r="J155" s="226">
        <f t="shared" si="14"/>
        <v>0</v>
      </c>
      <c r="K155" s="259">
        <f t="shared" si="15"/>
        <v>0</v>
      </c>
      <c r="L155" s="97"/>
    </row>
    <row r="156" spans="1:12" ht="14.25" customHeight="1">
      <c r="A156" s="223">
        <f>SUM('UNOS PODATAKA'!A156)</f>
        <v>151</v>
      </c>
      <c r="B156" s="224" t="str">
        <f>'UNOS PODATAKA'!B156</f>
        <v>ARTIKAL O</v>
      </c>
      <c r="C156" s="253" t="str">
        <f>'UNOS PODATAKA'!C156</f>
        <v xml:space="preserve"> </v>
      </c>
      <c r="D156" s="321">
        <f>'UNOS PODATAKA'!CW156+SUM(K157:K161)/I156</f>
        <v>0</v>
      </c>
      <c r="E156" s="319">
        <f>'UNOS PODATAKA'!CU156</f>
        <v>0</v>
      </c>
      <c r="F156" s="319">
        <f t="shared" si="12"/>
        <v>0</v>
      </c>
      <c r="G156" s="319">
        <f>'UNOS PODATAKA'!CV156+SUM(J157:J161)/I156</f>
        <v>0</v>
      </c>
      <c r="H156" s="322">
        <f t="shared" si="13"/>
        <v>0</v>
      </c>
      <c r="I156" s="225">
        <f>SUM('UNOS PODATAKA'!E156)</f>
        <v>1</v>
      </c>
      <c r="J156" s="226">
        <f t="shared" si="14"/>
        <v>0</v>
      </c>
      <c r="K156" s="259">
        <f t="shared" si="15"/>
        <v>0</v>
      </c>
      <c r="L156" s="97"/>
    </row>
    <row r="157" spans="1:12" ht="14.25" customHeight="1">
      <c r="A157" s="223">
        <f>SUM('UNOS PODATAKA'!A157)</f>
        <v>152</v>
      </c>
      <c r="B157" s="224">
        <f>'UNOS PODATAKA'!B157</f>
        <v>0</v>
      </c>
      <c r="C157" s="253" t="str">
        <f>'UNOS PODATAKA'!C157</f>
        <v xml:space="preserve"> </v>
      </c>
      <c r="D157" s="321">
        <f>'UNOS PODATAKA'!CW157</f>
        <v>0</v>
      </c>
      <c r="E157" s="319">
        <f>'UNOS PODATAKA'!CU157</f>
        <v>0</v>
      </c>
      <c r="F157" s="319">
        <f t="shared" si="12"/>
        <v>0</v>
      </c>
      <c r="G157" s="319">
        <f>'UNOS PODATAKA'!CV157</f>
        <v>0</v>
      </c>
      <c r="H157" s="322">
        <f t="shared" si="13"/>
        <v>0</v>
      </c>
      <c r="I157" s="225">
        <f>SUM('UNOS PODATAKA'!E157)</f>
        <v>0</v>
      </c>
      <c r="J157" s="226">
        <f t="shared" si="14"/>
        <v>0</v>
      </c>
      <c r="K157" s="259">
        <f t="shared" si="15"/>
        <v>0</v>
      </c>
      <c r="L157" s="97"/>
    </row>
    <row r="158" spans="1:12" ht="14.25" customHeight="1">
      <c r="A158" s="223">
        <f>SUM('UNOS PODATAKA'!A158)</f>
        <v>153</v>
      </c>
      <c r="B158" s="224">
        <f>'UNOS PODATAKA'!B158</f>
        <v>0</v>
      </c>
      <c r="C158" s="253" t="str">
        <f>'UNOS PODATAKA'!C158</f>
        <v xml:space="preserve"> </v>
      </c>
      <c r="D158" s="321">
        <f>'UNOS PODATAKA'!CW158</f>
        <v>0</v>
      </c>
      <c r="E158" s="319">
        <f>'UNOS PODATAKA'!CU158</f>
        <v>0</v>
      </c>
      <c r="F158" s="319">
        <f t="shared" si="12"/>
        <v>0</v>
      </c>
      <c r="G158" s="319">
        <f>'UNOS PODATAKA'!CV158</f>
        <v>0</v>
      </c>
      <c r="H158" s="322">
        <f t="shared" si="13"/>
        <v>0</v>
      </c>
      <c r="I158" s="225">
        <f>SUM('UNOS PODATAKA'!E158)</f>
        <v>0</v>
      </c>
      <c r="J158" s="226">
        <f t="shared" si="14"/>
        <v>0</v>
      </c>
      <c r="K158" s="259">
        <f t="shared" si="15"/>
        <v>0</v>
      </c>
      <c r="L158" s="97"/>
    </row>
    <row r="159" spans="1:12" ht="14.25" customHeight="1">
      <c r="A159" s="223">
        <f>SUM('UNOS PODATAKA'!A159)</f>
        <v>154</v>
      </c>
      <c r="B159" s="224">
        <f>'UNOS PODATAKA'!B159</f>
        <v>0</v>
      </c>
      <c r="C159" s="253" t="str">
        <f>'UNOS PODATAKA'!C159</f>
        <v xml:space="preserve"> </v>
      </c>
      <c r="D159" s="321">
        <f>'UNOS PODATAKA'!CW159</f>
        <v>0</v>
      </c>
      <c r="E159" s="319">
        <f>'UNOS PODATAKA'!CU159</f>
        <v>0</v>
      </c>
      <c r="F159" s="319">
        <f t="shared" si="12"/>
        <v>0</v>
      </c>
      <c r="G159" s="319">
        <f>'UNOS PODATAKA'!CV159</f>
        <v>0</v>
      </c>
      <c r="H159" s="322">
        <f t="shared" si="13"/>
        <v>0</v>
      </c>
      <c r="I159" s="225">
        <f>SUM('UNOS PODATAKA'!E159)</f>
        <v>0</v>
      </c>
      <c r="J159" s="226">
        <f t="shared" si="14"/>
        <v>0</v>
      </c>
      <c r="K159" s="259">
        <f t="shared" si="15"/>
        <v>0</v>
      </c>
      <c r="L159" s="97"/>
    </row>
    <row r="160" spans="1:12" ht="14.25" customHeight="1">
      <c r="A160" s="223">
        <f>SUM('UNOS PODATAKA'!A160)</f>
        <v>155</v>
      </c>
      <c r="B160" s="224">
        <f>'UNOS PODATAKA'!B160</f>
        <v>0</v>
      </c>
      <c r="C160" s="253" t="str">
        <f>'UNOS PODATAKA'!C160</f>
        <v xml:space="preserve"> </v>
      </c>
      <c r="D160" s="321">
        <f>'UNOS PODATAKA'!CW160</f>
        <v>0</v>
      </c>
      <c r="E160" s="319">
        <f>'UNOS PODATAKA'!CU160</f>
        <v>0</v>
      </c>
      <c r="F160" s="319">
        <f t="shared" si="12"/>
        <v>0</v>
      </c>
      <c r="G160" s="319">
        <f>'UNOS PODATAKA'!CV160</f>
        <v>0</v>
      </c>
      <c r="H160" s="322">
        <f t="shared" si="13"/>
        <v>0</v>
      </c>
      <c r="I160" s="225">
        <f>SUM('UNOS PODATAKA'!E160)</f>
        <v>0</v>
      </c>
      <c r="J160" s="226">
        <f t="shared" si="14"/>
        <v>0</v>
      </c>
      <c r="K160" s="259">
        <f t="shared" si="15"/>
        <v>0</v>
      </c>
      <c r="L160" s="97"/>
    </row>
    <row r="161" spans="1:12" ht="14.25" customHeight="1">
      <c r="A161" s="223">
        <f>SUM('UNOS PODATAKA'!A161)</f>
        <v>156</v>
      </c>
      <c r="B161" s="224">
        <f>'UNOS PODATAKA'!B161</f>
        <v>0</v>
      </c>
      <c r="C161" s="253" t="str">
        <f>'UNOS PODATAKA'!C161</f>
        <v xml:space="preserve"> </v>
      </c>
      <c r="D161" s="321">
        <f>'UNOS PODATAKA'!CW161</f>
        <v>0</v>
      </c>
      <c r="E161" s="319">
        <f>'UNOS PODATAKA'!CU161</f>
        <v>0</v>
      </c>
      <c r="F161" s="319">
        <f t="shared" si="12"/>
        <v>0</v>
      </c>
      <c r="G161" s="319">
        <f>'UNOS PODATAKA'!CV161</f>
        <v>0</v>
      </c>
      <c r="H161" s="322">
        <f t="shared" si="13"/>
        <v>0</v>
      </c>
      <c r="I161" s="225">
        <f>SUM('UNOS PODATAKA'!E161)</f>
        <v>0</v>
      </c>
      <c r="J161" s="226">
        <f t="shared" si="14"/>
        <v>0</v>
      </c>
      <c r="K161" s="259">
        <f t="shared" si="15"/>
        <v>0</v>
      </c>
      <c r="L161" s="97"/>
    </row>
    <row r="162" spans="1:12" ht="14.25" customHeight="1">
      <c r="A162" s="223">
        <f>SUM('UNOS PODATAKA'!A162)</f>
        <v>157</v>
      </c>
      <c r="B162" s="224">
        <f>'UNOS PODATAKA'!B162</f>
        <v>0</v>
      </c>
      <c r="C162" s="253" t="str">
        <f>'UNOS PODATAKA'!C162</f>
        <v xml:space="preserve"> </v>
      </c>
      <c r="D162" s="321">
        <f>'UNOS PODATAKA'!CW162</f>
        <v>0</v>
      </c>
      <c r="E162" s="319">
        <f>'UNOS PODATAKA'!CU162</f>
        <v>0</v>
      </c>
      <c r="F162" s="319">
        <f t="shared" si="12"/>
        <v>0</v>
      </c>
      <c r="G162" s="319">
        <f>'UNOS PODATAKA'!CV162</f>
        <v>0</v>
      </c>
      <c r="H162" s="322">
        <f t="shared" si="13"/>
        <v>0</v>
      </c>
      <c r="I162" s="225">
        <f>SUM('UNOS PODATAKA'!E162)</f>
        <v>0</v>
      </c>
      <c r="J162" s="226">
        <f t="shared" si="14"/>
        <v>0</v>
      </c>
      <c r="K162" s="259">
        <f t="shared" si="15"/>
        <v>0</v>
      </c>
      <c r="L162" s="97"/>
    </row>
    <row r="163" spans="1:12" ht="14.25" customHeight="1">
      <c r="A163" s="223">
        <f>SUM('UNOS PODATAKA'!A163)</f>
        <v>92</v>
      </c>
      <c r="B163" s="224">
        <f>'UNOS PODATAKA'!B163</f>
        <v>0</v>
      </c>
      <c r="C163" s="253" t="str">
        <f>'UNOS PODATAKA'!C163</f>
        <v xml:space="preserve"> </v>
      </c>
      <c r="D163" s="321">
        <f>'UNOS PODATAKA'!CW163</f>
        <v>0</v>
      </c>
      <c r="E163" s="319">
        <f>'UNOS PODATAKA'!CU163</f>
        <v>0</v>
      </c>
      <c r="F163" s="319">
        <f t="shared" si="12"/>
        <v>0</v>
      </c>
      <c r="G163" s="319">
        <f>'UNOS PODATAKA'!CV163</f>
        <v>0</v>
      </c>
      <c r="H163" s="322">
        <f t="shared" si="13"/>
        <v>0</v>
      </c>
      <c r="I163" s="225">
        <f>SUM('UNOS PODATAKA'!E163)</f>
        <v>0</v>
      </c>
      <c r="J163" s="226">
        <f t="shared" si="14"/>
        <v>0</v>
      </c>
      <c r="K163" s="259">
        <f t="shared" si="15"/>
        <v>0</v>
      </c>
      <c r="L163" s="97"/>
    </row>
    <row r="164" spans="1:12" ht="14.25" customHeight="1">
      <c r="A164" s="223">
        <f>SUM('UNOS PODATAKA'!A164)</f>
        <v>93</v>
      </c>
      <c r="B164" s="224">
        <f>'UNOS PODATAKA'!B164</f>
        <v>0</v>
      </c>
      <c r="C164" s="253" t="str">
        <f>'UNOS PODATAKA'!C164</f>
        <v xml:space="preserve"> </v>
      </c>
      <c r="D164" s="321">
        <f>'UNOS PODATAKA'!CW164</f>
        <v>0</v>
      </c>
      <c r="E164" s="319">
        <f>'UNOS PODATAKA'!CU164</f>
        <v>0</v>
      </c>
      <c r="F164" s="319">
        <f t="shared" si="12"/>
        <v>0</v>
      </c>
      <c r="G164" s="319">
        <f>'UNOS PODATAKA'!CV164</f>
        <v>0</v>
      </c>
      <c r="H164" s="322">
        <f t="shared" si="13"/>
        <v>0</v>
      </c>
      <c r="I164" s="225">
        <f>SUM('UNOS PODATAKA'!E164)</f>
        <v>0</v>
      </c>
      <c r="J164" s="226">
        <f t="shared" si="14"/>
        <v>0</v>
      </c>
      <c r="K164" s="259">
        <f t="shared" si="15"/>
        <v>0</v>
      </c>
      <c r="L164" s="97"/>
    </row>
    <row r="165" spans="1:12" ht="14.25" customHeight="1">
      <c r="A165" s="223">
        <f>SUM('UNOS PODATAKA'!A165)</f>
        <v>94</v>
      </c>
      <c r="B165" s="224">
        <f>'UNOS PODATAKA'!B165</f>
        <v>0</v>
      </c>
      <c r="C165" s="253" t="str">
        <f>'UNOS PODATAKA'!C165</f>
        <v xml:space="preserve"> </v>
      </c>
      <c r="D165" s="321">
        <f>'UNOS PODATAKA'!CW165</f>
        <v>0</v>
      </c>
      <c r="E165" s="319">
        <f>'UNOS PODATAKA'!CU165</f>
        <v>0</v>
      </c>
      <c r="F165" s="319">
        <f t="shared" si="12"/>
        <v>0</v>
      </c>
      <c r="G165" s="319">
        <f>'UNOS PODATAKA'!CV165</f>
        <v>0</v>
      </c>
      <c r="H165" s="322">
        <f t="shared" si="13"/>
        <v>0</v>
      </c>
      <c r="I165" s="225">
        <f>SUM('UNOS PODATAKA'!E165)</f>
        <v>0</v>
      </c>
      <c r="J165" s="226">
        <f t="shared" si="14"/>
        <v>0</v>
      </c>
      <c r="K165" s="259">
        <f t="shared" si="15"/>
        <v>0</v>
      </c>
      <c r="L165" s="97"/>
    </row>
    <row r="166" spans="1:12" ht="14.25" customHeight="1">
      <c r="A166" s="223">
        <f>SUM('UNOS PODATAKA'!A166)</f>
        <v>95</v>
      </c>
      <c r="B166" s="224">
        <f>'UNOS PODATAKA'!B166</f>
        <v>0</v>
      </c>
      <c r="C166" s="253" t="str">
        <f>'UNOS PODATAKA'!C166</f>
        <v xml:space="preserve"> </v>
      </c>
      <c r="D166" s="321">
        <f>'UNOS PODATAKA'!CW166</f>
        <v>0</v>
      </c>
      <c r="E166" s="319">
        <f>'UNOS PODATAKA'!CU166</f>
        <v>0</v>
      </c>
      <c r="F166" s="319">
        <f t="shared" si="12"/>
        <v>0</v>
      </c>
      <c r="G166" s="319">
        <f>'UNOS PODATAKA'!CV166</f>
        <v>0</v>
      </c>
      <c r="H166" s="322">
        <f t="shared" si="13"/>
        <v>0</v>
      </c>
      <c r="I166" s="225">
        <f>SUM('UNOS PODATAKA'!E166)</f>
        <v>0</v>
      </c>
      <c r="J166" s="226">
        <f t="shared" si="14"/>
        <v>0</v>
      </c>
      <c r="K166" s="259">
        <f t="shared" si="15"/>
        <v>0</v>
      </c>
      <c r="L166" s="97"/>
    </row>
    <row r="167" spans="1:12" ht="14.25" customHeight="1">
      <c r="A167" s="223">
        <f>SUM('UNOS PODATAKA'!A167)</f>
        <v>96</v>
      </c>
      <c r="B167" s="224">
        <f>'UNOS PODATAKA'!B167</f>
        <v>0</v>
      </c>
      <c r="C167" s="253" t="str">
        <f>'UNOS PODATAKA'!C167</f>
        <v xml:space="preserve"> </v>
      </c>
      <c r="D167" s="321">
        <f>'UNOS PODATAKA'!CW167</f>
        <v>0</v>
      </c>
      <c r="E167" s="319">
        <f>'UNOS PODATAKA'!CU167</f>
        <v>0</v>
      </c>
      <c r="F167" s="319">
        <f t="shared" si="12"/>
        <v>0</v>
      </c>
      <c r="G167" s="319">
        <f>'UNOS PODATAKA'!CV167</f>
        <v>0</v>
      </c>
      <c r="H167" s="322">
        <f t="shared" si="13"/>
        <v>0</v>
      </c>
      <c r="I167" s="225">
        <f>SUM('UNOS PODATAKA'!E167)</f>
        <v>0</v>
      </c>
      <c r="J167" s="226">
        <f t="shared" si="14"/>
        <v>0</v>
      </c>
      <c r="K167" s="259">
        <f t="shared" si="15"/>
        <v>0</v>
      </c>
      <c r="L167" s="97"/>
    </row>
    <row r="168" spans="1:12" ht="14.25" customHeight="1">
      <c r="A168" s="223">
        <f>SUM('UNOS PODATAKA'!A168)</f>
        <v>97</v>
      </c>
      <c r="B168" s="224">
        <f>'UNOS PODATAKA'!B168</f>
        <v>0</v>
      </c>
      <c r="C168" s="253" t="str">
        <f>'UNOS PODATAKA'!C168</f>
        <v xml:space="preserve"> </v>
      </c>
      <c r="D168" s="321">
        <f>'UNOS PODATAKA'!CW168</f>
        <v>0</v>
      </c>
      <c r="E168" s="319">
        <f>'UNOS PODATAKA'!CU168</f>
        <v>0</v>
      </c>
      <c r="F168" s="319">
        <f t="shared" si="12"/>
        <v>0</v>
      </c>
      <c r="G168" s="319">
        <f>'UNOS PODATAKA'!CV168</f>
        <v>0</v>
      </c>
      <c r="H168" s="322">
        <f t="shared" si="13"/>
        <v>0</v>
      </c>
      <c r="I168" s="225">
        <f>SUM('UNOS PODATAKA'!E168)</f>
        <v>0</v>
      </c>
      <c r="J168" s="226">
        <f t="shared" si="14"/>
        <v>0</v>
      </c>
      <c r="K168" s="259">
        <f t="shared" si="15"/>
        <v>0</v>
      </c>
      <c r="L168" s="97"/>
    </row>
    <row r="169" spans="1:12" ht="14.25" customHeight="1">
      <c r="A169" s="223">
        <f>SUM('UNOS PODATAKA'!A169)</f>
        <v>98</v>
      </c>
      <c r="B169" s="224">
        <f>'UNOS PODATAKA'!B169</f>
        <v>0</v>
      </c>
      <c r="C169" s="253" t="str">
        <f>'UNOS PODATAKA'!C169</f>
        <v xml:space="preserve"> </v>
      </c>
      <c r="D169" s="321">
        <f>'UNOS PODATAKA'!CW169</f>
        <v>0</v>
      </c>
      <c r="E169" s="319">
        <f>'UNOS PODATAKA'!CU169</f>
        <v>0</v>
      </c>
      <c r="F169" s="319">
        <f t="shared" si="12"/>
        <v>0</v>
      </c>
      <c r="G169" s="319">
        <f>'UNOS PODATAKA'!CV169</f>
        <v>0</v>
      </c>
      <c r="H169" s="322">
        <f t="shared" si="13"/>
        <v>0</v>
      </c>
      <c r="I169" s="225">
        <f>SUM('UNOS PODATAKA'!E169)</f>
        <v>0</v>
      </c>
      <c r="J169" s="226">
        <f t="shared" si="14"/>
        <v>0</v>
      </c>
      <c r="K169" s="259">
        <f t="shared" si="15"/>
        <v>0</v>
      </c>
      <c r="L169" s="97"/>
    </row>
    <row r="170" spans="1:12" ht="14.25" customHeight="1">
      <c r="A170" s="223">
        <f>SUM('UNOS PODATAKA'!A170)</f>
        <v>99</v>
      </c>
      <c r="B170" s="224">
        <f>'UNOS PODATAKA'!B170</f>
        <v>0</v>
      </c>
      <c r="C170" s="253" t="str">
        <f>'UNOS PODATAKA'!C170</f>
        <v xml:space="preserve"> </v>
      </c>
      <c r="D170" s="321">
        <f>'UNOS PODATAKA'!CW170</f>
        <v>0</v>
      </c>
      <c r="E170" s="319">
        <f>'UNOS PODATAKA'!CU170</f>
        <v>0</v>
      </c>
      <c r="F170" s="319">
        <f t="shared" si="12"/>
        <v>0</v>
      </c>
      <c r="G170" s="319">
        <f>'UNOS PODATAKA'!CV170</f>
        <v>0</v>
      </c>
      <c r="H170" s="322">
        <f t="shared" si="13"/>
        <v>0</v>
      </c>
      <c r="I170" s="225">
        <f>SUM('UNOS PODATAKA'!E170)</f>
        <v>0</v>
      </c>
      <c r="J170" s="226">
        <f t="shared" si="14"/>
        <v>0</v>
      </c>
      <c r="K170" s="259">
        <f t="shared" si="15"/>
        <v>0</v>
      </c>
      <c r="L170" s="97"/>
    </row>
    <row r="171" spans="1:12" ht="14.25" customHeight="1">
      <c r="A171" s="223">
        <f>SUM('UNOS PODATAKA'!A171)</f>
        <v>100</v>
      </c>
      <c r="B171" s="224">
        <f>'UNOS PODATAKA'!B171</f>
        <v>0</v>
      </c>
      <c r="C171" s="253" t="str">
        <f>'UNOS PODATAKA'!C171</f>
        <v xml:space="preserve"> </v>
      </c>
      <c r="D171" s="321">
        <f>'UNOS PODATAKA'!CW171</f>
        <v>0</v>
      </c>
      <c r="E171" s="319">
        <f>'UNOS PODATAKA'!CU171</f>
        <v>0</v>
      </c>
      <c r="F171" s="319">
        <f t="shared" si="12"/>
        <v>0</v>
      </c>
      <c r="G171" s="319">
        <f>'UNOS PODATAKA'!CV171</f>
        <v>0</v>
      </c>
      <c r="H171" s="322">
        <f t="shared" si="13"/>
        <v>0</v>
      </c>
      <c r="I171" s="225">
        <f>SUM('UNOS PODATAKA'!E171)</f>
        <v>0</v>
      </c>
      <c r="J171" s="226">
        <f t="shared" si="14"/>
        <v>0</v>
      </c>
      <c r="K171" s="259">
        <f t="shared" si="15"/>
        <v>0</v>
      </c>
      <c r="L171" s="97"/>
    </row>
    <row r="172" spans="1:12" ht="14.25" customHeight="1">
      <c r="A172" s="223">
        <f>SUM('UNOS PODATAKA'!A172)</f>
        <v>101</v>
      </c>
      <c r="B172" s="224">
        <f>'UNOS PODATAKA'!B172</f>
        <v>0</v>
      </c>
      <c r="C172" s="253" t="str">
        <f>'UNOS PODATAKA'!C172</f>
        <v xml:space="preserve"> </v>
      </c>
      <c r="D172" s="321">
        <f>'UNOS PODATAKA'!CW172</f>
        <v>0</v>
      </c>
      <c r="E172" s="319">
        <f>'UNOS PODATAKA'!CU172</f>
        <v>0</v>
      </c>
      <c r="F172" s="319">
        <f t="shared" si="12"/>
        <v>0</v>
      </c>
      <c r="G172" s="319">
        <f>'UNOS PODATAKA'!CV172</f>
        <v>0</v>
      </c>
      <c r="H172" s="322">
        <f t="shared" si="13"/>
        <v>0</v>
      </c>
      <c r="I172" s="225">
        <f>SUM('UNOS PODATAKA'!E172)</f>
        <v>0</v>
      </c>
      <c r="J172" s="226">
        <f t="shared" si="14"/>
        <v>0</v>
      </c>
      <c r="K172" s="259">
        <f t="shared" si="15"/>
        <v>0</v>
      </c>
      <c r="L172" s="97"/>
    </row>
    <row r="173" spans="1:12" ht="22.5" customHeight="1" thickBot="1">
      <c r="A173" s="21"/>
      <c r="B173" s="227"/>
      <c r="C173" s="21"/>
      <c r="D173" s="228"/>
      <c r="E173" s="21"/>
      <c r="F173" s="372" t="s">
        <v>140</v>
      </c>
      <c r="G173" s="373"/>
      <c r="H173" s="373"/>
      <c r="I173" s="374"/>
      <c r="J173" s="229">
        <f>SUM(J6:J172)-SUM(J7:J21,J29:J44,J53:J67)</f>
        <v>0</v>
      </c>
    </row>
    <row r="174" spans="1:12">
      <c r="D174" s="215"/>
    </row>
    <row r="175" spans="1:12">
      <c r="D175" s="215"/>
    </row>
    <row r="176" spans="1:12">
      <c r="D176" s="215"/>
    </row>
    <row r="177" spans="2:9">
      <c r="D177" s="215"/>
    </row>
    <row r="178" spans="2:9">
      <c r="D178" s="215"/>
    </row>
    <row r="179" spans="2:9">
      <c r="D179" s="215"/>
    </row>
    <row r="180" spans="2:9">
      <c r="D180" s="215"/>
    </row>
    <row r="181" spans="2:9">
      <c r="D181" s="215"/>
    </row>
    <row r="182" spans="2:9">
      <c r="D182" s="215"/>
    </row>
    <row r="183" spans="2:9">
      <c r="D183" s="215"/>
    </row>
    <row r="184" spans="2:9">
      <c r="D184" s="215"/>
    </row>
    <row r="185" spans="2:9">
      <c r="D185" s="215"/>
    </row>
    <row r="186" spans="2:9">
      <c r="D186" s="215"/>
    </row>
    <row r="187" spans="2:9" ht="15">
      <c r="B187"/>
      <c r="D187" s="215"/>
      <c r="G187"/>
      <c r="H187"/>
      <c r="I187"/>
    </row>
    <row r="188" spans="2:9" ht="15">
      <c r="B188"/>
      <c r="D188" s="215"/>
      <c r="G188"/>
      <c r="H188"/>
      <c r="I188"/>
    </row>
    <row r="189" spans="2:9" ht="15">
      <c r="B189"/>
      <c r="D189" s="215"/>
      <c r="G189"/>
      <c r="H189"/>
      <c r="I189"/>
    </row>
    <row r="190" spans="2:9" ht="15">
      <c r="B190"/>
      <c r="D190" s="215"/>
      <c r="G190"/>
      <c r="H190"/>
      <c r="I190"/>
    </row>
    <row r="191" spans="2:9" ht="15">
      <c r="B191"/>
      <c r="D191" s="215"/>
      <c r="G191"/>
      <c r="H191"/>
      <c r="I191"/>
    </row>
    <row r="192" spans="2:9" ht="15">
      <c r="B192"/>
      <c r="D192" s="215"/>
      <c r="G192"/>
      <c r="H192"/>
      <c r="I192"/>
    </row>
    <row r="193" spans="2:9" ht="15">
      <c r="B193"/>
      <c r="D193" s="215"/>
      <c r="G193"/>
      <c r="H193"/>
      <c r="I193"/>
    </row>
    <row r="194" spans="2:9" ht="15">
      <c r="B194"/>
      <c r="D194" s="215"/>
      <c r="G194"/>
      <c r="H194"/>
      <c r="I194"/>
    </row>
    <row r="195" spans="2:9" ht="15">
      <c r="B195"/>
      <c r="D195" s="215"/>
      <c r="G195"/>
      <c r="H195"/>
      <c r="I195"/>
    </row>
    <row r="196" spans="2:9" ht="15">
      <c r="B196"/>
      <c r="D196" s="215"/>
      <c r="G196"/>
      <c r="H196"/>
      <c r="I196"/>
    </row>
    <row r="197" spans="2:9" ht="15">
      <c r="B197"/>
      <c r="D197" s="215"/>
      <c r="G197"/>
      <c r="H197"/>
      <c r="I197"/>
    </row>
    <row r="198" spans="2:9" ht="15">
      <c r="B198"/>
      <c r="D198" s="215"/>
      <c r="G198"/>
      <c r="H198"/>
      <c r="I198"/>
    </row>
    <row r="199" spans="2:9" ht="15">
      <c r="B199"/>
      <c r="D199" s="215"/>
      <c r="G199"/>
      <c r="H199"/>
      <c r="I199"/>
    </row>
    <row r="200" spans="2:9" ht="15">
      <c r="B200"/>
      <c r="D200" s="215"/>
      <c r="G200"/>
      <c r="H200"/>
      <c r="I200"/>
    </row>
    <row r="201" spans="2:9" ht="15">
      <c r="B201"/>
      <c r="D201" s="215"/>
      <c r="G201"/>
      <c r="H201"/>
      <c r="I201"/>
    </row>
    <row r="202" spans="2:9" ht="15">
      <c r="B202"/>
      <c r="D202" s="215"/>
      <c r="G202"/>
      <c r="H202"/>
      <c r="I202"/>
    </row>
    <row r="203" spans="2:9" ht="15">
      <c r="B203"/>
      <c r="D203" s="215"/>
      <c r="G203"/>
      <c r="H203"/>
      <c r="I203"/>
    </row>
    <row r="204" spans="2:9" ht="15">
      <c r="B204"/>
      <c r="D204" s="215"/>
      <c r="G204"/>
      <c r="H204"/>
      <c r="I204"/>
    </row>
  </sheetData>
  <mergeCells count="8">
    <mergeCell ref="F173:I173"/>
    <mergeCell ref="A1:J1"/>
    <mergeCell ref="A2:B2"/>
    <mergeCell ref="D2:F2"/>
    <mergeCell ref="H2:I2"/>
    <mergeCell ref="A3:B3"/>
    <mergeCell ref="D3:F3"/>
    <mergeCell ref="H3:I3"/>
  </mergeCells>
  <conditionalFormatting sqref="D6:J17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05"/>
  <sheetViews>
    <sheetView workbookViewId="0">
      <pane xSplit="5" topLeftCell="F1" activePane="topRight" state="frozen"/>
      <selection activeCell="E1" sqref="E1"/>
      <selection pane="topRight" activeCell="H6" sqref="H6"/>
    </sheetView>
  </sheetViews>
  <sheetFormatPr defaultRowHeight="15"/>
  <cols>
    <col min="1" max="1" width="9.140625" customWidth="1"/>
    <col min="2" max="2" width="19.7109375" bestFit="1" customWidth="1"/>
    <col min="3" max="3" width="10.140625" bestFit="1" customWidth="1"/>
    <col min="4" max="4" width="9.140625" customWidth="1"/>
  </cols>
  <sheetData>
    <row r="1" spans="1:104" ht="15.75" thickBot="1">
      <c r="C1" s="139"/>
      <c r="D1" s="140"/>
      <c r="E1" s="141"/>
    </row>
    <row r="2" spans="1:104" ht="30.75" thickBot="1">
      <c r="B2" s="142" t="s">
        <v>118</v>
      </c>
      <c r="C2" s="143" t="s">
        <v>119</v>
      </c>
      <c r="D2" s="384" t="s">
        <v>120</v>
      </c>
      <c r="E2" s="385"/>
    </row>
    <row r="3" spans="1:104" ht="15.75">
      <c r="B3" s="144"/>
      <c r="C3" s="145">
        <v>41275</v>
      </c>
      <c r="D3" s="386"/>
      <c r="E3" s="387"/>
    </row>
    <row r="4" spans="1:104">
      <c r="A4" s="67"/>
      <c r="B4" s="67"/>
      <c r="C4" s="146"/>
      <c r="D4" s="66"/>
      <c r="E4" s="147"/>
      <c r="F4" s="388">
        <f>C3</f>
        <v>41275</v>
      </c>
      <c r="G4" s="389"/>
      <c r="H4" s="389"/>
      <c r="I4" s="390">
        <f>F4+1</f>
        <v>41276</v>
      </c>
      <c r="J4" s="391"/>
      <c r="K4" s="391"/>
      <c r="L4" s="392">
        <f>I4+1</f>
        <v>41277</v>
      </c>
      <c r="M4" s="393"/>
      <c r="N4" s="393"/>
      <c r="O4" s="382">
        <f t="shared" ref="O4" si="0">L4+1</f>
        <v>41278</v>
      </c>
      <c r="P4" s="383"/>
      <c r="Q4" s="383"/>
      <c r="R4" s="396">
        <f t="shared" ref="R4" si="1">O4+1</f>
        <v>41279</v>
      </c>
      <c r="S4" s="397"/>
      <c r="T4" s="397"/>
      <c r="U4" s="398">
        <f t="shared" ref="U4" si="2">R4+1</f>
        <v>41280</v>
      </c>
      <c r="V4" s="399"/>
      <c r="W4" s="399"/>
      <c r="X4" s="400">
        <f t="shared" ref="X4" si="3">U4+1</f>
        <v>41281</v>
      </c>
      <c r="Y4" s="401"/>
      <c r="Z4" s="401"/>
      <c r="AA4" s="402">
        <f t="shared" ref="AA4" si="4">X4+1</f>
        <v>41282</v>
      </c>
      <c r="AB4" s="403"/>
      <c r="AC4" s="403"/>
      <c r="AD4" s="404">
        <f t="shared" ref="AD4" si="5">AA4+1</f>
        <v>41283</v>
      </c>
      <c r="AE4" s="405"/>
      <c r="AF4" s="405"/>
      <c r="AG4" s="406">
        <f>AD4+1</f>
        <v>41284</v>
      </c>
      <c r="AH4" s="407"/>
      <c r="AI4" s="407"/>
      <c r="AJ4" s="408">
        <f>AG4+1</f>
        <v>41285</v>
      </c>
      <c r="AK4" s="409"/>
      <c r="AL4" s="409"/>
      <c r="AM4" s="410">
        <f t="shared" ref="AM4" si="6">AJ4+1</f>
        <v>41286</v>
      </c>
      <c r="AN4" s="411"/>
      <c r="AO4" s="411"/>
      <c r="AP4" s="412">
        <f>AM4+1</f>
        <v>41287</v>
      </c>
      <c r="AQ4" s="413"/>
      <c r="AR4" s="413"/>
      <c r="AS4" s="414">
        <f>AP4+1</f>
        <v>41288</v>
      </c>
      <c r="AT4" s="415"/>
      <c r="AU4" s="415"/>
      <c r="AV4" s="416">
        <f t="shared" ref="AV4" si="7">AS4+1</f>
        <v>41289</v>
      </c>
      <c r="AW4" s="417"/>
      <c r="AX4" s="417"/>
      <c r="AY4" s="394">
        <f t="shared" ref="AY4" si="8">AV4+1</f>
        <v>41290</v>
      </c>
      <c r="AZ4" s="395"/>
      <c r="BA4" s="395"/>
      <c r="BB4" s="420">
        <f>AY4+1</f>
        <v>41291</v>
      </c>
      <c r="BC4" s="421"/>
      <c r="BD4" s="421"/>
      <c r="BE4" s="422">
        <f>BB4+1</f>
        <v>41292</v>
      </c>
      <c r="BF4" s="423"/>
      <c r="BG4" s="423"/>
      <c r="BH4" s="424">
        <f t="shared" ref="BH4" si="9">BE4+1</f>
        <v>41293</v>
      </c>
      <c r="BI4" s="425"/>
      <c r="BJ4" s="425"/>
      <c r="BK4" s="408">
        <f t="shared" ref="BK4" si="10">BH4+1</f>
        <v>41294</v>
      </c>
      <c r="BL4" s="409"/>
      <c r="BM4" s="409"/>
      <c r="BN4" s="426">
        <f t="shared" ref="BN4" si="11">BK4+1</f>
        <v>41295</v>
      </c>
      <c r="BO4" s="427"/>
      <c r="BP4" s="427"/>
      <c r="BQ4" s="428">
        <f>BN4+1</f>
        <v>41296</v>
      </c>
      <c r="BR4" s="429"/>
      <c r="BS4" s="429"/>
      <c r="BT4" s="430">
        <f>BQ4+1</f>
        <v>41297</v>
      </c>
      <c r="BU4" s="431"/>
      <c r="BV4" s="431"/>
      <c r="BW4" s="432">
        <f t="shared" ref="BW4" si="12">BT4+1</f>
        <v>41298</v>
      </c>
      <c r="BX4" s="433"/>
      <c r="BY4" s="433"/>
      <c r="BZ4" s="434">
        <f>BW4+1</f>
        <v>41299</v>
      </c>
      <c r="CA4" s="435"/>
      <c r="CB4" s="435"/>
      <c r="CC4" s="436">
        <f>BZ4+1</f>
        <v>41300</v>
      </c>
      <c r="CD4" s="437"/>
      <c r="CE4" s="437"/>
      <c r="CF4" s="438">
        <f>CC4+1</f>
        <v>41301</v>
      </c>
      <c r="CG4" s="439"/>
      <c r="CH4" s="439"/>
      <c r="CI4" s="418">
        <f>CF4+1</f>
        <v>41302</v>
      </c>
      <c r="CJ4" s="419"/>
      <c r="CK4" s="419"/>
      <c r="CL4" s="430">
        <f t="shared" ref="CL4" si="13">CI4+1</f>
        <v>41303</v>
      </c>
      <c r="CM4" s="431"/>
      <c r="CN4" s="431"/>
      <c r="CO4" s="440">
        <f t="shared" ref="CO4" si="14">CL4+1</f>
        <v>41304</v>
      </c>
      <c r="CP4" s="441"/>
      <c r="CQ4" s="441"/>
      <c r="CR4" s="442">
        <f t="shared" ref="CR4" si="15">CO4+1</f>
        <v>41305</v>
      </c>
      <c r="CS4" s="443"/>
      <c r="CT4" s="443"/>
      <c r="CU4" s="444" t="s">
        <v>121</v>
      </c>
      <c r="CV4" s="375"/>
      <c r="CW4" s="375"/>
      <c r="CX4" s="375" t="s">
        <v>122</v>
      </c>
      <c r="CY4" s="375"/>
      <c r="CZ4" s="375"/>
    </row>
    <row r="5" spans="1:104" ht="24.75">
      <c r="A5" s="148" t="s">
        <v>87</v>
      </c>
      <c r="B5" s="149" t="s">
        <v>123</v>
      </c>
      <c r="C5" s="148" t="s">
        <v>124</v>
      </c>
      <c r="D5" s="150" t="s">
        <v>125</v>
      </c>
      <c r="E5" s="151" t="s">
        <v>126</v>
      </c>
      <c r="F5" s="152" t="s">
        <v>127</v>
      </c>
      <c r="G5" s="152" t="s">
        <v>128</v>
      </c>
      <c r="H5" s="152" t="s">
        <v>129</v>
      </c>
      <c r="I5" s="153" t="s">
        <v>127</v>
      </c>
      <c r="J5" s="153" t="s">
        <v>128</v>
      </c>
      <c r="K5" s="153" t="s">
        <v>129</v>
      </c>
      <c r="L5" s="154" t="s">
        <v>127</v>
      </c>
      <c r="M5" s="154" t="s">
        <v>128</v>
      </c>
      <c r="N5" s="154" t="s">
        <v>129</v>
      </c>
      <c r="O5" s="155" t="s">
        <v>127</v>
      </c>
      <c r="P5" s="155" t="s">
        <v>128</v>
      </c>
      <c r="Q5" s="155" t="s">
        <v>129</v>
      </c>
      <c r="R5" s="156" t="s">
        <v>127</v>
      </c>
      <c r="S5" s="156" t="s">
        <v>128</v>
      </c>
      <c r="T5" s="156" t="s">
        <v>129</v>
      </c>
      <c r="U5" s="157" t="s">
        <v>127</v>
      </c>
      <c r="V5" s="157" t="s">
        <v>128</v>
      </c>
      <c r="W5" s="157" t="s">
        <v>129</v>
      </c>
      <c r="X5" s="158" t="s">
        <v>127</v>
      </c>
      <c r="Y5" s="158" t="s">
        <v>128</v>
      </c>
      <c r="Z5" s="158" t="s">
        <v>129</v>
      </c>
      <c r="AA5" s="159" t="s">
        <v>127</v>
      </c>
      <c r="AB5" s="159" t="s">
        <v>128</v>
      </c>
      <c r="AC5" s="159" t="s">
        <v>129</v>
      </c>
      <c r="AD5" s="160" t="s">
        <v>127</v>
      </c>
      <c r="AE5" s="160" t="s">
        <v>128</v>
      </c>
      <c r="AF5" s="160" t="s">
        <v>129</v>
      </c>
      <c r="AG5" s="161" t="s">
        <v>127</v>
      </c>
      <c r="AH5" s="161" t="s">
        <v>128</v>
      </c>
      <c r="AI5" s="161" t="s">
        <v>129</v>
      </c>
      <c r="AJ5" s="162" t="s">
        <v>127</v>
      </c>
      <c r="AK5" s="162" t="s">
        <v>128</v>
      </c>
      <c r="AL5" s="162" t="s">
        <v>129</v>
      </c>
      <c r="AM5" s="163" t="s">
        <v>127</v>
      </c>
      <c r="AN5" s="163" t="s">
        <v>128</v>
      </c>
      <c r="AO5" s="163" t="s">
        <v>129</v>
      </c>
      <c r="AP5" s="164" t="s">
        <v>127</v>
      </c>
      <c r="AQ5" s="164" t="s">
        <v>128</v>
      </c>
      <c r="AR5" s="164" t="s">
        <v>129</v>
      </c>
      <c r="AS5" s="165" t="s">
        <v>127</v>
      </c>
      <c r="AT5" s="165" t="s">
        <v>128</v>
      </c>
      <c r="AU5" s="165" t="s">
        <v>129</v>
      </c>
      <c r="AV5" s="166" t="s">
        <v>127</v>
      </c>
      <c r="AW5" s="166" t="s">
        <v>128</v>
      </c>
      <c r="AX5" s="166" t="s">
        <v>129</v>
      </c>
      <c r="AY5" s="167" t="s">
        <v>127</v>
      </c>
      <c r="AZ5" s="167" t="s">
        <v>128</v>
      </c>
      <c r="BA5" s="167" t="s">
        <v>129</v>
      </c>
      <c r="BB5" s="168" t="s">
        <v>127</v>
      </c>
      <c r="BC5" s="168" t="s">
        <v>128</v>
      </c>
      <c r="BD5" s="168" t="s">
        <v>129</v>
      </c>
      <c r="BE5" s="169" t="s">
        <v>127</v>
      </c>
      <c r="BF5" s="169" t="s">
        <v>128</v>
      </c>
      <c r="BG5" s="169" t="s">
        <v>129</v>
      </c>
      <c r="BH5" s="170" t="s">
        <v>127</v>
      </c>
      <c r="BI5" s="170" t="s">
        <v>128</v>
      </c>
      <c r="BJ5" s="170" t="s">
        <v>129</v>
      </c>
      <c r="BK5" s="162" t="s">
        <v>127</v>
      </c>
      <c r="BL5" s="162" t="s">
        <v>128</v>
      </c>
      <c r="BM5" s="162" t="s">
        <v>129</v>
      </c>
      <c r="BN5" s="171" t="s">
        <v>127</v>
      </c>
      <c r="BO5" s="171" t="s">
        <v>128</v>
      </c>
      <c r="BP5" s="171" t="s">
        <v>129</v>
      </c>
      <c r="BQ5" s="172" t="s">
        <v>127</v>
      </c>
      <c r="BR5" s="172" t="s">
        <v>128</v>
      </c>
      <c r="BS5" s="172" t="s">
        <v>129</v>
      </c>
      <c r="BT5" s="173" t="s">
        <v>127</v>
      </c>
      <c r="BU5" s="173" t="s">
        <v>128</v>
      </c>
      <c r="BV5" s="173" t="s">
        <v>129</v>
      </c>
      <c r="BW5" s="174" t="s">
        <v>127</v>
      </c>
      <c r="BX5" s="174" t="s">
        <v>128</v>
      </c>
      <c r="BY5" s="174" t="s">
        <v>129</v>
      </c>
      <c r="BZ5" s="175" t="s">
        <v>127</v>
      </c>
      <c r="CA5" s="175" t="s">
        <v>128</v>
      </c>
      <c r="CB5" s="175" t="s">
        <v>129</v>
      </c>
      <c r="CC5" s="176" t="s">
        <v>127</v>
      </c>
      <c r="CD5" s="176" t="s">
        <v>128</v>
      </c>
      <c r="CE5" s="176" t="s">
        <v>129</v>
      </c>
      <c r="CF5" s="177" t="s">
        <v>127</v>
      </c>
      <c r="CG5" s="177" t="s">
        <v>128</v>
      </c>
      <c r="CH5" s="177" t="s">
        <v>129</v>
      </c>
      <c r="CI5" s="178" t="s">
        <v>127</v>
      </c>
      <c r="CJ5" s="178" t="s">
        <v>128</v>
      </c>
      <c r="CK5" s="178" t="s">
        <v>129</v>
      </c>
      <c r="CL5" s="173" t="s">
        <v>127</v>
      </c>
      <c r="CM5" s="173" t="s">
        <v>128</v>
      </c>
      <c r="CN5" s="173" t="s">
        <v>129</v>
      </c>
      <c r="CO5" s="179" t="s">
        <v>127</v>
      </c>
      <c r="CP5" s="179" t="s">
        <v>128</v>
      </c>
      <c r="CQ5" s="179" t="s">
        <v>129</v>
      </c>
      <c r="CR5" s="180" t="s">
        <v>127</v>
      </c>
      <c r="CS5" s="180" t="s">
        <v>128</v>
      </c>
      <c r="CT5" s="180" t="s">
        <v>129</v>
      </c>
      <c r="CU5" s="67" t="s">
        <v>127</v>
      </c>
      <c r="CV5" s="67" t="s">
        <v>128</v>
      </c>
      <c r="CW5" s="67" t="s">
        <v>129</v>
      </c>
      <c r="CX5" s="67" t="s">
        <v>127</v>
      </c>
      <c r="CY5" s="67" t="s">
        <v>128</v>
      </c>
    </row>
    <row r="6" spans="1:104" s="235" customFormat="1">
      <c r="A6" s="231">
        <v>1</v>
      </c>
      <c r="B6" s="231" t="s">
        <v>141</v>
      </c>
      <c r="C6" s="232" t="s">
        <v>16</v>
      </c>
      <c r="D6" s="233"/>
      <c r="E6" s="234">
        <f>Cijene!D3</f>
        <v>10</v>
      </c>
      <c r="F6" s="231">
        <f>MesoJune01</f>
        <v>0</v>
      </c>
      <c r="G6" s="231"/>
      <c r="H6" s="233">
        <f>D6+F6-G6</f>
        <v>0</v>
      </c>
      <c r="I6" s="231">
        <f>MesoJune02</f>
        <v>0</v>
      </c>
      <c r="J6" s="231"/>
      <c r="K6" s="233">
        <f>H6+I6-J6</f>
        <v>0</v>
      </c>
      <c r="L6" s="233">
        <f>MesoJune03</f>
        <v>778</v>
      </c>
      <c r="M6" s="233"/>
      <c r="N6" s="233">
        <f t="shared" ref="N6:BV18" si="16">K6+L6-M6</f>
        <v>778</v>
      </c>
      <c r="O6" s="233">
        <f>MesoJune04</f>
        <v>0</v>
      </c>
      <c r="P6" s="233"/>
      <c r="Q6" s="233">
        <f t="shared" si="16"/>
        <v>778</v>
      </c>
      <c r="R6" s="233">
        <f>MesoJune05</f>
        <v>0</v>
      </c>
      <c r="S6" s="233"/>
      <c r="T6" s="233">
        <f t="shared" si="16"/>
        <v>778</v>
      </c>
      <c r="U6" s="233">
        <f>MesoJune06</f>
        <v>0</v>
      </c>
      <c r="V6" s="233"/>
      <c r="W6" s="233">
        <f t="shared" si="16"/>
        <v>778</v>
      </c>
      <c r="X6" s="233">
        <f>MesoJune07</f>
        <v>519</v>
      </c>
      <c r="Y6" s="233"/>
      <c r="Z6" s="233">
        <f t="shared" si="16"/>
        <v>1297</v>
      </c>
      <c r="AA6" s="233">
        <f>MesoJune08</f>
        <v>0</v>
      </c>
      <c r="AB6" s="233"/>
      <c r="AC6" s="233">
        <f t="shared" si="16"/>
        <v>1297</v>
      </c>
      <c r="AD6" s="233">
        <f>MesoJune09</f>
        <v>0</v>
      </c>
      <c r="AE6" s="233"/>
      <c r="AF6" s="233">
        <f t="shared" si="16"/>
        <v>1297</v>
      </c>
      <c r="AG6" s="233">
        <f>MesoJune10</f>
        <v>786</v>
      </c>
      <c r="AH6" s="233"/>
      <c r="AI6" s="233">
        <f t="shared" si="16"/>
        <v>2083</v>
      </c>
      <c r="AJ6" s="233">
        <f>MesoJune11</f>
        <v>0</v>
      </c>
      <c r="AK6" s="233"/>
      <c r="AL6" s="233">
        <f t="shared" si="16"/>
        <v>2083</v>
      </c>
      <c r="AM6" s="233">
        <f>MesoJune12</f>
        <v>0</v>
      </c>
      <c r="AN6" s="233"/>
      <c r="AO6" s="233">
        <f t="shared" si="16"/>
        <v>2083</v>
      </c>
      <c r="AP6" s="233">
        <f>MesoJune13</f>
        <v>0</v>
      </c>
      <c r="AQ6" s="233"/>
      <c r="AR6" s="233">
        <f t="shared" si="16"/>
        <v>2083</v>
      </c>
      <c r="AS6" s="233">
        <f>MesoJune14</f>
        <v>524</v>
      </c>
      <c r="AT6" s="233"/>
      <c r="AU6" s="233">
        <f t="shared" si="16"/>
        <v>2607</v>
      </c>
      <c r="AV6" s="233">
        <f>MesoJune15</f>
        <v>0</v>
      </c>
      <c r="AW6" s="233"/>
      <c r="AX6" s="233">
        <f t="shared" si="16"/>
        <v>2607</v>
      </c>
      <c r="AY6" s="233">
        <f>MesoJune16</f>
        <v>0</v>
      </c>
      <c r="AZ6" s="233"/>
      <c r="BA6" s="233">
        <f t="shared" si="16"/>
        <v>2607</v>
      </c>
      <c r="BB6" s="233">
        <f>MesoJune17</f>
        <v>0</v>
      </c>
      <c r="BC6" s="233"/>
      <c r="BD6" s="233">
        <f t="shared" si="16"/>
        <v>2607</v>
      </c>
      <c r="BE6" s="233">
        <f>MesoJune18</f>
        <v>781</v>
      </c>
      <c r="BF6" s="233"/>
      <c r="BG6" s="233">
        <f t="shared" si="16"/>
        <v>3388</v>
      </c>
      <c r="BH6" s="233">
        <f>MesoJune19</f>
        <v>0</v>
      </c>
      <c r="BI6" s="233"/>
      <c r="BJ6" s="233">
        <f t="shared" si="16"/>
        <v>3388</v>
      </c>
      <c r="BK6" s="233">
        <f>MesoJune20</f>
        <v>0</v>
      </c>
      <c r="BL6" s="233"/>
      <c r="BM6" s="233">
        <f t="shared" si="16"/>
        <v>3388</v>
      </c>
      <c r="BN6" s="233">
        <f>MesoJune21</f>
        <v>0</v>
      </c>
      <c r="BO6" s="233"/>
      <c r="BP6" s="233">
        <f t="shared" si="16"/>
        <v>3388</v>
      </c>
      <c r="BQ6" s="233">
        <f>MesoJune22</f>
        <v>0</v>
      </c>
      <c r="BR6" s="233"/>
      <c r="BS6" s="233">
        <f t="shared" si="16"/>
        <v>3388</v>
      </c>
      <c r="BT6" s="233">
        <f>MesoJune23</f>
        <v>0</v>
      </c>
      <c r="BU6" s="233"/>
      <c r="BV6" s="233">
        <f t="shared" si="16"/>
        <v>3388</v>
      </c>
      <c r="BW6" s="233">
        <f>MesoJune24</f>
        <v>0</v>
      </c>
      <c r="BX6" s="233"/>
      <c r="BY6" s="233">
        <f t="shared" ref="BY6:CT21" si="17">BV6+BW6-BX6</f>
        <v>3388</v>
      </c>
      <c r="BZ6" s="233">
        <f>MesoJune25</f>
        <v>0</v>
      </c>
      <c r="CA6" s="233"/>
      <c r="CB6" s="233">
        <f t="shared" si="17"/>
        <v>3388</v>
      </c>
      <c r="CC6" s="233">
        <f>MesoJune26</f>
        <v>0</v>
      </c>
      <c r="CD6" s="233"/>
      <c r="CE6" s="233">
        <f t="shared" si="17"/>
        <v>3388</v>
      </c>
      <c r="CF6" s="233">
        <f>MesoJune27</f>
        <v>0</v>
      </c>
      <c r="CG6" s="233"/>
      <c r="CH6" s="233">
        <f t="shared" si="17"/>
        <v>3388</v>
      </c>
      <c r="CI6" s="233">
        <f>MesoJune28</f>
        <v>0</v>
      </c>
      <c r="CJ6" s="233"/>
      <c r="CK6" s="233">
        <f t="shared" si="17"/>
        <v>3388</v>
      </c>
      <c r="CL6" s="233">
        <f>MesoJune29</f>
        <v>0</v>
      </c>
      <c r="CM6" s="233"/>
      <c r="CN6" s="233">
        <f t="shared" si="17"/>
        <v>3388</v>
      </c>
      <c r="CO6" s="233">
        <f>MesoJune30</f>
        <v>0</v>
      </c>
      <c r="CP6" s="233"/>
      <c r="CQ6" s="233">
        <f t="shared" si="17"/>
        <v>3388</v>
      </c>
      <c r="CR6" s="233">
        <f>MesoJune31</f>
        <v>0</v>
      </c>
      <c r="CS6" s="233"/>
      <c r="CT6" s="233">
        <f t="shared" si="17"/>
        <v>3388</v>
      </c>
      <c r="CU6" s="235">
        <f t="shared" ref="CU6:CU50" si="18">IF(Dan=$F$4,F6,IF(Dan=$I$4,I6,IF(Dan=$L$4,L6,IF(Dan=$O$4,O6,IF(Dan=$R$4,R6,IF(Dan=$U$4,U6,IF(Dan=$X$4,X6,IF(Dan=$AA$4,AA6,IF(Dan=$AD$4,AD6,IF(Dan=$AG$4,AG6,IF(Dan=$AJ$4,AJ6,IF(Dan=$AM$4,AM6,IF(Dan=$AP$4,AP6,IF(Dan=$AS$4,AS6,IF(Dan=$AV$4,AV6,IF(Dan=$AY$4,AY6,IF(Dan=$BB$4,BB6,IF(Dan=$BE$4,BE6,IF(Dan=$BH$4,BH6,IF(Dan=$BK$4,BK6,IF(Dan=$BN$4,BN6,IF(Dan=$BQ$4,BQ6,IF(Dan=$BT$4,BT6,IF(Dan=$BW$4,BW6,IF(Dan=$BZ$4,BZ6,IF(Dan=$CC$4,CC6,IF(Dan=$CF$4,CF6,IF(Dan=$CI$4,CI6,IF(Dan=$CL$4,CL6,IF(Dan=$CO$4,CO6,IF(Dan=$CR$4,CR6,0)))))))))))))))))))))))))))))))</f>
        <v>0</v>
      </c>
      <c r="CV6" s="235">
        <f t="shared" ref="CV6:CV50" si="19">IF(Dan=$F$4,G6,IF(Dan=$I$4,J6,IF(Dan=$L$4,M6,IF(Dan=$O$4,P6,IF(Dan=$R$4,S6,IF(Dan=$U$4,V6,IF(Dan=$X$4,Y6,IF(Dan=$AA$4,AB6,IF(Dan=$AD$4,AE6,IF(Dan=$AG$4,AH6,IF(Dan=$AJ$4,AK6,IF(Dan=$AM$4,AN6,IF(Dan=$AP$4,AQ6,IF(Dan=$AS$4,AT6,IF(Dan=$AV$4,AW6,IF(Dan=$AY$4,AZ6,IF(Dan=$BB$4,BC6,IF(Dan=$BE$4,BF6,IF(Dan=$BH$4,BI6,IF(Dan=$BK$4,BL6,IF(Dan=$BN$4,BO6,IF(Dan=$BQ$4,BR6,IF(Dan=$BT$4,BU6,IF(Dan=$BW$4,BX6,IF(Dan=$BZ$4,CA6,IF(Dan=$CC$4,CD6,IF(Dan=$CF$4,CG6,IF(Dan=$CI$4,CJ6,IF(Dan=$CL$4,CM6,IF(Dan=$CO$4,CP6,IF(Dan=$CR$4,CS6,0)))))))))))))))))))))))))))))))</f>
        <v>0</v>
      </c>
      <c r="CW6" s="235">
        <f>IF(Dan=$F$4,D6,IF(Dan=$I$4,H6,IF(Dan=$L$4,K6,IF(Dan=$O$4,N6,IF(Dan=$R$4,Q6,IF(Dan=$U$4,T6,IF(Dan=$X$4,W6,IF(Dan=$AA$4,Z6,IF(Dan=$AD$4,AC6,IF(Dan=$AG$4,AF6,IF(Dan=$AJ$4,AI6,IF(Dan=$AM$4,AL6,IF(Dan=$AP$4,AO6,IF(Dan=$AS$4,AR6,IF(Dan=$AV$4,AU6,IF(Dan=$AY$4,AX6,IF(Dan=$BB$4,BA6,IF(Dan=$BE$4,BD6,IF(Dan=$BH$4,BG6,IF(Dan=$BK$4,BJ6,IF(Dan=$BN$4,BM6,IF(Dan=$BQ$4,BP6,IF(Dan=$BT$4,BS6,IF(Dan=$BW$4,BV6,IF(Dan=$BZ$4,BY6,IF(Dan=$CC$4,CB6,IF(Dan=$CF$4,CE6,IF(Dan=$CI$4,CH6,IF(Dan=$CL$4,CK6,IF(Dan=$CO$4,CN6,IF(Dan=$CR$4,CQ6,0)))))))))))))))))))))))))))))))</f>
        <v>0</v>
      </c>
      <c r="CY6" s="236" t="e">
        <f t="shared" ref="CY6:CY50" si="20">SUM(IF(AND($F$4&gt;=PocetniD,$F$4&lt;=KrajnjiD),G6,0),IF(AND($I$4&gt;=PocetniD,$I$4&lt;=KrajnjiD),J6,0),IF(AND($L$4&gt;=PocetniD,$L$4&lt;=KrajnjiD),M6,0),IF(AND($O$4&gt;=PocetniD,$O$4&lt;=KrajnjiD),P6,0),IF(AND($R$4&gt;=PocetniD,$R$4&lt;=KrajnjiD),S6,0),IF(AND($U$4&gt;=PocetniD,$U$4&lt;=KrajnjiD),V6,0),IF(AND($X$4&gt;=PocetniD,$X$4&lt;=KrajnjiD),Y6,0),IF(AND($AA$4&gt;=PocetniD,$AA$4&lt;=KrajnjiD),AB6,0),IF(AND($AD$4&gt;=PocetniD,$AD$4&lt;=KrajnjiD),AE6,0),IF(AND($AG$4&gt;=PocetniD,$AG$4&lt;=KrajnjiD),AH6,0),IF(AND($AJ$4&gt;=PocetniD,$AJ$4&lt;=KrajnjiD),AK6,0),IF(AND($AM$4&gt;=PocetniD,$AM$4&lt;=KrajnjiD),AN6,0),IF(AND($AP$4&gt;=PocetniD,$AP$4&lt;=KrajnjiD),AQ6,0),IF(AND($AS$4&gt;=PocetniD,$AS$4&lt;=KrajnjiD),AT6,0),IF(AND($AV$4&gt;=PocetniD,$AV$4&lt;=KrajnjiD),AW6,0),IF(AND($AY$4&gt;=PocetniD,$AY$4&lt;=KrajnjiD),AZ6,0),IF(AND($BB$4&gt;=PocetniD,$BB$4&lt;=KrajnjiD),BC6,0),IF(AND($BE$4&gt;=PocetniD,$BE$4&lt;=KrajnjiD),BF6,0),IF(AND($BH$4&gt;=PocetniD,$BH$4&lt;=KrajnjiD),BI6,0),IF(AND($BK$4&gt;=PocetniD,$BK$4&lt;=KrajnjiD),BL6,0),IF(AND($BN$4&gt;=PocetniD,$BN$4&lt;=KrajnjiD),BO6,0),IF(AND($BQ$4&gt;=PocetniD,$BQ$4&lt;=KrajnjiD),BR6,0),IF(AND($BT$4&gt;=PocetniD,$BT$4&lt;=KrajnjiD),BU6,0),IF(AND($BW$4&gt;=PocetniD,$BW$4&lt;=KrajnjiD),BX6,0),IF(AND($BZ$4&gt;=PocetniD,$BZ$4&lt;=KrajnjiD),CA6,0),IF(AND($CC$4&gt;=PocetniD,$CC$4&lt;=KrajnjiD),CD6,0),IF(AND($CF$4&gt;=PocetniD,$CF$4&lt;=KrajnjiD),CG6,0),IF(AND($FCI$4&gt;=PocetniD,$CI$4&lt;=KrajnjiD),CJ6,0),IF(AND($CL$4&gt;=PocetniD,$CL$4&lt;=KrajnjiD),CM6,0),IF(AND($CO$4&gt;=PocetniD,$CO$4&lt;=KrajnjiD),CP6,0),IF(AND($CR$4&gt;=PocetniD,$CR$4&lt;=KrajnjiD),CS6,0),)</f>
        <v>#NAME?</v>
      </c>
      <c r="CZ6" s="235">
        <f t="shared" ref="CZ6:CZ50" si="21">SUM(D6,IF(Dan&gt;=$F$4,F6,0),IF(Dan&gt;=$I$4,I6,0),IF(Dan&gt;=$L$4,L6,0),IF(Dan&gt;=$O$4,O6,0),IF(Dan&gt;=$R$4,R6,0),IF(Dan&gt;=$U$4,U6,0),IF(Dan&gt;=$X$4,X6,0),IF(Dan&gt;=$AA$4,AA6,0),IF(Dan&gt;=$AD$4,AD6,0),IF(Dan&gt;=$AG$4,AG6,0),IF(Dan&gt;=$AJ$4,AJ6,0),IF(Dan&gt;=$AM$4,AM6,0),IF(Dan&gt;=$AP$4,AP6,0),IF(Dan&gt;=$AS$4,AS6,0),IF(Dan&gt;=$AV$4,AV6,0),IF(Dan&gt;=$AY$4,AY6,0),IF(Dan&gt;=$BB$4,BB6,0),IF(Dan&gt;=$BE$4,BE6,0),IF(Dan&gt;=$BH$4,BH6,0),IF(Dan&gt;=$BK$4,BK6,0),IF(Dan&gt;=$BN$4,BN6,0),IF(Dan&gt;=$BQ$4,BQ6,0),IF(Dan&gt;=$BT$4,BT6,0),IF(Dan&gt;=$BW$4,BW6,0),IF(Dan&gt;=$BZ$4,BZ6,0),IF(Dan&gt;=$CC$4,CC6,0),IF(Dan&gt;=$CF$4,CF6,0),IF(Dan&gt;=$CI$4,CI6,0),IF(Dan&gt;=$CL$4,CL6,0),IF(Dan&gt;=$CO$4,CO6,0),IF(Dan&gt;=$CR$4,CR6,0))</f>
        <v>0</v>
      </c>
    </row>
    <row r="7" spans="1:104">
      <c r="A7" s="181">
        <v>2</v>
      </c>
      <c r="B7" s="181" t="s">
        <v>160</v>
      </c>
      <c r="C7" s="182"/>
      <c r="D7" s="183"/>
      <c r="E7" s="184">
        <f>E6</f>
        <v>10</v>
      </c>
      <c r="F7" s="152"/>
      <c r="G7" s="152"/>
      <c r="H7" s="185">
        <f t="shared" ref="H7:H50" si="22">D7+F7-G7</f>
        <v>0</v>
      </c>
      <c r="I7" s="153"/>
      <c r="J7" s="153"/>
      <c r="K7" s="186">
        <f t="shared" ref="K7:K50" si="23">H7+I7-J7</f>
        <v>0</v>
      </c>
      <c r="L7" s="187"/>
      <c r="M7" s="187"/>
      <c r="N7" s="187">
        <f t="shared" si="16"/>
        <v>0</v>
      </c>
      <c r="O7" s="188"/>
      <c r="P7" s="188"/>
      <c r="Q7" s="188">
        <f t="shared" si="16"/>
        <v>0</v>
      </c>
      <c r="R7" s="189"/>
      <c r="S7" s="189"/>
      <c r="T7" s="189">
        <f t="shared" si="16"/>
        <v>0</v>
      </c>
      <c r="U7" s="190"/>
      <c r="V7" s="190"/>
      <c r="W7" s="190">
        <f t="shared" si="16"/>
        <v>0</v>
      </c>
      <c r="X7" s="191"/>
      <c r="Y7" s="191"/>
      <c r="Z7" s="191">
        <f t="shared" si="16"/>
        <v>0</v>
      </c>
      <c r="AA7" s="192"/>
      <c r="AB7" s="192"/>
      <c r="AC7" s="192">
        <f t="shared" si="16"/>
        <v>0</v>
      </c>
      <c r="AD7" s="193"/>
      <c r="AE7" s="193"/>
      <c r="AF7" s="193">
        <f t="shared" si="16"/>
        <v>0</v>
      </c>
      <c r="AG7" s="194"/>
      <c r="AH7" s="194"/>
      <c r="AI7" s="194">
        <f t="shared" si="16"/>
        <v>0</v>
      </c>
      <c r="AJ7" s="195"/>
      <c r="AK7" s="195"/>
      <c r="AL7" s="195">
        <f t="shared" si="16"/>
        <v>0</v>
      </c>
      <c r="AM7" s="196"/>
      <c r="AN7" s="196"/>
      <c r="AO7" s="196">
        <f t="shared" si="16"/>
        <v>0</v>
      </c>
      <c r="AP7" s="197"/>
      <c r="AQ7" s="197"/>
      <c r="AR7" s="197">
        <f t="shared" si="16"/>
        <v>0</v>
      </c>
      <c r="AS7" s="198"/>
      <c r="AT7" s="198"/>
      <c r="AU7" s="198">
        <f t="shared" si="16"/>
        <v>0</v>
      </c>
      <c r="AV7" s="199"/>
      <c r="AW7" s="199"/>
      <c r="AX7" s="199">
        <f t="shared" si="16"/>
        <v>0</v>
      </c>
      <c r="AY7" s="200"/>
      <c r="AZ7" s="200"/>
      <c r="BA7" s="200">
        <f t="shared" si="16"/>
        <v>0</v>
      </c>
      <c r="BB7" s="201"/>
      <c r="BC7" s="201"/>
      <c r="BD7" s="201">
        <f t="shared" si="16"/>
        <v>0</v>
      </c>
      <c r="BE7" s="202"/>
      <c r="BF7" s="202"/>
      <c r="BG7" s="202">
        <f t="shared" si="16"/>
        <v>0</v>
      </c>
      <c r="BH7" s="203"/>
      <c r="BI7" s="203"/>
      <c r="BJ7" s="203">
        <f t="shared" si="16"/>
        <v>0</v>
      </c>
      <c r="BK7" s="195"/>
      <c r="BL7" s="195"/>
      <c r="BM7" s="195">
        <f t="shared" si="16"/>
        <v>0</v>
      </c>
      <c r="BN7" s="204"/>
      <c r="BO7" s="204"/>
      <c r="BP7" s="204">
        <f t="shared" si="16"/>
        <v>0</v>
      </c>
      <c r="BQ7" s="205"/>
      <c r="BR7" s="205"/>
      <c r="BS7" s="205">
        <f t="shared" si="16"/>
        <v>0</v>
      </c>
      <c r="BT7" s="206"/>
      <c r="BU7" s="206"/>
      <c r="BV7" s="206">
        <f t="shared" si="16"/>
        <v>0</v>
      </c>
      <c r="BW7" s="207"/>
      <c r="BX7" s="207"/>
      <c r="BY7" s="207">
        <f t="shared" si="17"/>
        <v>0</v>
      </c>
      <c r="BZ7" s="208"/>
      <c r="CA7" s="208"/>
      <c r="CB7" s="208">
        <f t="shared" si="17"/>
        <v>0</v>
      </c>
      <c r="CC7" s="209"/>
      <c r="CD7" s="209"/>
      <c r="CE7" s="209">
        <f t="shared" si="17"/>
        <v>0</v>
      </c>
      <c r="CF7" s="210"/>
      <c r="CG7" s="210"/>
      <c r="CH7" s="210">
        <f t="shared" si="17"/>
        <v>0</v>
      </c>
      <c r="CI7" s="211"/>
      <c r="CJ7" s="211"/>
      <c r="CK7" s="211">
        <f t="shared" si="17"/>
        <v>0</v>
      </c>
      <c r="CL7" s="206"/>
      <c r="CM7" s="206"/>
      <c r="CN7" s="206">
        <f t="shared" si="17"/>
        <v>0</v>
      </c>
      <c r="CO7" s="212"/>
      <c r="CP7" s="212"/>
      <c r="CQ7" s="212">
        <f t="shared" si="17"/>
        <v>0</v>
      </c>
      <c r="CR7" s="213"/>
      <c r="CS7" s="213">
        <v>5</v>
      </c>
      <c r="CT7" s="213">
        <f t="shared" si="17"/>
        <v>-5</v>
      </c>
      <c r="CU7">
        <f t="shared" si="18"/>
        <v>0</v>
      </c>
      <c r="CV7">
        <f t="shared" si="19"/>
        <v>0</v>
      </c>
      <c r="CW7">
        <f>IF(Dan=$F$4,D7,IF(Dan=$I$4,H7,IF(Dan=$L$4,K7,IF(Dan=$O$4,N7,IF(Dan=$R$4,Q7,IF(Dan=$U$4,T7,IF(Dan=$X$4,W7,IF(Dan=$AA$4,Z7,IF(Dan=$AD$4,AC7,IF(Dan=$AG$4,AF7,IF(Dan=$AJ$4,AI7,IF(Dan=$AM$4,AL7,IF(Dan=$AP$4,AO7,IF(Dan=$AS$4,AR7,IF(Dan=$AV$4,AU7,IF(Dan=$AY$4,AX7,IF(Dan=$BB$4,BA7,IF(Dan=$BE$4,BD7,IF(Dan=$BH$4,BG7,IF(Dan=$BK$4,BJ7,IF(Dan=$BN$4,BM7,IF(Dan=$BQ$4,BP7,IF(Dan=$BT$4,BS7,IF(Dan=$BW$4,BV7,IF(Dan=$BZ$4,BY7,IF(Dan=$CC$4,CB7,IF(Dan=$CF$4,CE7,IF(Dan=$CI$4,CH7,IF(Dan=$CL$4,CK7,IF(Dan=$CO$4,CN7,IF(Dan=$CR$4,CQ7,0)))))))))))))))))))))))))))))))</f>
        <v>0</v>
      </c>
      <c r="CY7" s="140" t="e">
        <f t="shared" si="20"/>
        <v>#NAME?</v>
      </c>
      <c r="CZ7">
        <f t="shared" si="21"/>
        <v>0</v>
      </c>
    </row>
    <row r="8" spans="1:104">
      <c r="A8" s="181">
        <v>3</v>
      </c>
      <c r="B8" s="181" t="s">
        <v>183</v>
      </c>
      <c r="C8" s="182"/>
      <c r="D8" s="183"/>
      <c r="E8" s="184">
        <v>10</v>
      </c>
      <c r="F8" s="152"/>
      <c r="G8" s="152"/>
      <c r="H8" s="185">
        <f t="shared" si="22"/>
        <v>0</v>
      </c>
      <c r="I8" s="153"/>
      <c r="J8" s="153"/>
      <c r="K8" s="186">
        <f t="shared" si="23"/>
        <v>0</v>
      </c>
      <c r="L8" s="187"/>
      <c r="M8" s="187"/>
      <c r="N8" s="187">
        <f t="shared" si="16"/>
        <v>0</v>
      </c>
      <c r="O8" s="188"/>
      <c r="P8" s="188"/>
      <c r="Q8" s="188">
        <f t="shared" si="16"/>
        <v>0</v>
      </c>
      <c r="R8" s="189"/>
      <c r="S8" s="189"/>
      <c r="T8" s="189">
        <f t="shared" si="16"/>
        <v>0</v>
      </c>
      <c r="U8" s="190"/>
      <c r="V8" s="190"/>
      <c r="W8" s="190">
        <f t="shared" si="16"/>
        <v>0</v>
      </c>
      <c r="X8" s="191"/>
      <c r="Y8" s="191"/>
      <c r="Z8" s="191">
        <f t="shared" si="16"/>
        <v>0</v>
      </c>
      <c r="AA8" s="192"/>
      <c r="AB8" s="192"/>
      <c r="AC8" s="192">
        <f t="shared" si="16"/>
        <v>0</v>
      </c>
      <c r="AD8" s="193"/>
      <c r="AE8" s="193"/>
      <c r="AF8" s="193">
        <f t="shared" si="16"/>
        <v>0</v>
      </c>
      <c r="AG8" s="194"/>
      <c r="AH8" s="194"/>
      <c r="AI8" s="194">
        <f t="shared" si="16"/>
        <v>0</v>
      </c>
      <c r="AJ8" s="195"/>
      <c r="AK8" s="195"/>
      <c r="AL8" s="195">
        <f t="shared" si="16"/>
        <v>0</v>
      </c>
      <c r="AM8" s="196"/>
      <c r="AN8" s="196"/>
      <c r="AO8" s="196">
        <f t="shared" si="16"/>
        <v>0</v>
      </c>
      <c r="AP8" s="197"/>
      <c r="AQ8" s="197"/>
      <c r="AR8" s="197">
        <f t="shared" si="16"/>
        <v>0</v>
      </c>
      <c r="AS8" s="198"/>
      <c r="AT8" s="198"/>
      <c r="AU8" s="198">
        <f t="shared" si="16"/>
        <v>0</v>
      </c>
      <c r="AV8" s="199"/>
      <c r="AW8" s="199"/>
      <c r="AX8" s="199">
        <f t="shared" si="16"/>
        <v>0</v>
      </c>
      <c r="AY8" s="200"/>
      <c r="AZ8" s="200"/>
      <c r="BA8" s="200">
        <f t="shared" si="16"/>
        <v>0</v>
      </c>
      <c r="BB8" s="201"/>
      <c r="BC8" s="201"/>
      <c r="BD8" s="201">
        <f t="shared" si="16"/>
        <v>0</v>
      </c>
      <c r="BE8" s="202"/>
      <c r="BF8" s="202"/>
      <c r="BG8" s="202">
        <f t="shared" si="16"/>
        <v>0</v>
      </c>
      <c r="BH8" s="203"/>
      <c r="BI8" s="203"/>
      <c r="BJ8" s="203">
        <f t="shared" si="16"/>
        <v>0</v>
      </c>
      <c r="BK8" s="195"/>
      <c r="BL8" s="195"/>
      <c r="BM8" s="195">
        <f t="shared" si="16"/>
        <v>0</v>
      </c>
      <c r="BN8" s="204"/>
      <c r="BO8" s="204"/>
      <c r="BP8" s="204">
        <f t="shared" si="16"/>
        <v>0</v>
      </c>
      <c r="BQ8" s="205"/>
      <c r="BR8" s="205"/>
      <c r="BS8" s="205">
        <f t="shared" si="16"/>
        <v>0</v>
      </c>
      <c r="BT8" s="206"/>
      <c r="BU8" s="206"/>
      <c r="BV8" s="206">
        <f t="shared" si="16"/>
        <v>0</v>
      </c>
      <c r="BW8" s="207"/>
      <c r="BX8" s="207"/>
      <c r="BY8" s="207">
        <f t="shared" si="17"/>
        <v>0</v>
      </c>
      <c r="BZ8" s="208"/>
      <c r="CA8" s="208"/>
      <c r="CB8" s="208">
        <f t="shared" si="17"/>
        <v>0</v>
      </c>
      <c r="CC8" s="209"/>
      <c r="CD8" s="209"/>
      <c r="CE8" s="209">
        <f t="shared" si="17"/>
        <v>0</v>
      </c>
      <c r="CF8" s="210"/>
      <c r="CG8" s="210"/>
      <c r="CH8" s="210">
        <f t="shared" si="17"/>
        <v>0</v>
      </c>
      <c r="CI8" s="211"/>
      <c r="CJ8" s="211"/>
      <c r="CK8" s="211">
        <f t="shared" si="17"/>
        <v>0</v>
      </c>
      <c r="CL8" s="206"/>
      <c r="CM8" s="206"/>
      <c r="CN8" s="206">
        <f t="shared" si="17"/>
        <v>0</v>
      </c>
      <c r="CO8" s="212"/>
      <c r="CP8" s="212"/>
      <c r="CQ8" s="212">
        <f t="shared" si="17"/>
        <v>0</v>
      </c>
      <c r="CR8" s="213"/>
      <c r="CS8" s="213"/>
      <c r="CT8" s="213">
        <f t="shared" si="17"/>
        <v>0</v>
      </c>
      <c r="CU8">
        <f t="shared" si="18"/>
        <v>0</v>
      </c>
      <c r="CV8">
        <f t="shared" si="19"/>
        <v>0</v>
      </c>
      <c r="CW8">
        <f>IF(Dan=$F$4,D8,IF(Dan=$I$4,H8,IF(Dan=$L$4,K8,IF(Dan=$O$4,N8,IF(Dan=$R$4,Q8,IF(Dan=$U$4,T8,IF(Dan=$X$4,W8,IF(Dan=$AA$4,Z8,IF(Dan=$AD$4,AC8,IF(Dan=$AG$4,AF8,IF(Dan=$AJ$4,AI8,IF(Dan=$AM$4,AL8,IF(Dan=$AP$4,AO8,IF(Dan=$AS$4,AR8,IF(Dan=$AV$4,AU8,IF(Dan=$AY$4,AX8,IF(Dan=$BB$4,BA8,IF(Dan=$BE$4,BD8,IF(Dan=$BH$4,BG8,IF(Dan=$BK$4,BJ8,IF(Dan=$BN$4,BM8,IF(Dan=$BQ$4,BP8,IF(Dan=$BT$4,BS8,IF(Dan=$BW$4,BV8,IF(Dan=$BZ$4,BY8,IF(Dan=$CC$4,CB8,IF(Dan=$CF$4,CE8,IF(Dan=$CI$4,CH8,IF(Dan=$CL$4,CK8,IF(Dan=$CO$4,CN8,IF(Dan=$CR$4,CQ8,0)))))))))))))))))))))))))))))))</f>
        <v>0</v>
      </c>
      <c r="CY8" s="140" t="e">
        <f t="shared" si="20"/>
        <v>#NAME?</v>
      </c>
      <c r="CZ8">
        <f t="shared" si="21"/>
        <v>0</v>
      </c>
    </row>
    <row r="9" spans="1:104">
      <c r="A9" s="181">
        <v>4</v>
      </c>
      <c r="B9" s="181" t="s">
        <v>193</v>
      </c>
      <c r="C9" s="182"/>
      <c r="D9" s="183"/>
      <c r="E9" s="184">
        <v>23</v>
      </c>
      <c r="F9" s="152"/>
      <c r="G9" s="152"/>
      <c r="H9" s="185">
        <f t="shared" si="22"/>
        <v>0</v>
      </c>
      <c r="I9" s="153"/>
      <c r="J9" s="153"/>
      <c r="K9" s="186">
        <f t="shared" si="23"/>
        <v>0</v>
      </c>
      <c r="L9" s="187"/>
      <c r="M9" s="187"/>
      <c r="N9" s="187">
        <f t="shared" si="16"/>
        <v>0</v>
      </c>
      <c r="O9" s="188"/>
      <c r="P9" s="188"/>
      <c r="Q9" s="188">
        <f t="shared" si="16"/>
        <v>0</v>
      </c>
      <c r="R9" s="189"/>
      <c r="S9" s="189"/>
      <c r="T9" s="189">
        <f t="shared" si="16"/>
        <v>0</v>
      </c>
      <c r="U9" s="190"/>
      <c r="V9" s="190"/>
      <c r="W9" s="190">
        <f t="shared" si="16"/>
        <v>0</v>
      </c>
      <c r="X9" s="191"/>
      <c r="Y9" s="191"/>
      <c r="Z9" s="191">
        <f t="shared" si="16"/>
        <v>0</v>
      </c>
      <c r="AA9" s="192"/>
      <c r="AB9" s="192"/>
      <c r="AC9" s="192">
        <f t="shared" si="16"/>
        <v>0</v>
      </c>
      <c r="AD9" s="193"/>
      <c r="AE9" s="193"/>
      <c r="AF9" s="193">
        <f t="shared" si="16"/>
        <v>0</v>
      </c>
      <c r="AG9" s="194"/>
      <c r="AH9" s="194"/>
      <c r="AI9" s="194">
        <f t="shared" si="16"/>
        <v>0</v>
      </c>
      <c r="AJ9" s="195"/>
      <c r="AK9" s="195"/>
      <c r="AL9" s="195">
        <f t="shared" si="16"/>
        <v>0</v>
      </c>
      <c r="AM9" s="196"/>
      <c r="AN9" s="196"/>
      <c r="AO9" s="196">
        <f t="shared" si="16"/>
        <v>0</v>
      </c>
      <c r="AP9" s="197"/>
      <c r="AQ9" s="197"/>
      <c r="AR9" s="197">
        <f t="shared" si="16"/>
        <v>0</v>
      </c>
      <c r="AS9" s="198"/>
      <c r="AT9" s="198"/>
      <c r="AU9" s="198">
        <f t="shared" si="16"/>
        <v>0</v>
      </c>
      <c r="AV9" s="199"/>
      <c r="AW9" s="199"/>
      <c r="AX9" s="199">
        <f t="shared" si="16"/>
        <v>0</v>
      </c>
      <c r="AY9" s="200"/>
      <c r="AZ9" s="200"/>
      <c r="BA9" s="200">
        <f t="shared" si="16"/>
        <v>0</v>
      </c>
      <c r="BB9" s="201"/>
      <c r="BC9" s="201"/>
      <c r="BD9" s="201">
        <f t="shared" si="16"/>
        <v>0</v>
      </c>
      <c r="BE9" s="202"/>
      <c r="BF9" s="202"/>
      <c r="BG9" s="202">
        <f t="shared" si="16"/>
        <v>0</v>
      </c>
      <c r="BH9" s="203"/>
      <c r="BI9" s="203"/>
      <c r="BJ9" s="203">
        <f t="shared" si="16"/>
        <v>0</v>
      </c>
      <c r="BK9" s="195"/>
      <c r="BL9" s="195"/>
      <c r="BM9" s="195">
        <f t="shared" si="16"/>
        <v>0</v>
      </c>
      <c r="BN9" s="204"/>
      <c r="BO9" s="204"/>
      <c r="BP9" s="204">
        <f t="shared" si="16"/>
        <v>0</v>
      </c>
      <c r="BQ9" s="205"/>
      <c r="BR9" s="205"/>
      <c r="BS9" s="205">
        <f t="shared" si="16"/>
        <v>0</v>
      </c>
      <c r="BT9" s="206"/>
      <c r="BU9" s="206"/>
      <c r="BV9" s="206">
        <f t="shared" si="16"/>
        <v>0</v>
      </c>
      <c r="BW9" s="207"/>
      <c r="BX9" s="207"/>
      <c r="BY9" s="207">
        <f t="shared" si="17"/>
        <v>0</v>
      </c>
      <c r="BZ9" s="208"/>
      <c r="CA9" s="208"/>
      <c r="CB9" s="208">
        <f t="shared" si="17"/>
        <v>0</v>
      </c>
      <c r="CC9" s="209"/>
      <c r="CD9" s="209"/>
      <c r="CE9" s="209">
        <f t="shared" si="17"/>
        <v>0</v>
      </c>
      <c r="CF9" s="210"/>
      <c r="CG9" s="210"/>
      <c r="CH9" s="210">
        <f t="shared" si="17"/>
        <v>0</v>
      </c>
      <c r="CI9" s="211"/>
      <c r="CJ9" s="211"/>
      <c r="CK9" s="211">
        <f t="shared" si="17"/>
        <v>0</v>
      </c>
      <c r="CL9" s="206"/>
      <c r="CM9" s="206"/>
      <c r="CN9" s="206">
        <f t="shared" si="17"/>
        <v>0</v>
      </c>
      <c r="CO9" s="212"/>
      <c r="CP9" s="212"/>
      <c r="CQ9" s="212">
        <f t="shared" si="17"/>
        <v>0</v>
      </c>
      <c r="CR9" s="213"/>
      <c r="CS9" s="213"/>
      <c r="CT9" s="213">
        <f t="shared" si="17"/>
        <v>0</v>
      </c>
      <c r="CU9">
        <f t="shared" si="18"/>
        <v>0</v>
      </c>
      <c r="CV9">
        <f t="shared" si="19"/>
        <v>0</v>
      </c>
      <c r="CW9">
        <f>IF(Dan=$F$4,D9,IF(Dan=$I$4,H9,IF(Dan=$L$4,K9,IF(Dan=$O$4,N9,IF(Dan=$R$4,Q9,IF(Dan=$U$4,T9,IF(Dan=$X$4,W9,IF(Dan=$AA$4,Z9,IF(Dan=$AD$4,AC9,IF(Dan=$AG$4,AF9,IF(Dan=$AJ$4,AI9,IF(Dan=$AM$4,AL9,IF(Dan=$AP$4,AO9,IF(Dan=$AS$4,AR9,IF(Dan=$AV$4,AU9,IF(Dan=$AY$4,AX9,IF(Dan=$BB$4,BA9,IF(Dan=$BE$4,BD9,IF(Dan=$BH$4,BG9,IF(Dan=$BK$4,BJ9,IF(Dan=$BN$4,BM9,IF(Dan=$BQ$4,BP9,IF(Dan=$BT$4,BS9,IF(Dan=$BW$4,BV9,IF(Dan=$BZ$4,BY9,IF(Dan=$CC$4,CB9,IF(Dan=$CF$4,CE9,IF(Dan=$CI$4,CH9,IF(Dan=$CL$4,CK9,IF(Dan=$CO$4,CN9,IF(Dan=$CR$4,CQ9,0)))))))))))))))))))))))))))))))</f>
        <v>0</v>
      </c>
      <c r="CY9" s="140" t="e">
        <f t="shared" si="20"/>
        <v>#NAME?</v>
      </c>
      <c r="CZ9">
        <f t="shared" si="21"/>
        <v>0</v>
      </c>
    </row>
    <row r="10" spans="1:104">
      <c r="A10" s="181">
        <v>5</v>
      </c>
      <c r="B10" s="181" t="s">
        <v>184</v>
      </c>
      <c r="C10" s="182"/>
      <c r="D10" s="183"/>
      <c r="E10" s="184">
        <v>12.85</v>
      </c>
      <c r="F10" s="152"/>
      <c r="G10" s="152"/>
      <c r="H10" s="185">
        <f t="shared" si="22"/>
        <v>0</v>
      </c>
      <c r="I10" s="153"/>
      <c r="J10" s="153"/>
      <c r="K10" s="186">
        <f t="shared" si="23"/>
        <v>0</v>
      </c>
      <c r="L10" s="187"/>
      <c r="M10" s="187"/>
      <c r="N10" s="187">
        <f t="shared" si="16"/>
        <v>0</v>
      </c>
      <c r="O10" s="188"/>
      <c r="P10" s="188"/>
      <c r="Q10" s="188">
        <f t="shared" si="16"/>
        <v>0</v>
      </c>
      <c r="R10" s="189"/>
      <c r="S10" s="189"/>
      <c r="T10" s="189">
        <f t="shared" si="16"/>
        <v>0</v>
      </c>
      <c r="U10" s="190"/>
      <c r="V10" s="190"/>
      <c r="W10" s="190">
        <f t="shared" si="16"/>
        <v>0</v>
      </c>
      <c r="X10" s="191"/>
      <c r="Y10" s="191"/>
      <c r="Z10" s="191">
        <f t="shared" si="16"/>
        <v>0</v>
      </c>
      <c r="AA10" s="192"/>
      <c r="AB10" s="192"/>
      <c r="AC10" s="192">
        <f t="shared" si="16"/>
        <v>0</v>
      </c>
      <c r="AD10" s="193"/>
      <c r="AE10" s="193"/>
      <c r="AF10" s="193">
        <f t="shared" si="16"/>
        <v>0</v>
      </c>
      <c r="AG10" s="194"/>
      <c r="AH10" s="194"/>
      <c r="AI10" s="194">
        <f t="shared" si="16"/>
        <v>0</v>
      </c>
      <c r="AJ10" s="195"/>
      <c r="AK10" s="195"/>
      <c r="AL10" s="195">
        <f t="shared" si="16"/>
        <v>0</v>
      </c>
      <c r="AM10" s="196"/>
      <c r="AN10" s="196"/>
      <c r="AO10" s="196">
        <f t="shared" si="16"/>
        <v>0</v>
      </c>
      <c r="AP10" s="197"/>
      <c r="AQ10" s="197"/>
      <c r="AR10" s="197">
        <f t="shared" si="16"/>
        <v>0</v>
      </c>
      <c r="AS10" s="198"/>
      <c r="AT10" s="198"/>
      <c r="AU10" s="198">
        <f t="shared" si="16"/>
        <v>0</v>
      </c>
      <c r="AV10" s="199"/>
      <c r="AW10" s="199"/>
      <c r="AX10" s="199">
        <f t="shared" si="16"/>
        <v>0</v>
      </c>
      <c r="AY10" s="200"/>
      <c r="AZ10" s="200"/>
      <c r="BA10" s="200">
        <f t="shared" si="16"/>
        <v>0</v>
      </c>
      <c r="BB10" s="201"/>
      <c r="BC10" s="201"/>
      <c r="BD10" s="201">
        <f t="shared" si="16"/>
        <v>0</v>
      </c>
      <c r="BE10" s="202"/>
      <c r="BF10" s="202"/>
      <c r="BG10" s="202">
        <f t="shared" si="16"/>
        <v>0</v>
      </c>
      <c r="BH10" s="203"/>
      <c r="BI10" s="203"/>
      <c r="BJ10" s="203">
        <f t="shared" si="16"/>
        <v>0</v>
      </c>
      <c r="BK10" s="195"/>
      <c r="BL10" s="195"/>
      <c r="BM10" s="195">
        <f t="shared" si="16"/>
        <v>0</v>
      </c>
      <c r="BN10" s="204"/>
      <c r="BO10" s="204"/>
      <c r="BP10" s="204">
        <f t="shared" si="16"/>
        <v>0</v>
      </c>
      <c r="BQ10" s="205"/>
      <c r="BR10" s="205"/>
      <c r="BS10" s="205">
        <f t="shared" si="16"/>
        <v>0</v>
      </c>
      <c r="BT10" s="206"/>
      <c r="BU10" s="206"/>
      <c r="BV10" s="206">
        <f t="shared" si="16"/>
        <v>0</v>
      </c>
      <c r="BW10" s="207"/>
      <c r="BX10" s="207"/>
      <c r="BY10" s="207">
        <f t="shared" si="17"/>
        <v>0</v>
      </c>
      <c r="BZ10" s="208"/>
      <c r="CA10" s="208"/>
      <c r="CB10" s="208">
        <f t="shared" si="17"/>
        <v>0</v>
      </c>
      <c r="CC10" s="209"/>
      <c r="CD10" s="209"/>
      <c r="CE10" s="209">
        <f t="shared" si="17"/>
        <v>0</v>
      </c>
      <c r="CF10" s="210"/>
      <c r="CG10" s="210"/>
      <c r="CH10" s="210">
        <f t="shared" si="17"/>
        <v>0</v>
      </c>
      <c r="CI10" s="211"/>
      <c r="CJ10" s="211"/>
      <c r="CK10" s="211">
        <f t="shared" si="17"/>
        <v>0</v>
      </c>
      <c r="CL10" s="206"/>
      <c r="CM10" s="206"/>
      <c r="CN10" s="206">
        <f t="shared" si="17"/>
        <v>0</v>
      </c>
      <c r="CO10" s="212"/>
      <c r="CP10" s="212"/>
      <c r="CQ10" s="212">
        <f t="shared" si="17"/>
        <v>0</v>
      </c>
      <c r="CR10" s="213"/>
      <c r="CS10" s="213"/>
      <c r="CT10" s="213">
        <f t="shared" si="17"/>
        <v>0</v>
      </c>
      <c r="CU10">
        <f t="shared" si="18"/>
        <v>0</v>
      </c>
      <c r="CV10">
        <f t="shared" si="19"/>
        <v>0</v>
      </c>
      <c r="CW10">
        <f t="shared" ref="CW10:CW50" si="24">IF(Dan=$F$4,D10,IF(Dan=$I$4,H10,IF(Dan=$L$4,K10,IF(Dan=$O$4,N10,IF(Dan=$R$4,Q10,IF(Dan=$U$4,T10,IF(Dan=$X$4,W10,IF(Dan=$AA$4,Z10,IF(Dan=$AD$4,AC10,IF(Dan=$AG$4,AF10,IF(Dan=$AJ$4,AI10,IF(Dan=$AM$4,AL10,IF(Dan=$AP$4,AO10,IF(Dan=$AS$4,AR10,IF(Dan=$AV$4,AU10,IF(Dan=$AY$4,AX10,IF(Dan=$BB$4,BA10,IF(Dan=$BE$4,BD10,IF(Dan=$BH$4,BG10,IF(Dan=$BK$4,BJ10,IF(Dan=$BN$4,BM10,IF(Dan=$BQ$4,BP10,IF(Dan=$BT$4,BS10,IF(Dan=$BW$4,BV10,IF(Dan=$BZ$4,BY10,IF(Dan=$CC$4,CB10,IF(Dan=$CF$4,CE10,IF(Dan=$CI$4,CH10,IF(Dan=$CL$4,CK10,IF(Dan=$CO$4,CN10,IF(Dan=$CR$4,CQ10,0)))))))))))))))))))))))))))))))</f>
        <v>0</v>
      </c>
      <c r="CY10" s="140" t="e">
        <f t="shared" si="20"/>
        <v>#NAME?</v>
      </c>
      <c r="CZ10">
        <f t="shared" si="21"/>
        <v>0</v>
      </c>
    </row>
    <row r="11" spans="1:104">
      <c r="A11" s="181">
        <v>6</v>
      </c>
      <c r="B11" s="181" t="s">
        <v>185</v>
      </c>
      <c r="C11" s="182"/>
      <c r="D11" s="183"/>
      <c r="E11" s="184">
        <v>13</v>
      </c>
      <c r="F11" s="152"/>
      <c r="G11" s="152"/>
      <c r="H11" s="185">
        <f t="shared" si="22"/>
        <v>0</v>
      </c>
      <c r="I11" s="153"/>
      <c r="J11" s="153"/>
      <c r="K11" s="186">
        <f t="shared" si="23"/>
        <v>0</v>
      </c>
      <c r="L11" s="187"/>
      <c r="M11" s="187"/>
      <c r="N11" s="187">
        <f t="shared" si="16"/>
        <v>0</v>
      </c>
      <c r="O11" s="188"/>
      <c r="P11" s="188"/>
      <c r="Q11" s="188">
        <f t="shared" si="16"/>
        <v>0</v>
      </c>
      <c r="R11" s="189"/>
      <c r="S11" s="189"/>
      <c r="T11" s="189">
        <f t="shared" si="16"/>
        <v>0</v>
      </c>
      <c r="U11" s="190"/>
      <c r="V11" s="190"/>
      <c r="W11" s="190">
        <f t="shared" si="16"/>
        <v>0</v>
      </c>
      <c r="X11" s="191"/>
      <c r="Y11" s="191"/>
      <c r="Z11" s="191">
        <f t="shared" si="16"/>
        <v>0</v>
      </c>
      <c r="AA11" s="192"/>
      <c r="AB11" s="192"/>
      <c r="AC11" s="192">
        <f t="shared" si="16"/>
        <v>0</v>
      </c>
      <c r="AD11" s="193"/>
      <c r="AE11" s="193"/>
      <c r="AF11" s="193">
        <f t="shared" si="16"/>
        <v>0</v>
      </c>
      <c r="AG11" s="194"/>
      <c r="AH11" s="194"/>
      <c r="AI11" s="194">
        <f t="shared" si="16"/>
        <v>0</v>
      </c>
      <c r="AJ11" s="195"/>
      <c r="AK11" s="195"/>
      <c r="AL11" s="195">
        <f t="shared" si="16"/>
        <v>0</v>
      </c>
      <c r="AM11" s="196"/>
      <c r="AN11" s="196"/>
      <c r="AO11" s="196">
        <f t="shared" si="16"/>
        <v>0</v>
      </c>
      <c r="AP11" s="197"/>
      <c r="AQ11" s="197"/>
      <c r="AR11" s="197">
        <f t="shared" si="16"/>
        <v>0</v>
      </c>
      <c r="AS11" s="198"/>
      <c r="AT11" s="198"/>
      <c r="AU11" s="198">
        <f t="shared" si="16"/>
        <v>0</v>
      </c>
      <c r="AV11" s="199"/>
      <c r="AW11" s="199"/>
      <c r="AX11" s="199">
        <f t="shared" si="16"/>
        <v>0</v>
      </c>
      <c r="AY11" s="200"/>
      <c r="AZ11" s="200"/>
      <c r="BA11" s="200">
        <f t="shared" si="16"/>
        <v>0</v>
      </c>
      <c r="BB11" s="201"/>
      <c r="BC11" s="201"/>
      <c r="BD11" s="201">
        <f t="shared" si="16"/>
        <v>0</v>
      </c>
      <c r="BE11" s="202"/>
      <c r="BF11" s="202"/>
      <c r="BG11" s="202">
        <f t="shared" si="16"/>
        <v>0</v>
      </c>
      <c r="BH11" s="203"/>
      <c r="BI11" s="203"/>
      <c r="BJ11" s="203">
        <f t="shared" si="16"/>
        <v>0</v>
      </c>
      <c r="BK11" s="195"/>
      <c r="BL11" s="195"/>
      <c r="BM11" s="195">
        <f t="shared" si="16"/>
        <v>0</v>
      </c>
      <c r="BN11" s="204"/>
      <c r="BO11" s="204"/>
      <c r="BP11" s="204">
        <f t="shared" si="16"/>
        <v>0</v>
      </c>
      <c r="BQ11" s="205"/>
      <c r="BR11" s="205"/>
      <c r="BS11" s="205">
        <f t="shared" si="16"/>
        <v>0</v>
      </c>
      <c r="BT11" s="206"/>
      <c r="BU11" s="206"/>
      <c r="BV11" s="206">
        <f t="shared" si="16"/>
        <v>0</v>
      </c>
      <c r="BW11" s="207"/>
      <c r="BX11" s="207"/>
      <c r="BY11" s="207">
        <f t="shared" si="17"/>
        <v>0</v>
      </c>
      <c r="BZ11" s="208"/>
      <c r="CA11" s="208"/>
      <c r="CB11" s="208">
        <f t="shared" si="17"/>
        <v>0</v>
      </c>
      <c r="CC11" s="209"/>
      <c r="CD11" s="209"/>
      <c r="CE11" s="209">
        <f t="shared" si="17"/>
        <v>0</v>
      </c>
      <c r="CF11" s="210"/>
      <c r="CG11" s="210"/>
      <c r="CH11" s="210">
        <f t="shared" si="17"/>
        <v>0</v>
      </c>
      <c r="CI11" s="211"/>
      <c r="CJ11" s="211"/>
      <c r="CK11" s="211">
        <f t="shared" si="17"/>
        <v>0</v>
      </c>
      <c r="CL11" s="206"/>
      <c r="CM11" s="206"/>
      <c r="CN11" s="206">
        <f t="shared" si="17"/>
        <v>0</v>
      </c>
      <c r="CO11" s="212"/>
      <c r="CP11" s="212"/>
      <c r="CQ11" s="212">
        <f t="shared" si="17"/>
        <v>0</v>
      </c>
      <c r="CR11" s="213"/>
      <c r="CS11" s="213"/>
      <c r="CT11" s="213">
        <f t="shared" si="17"/>
        <v>0</v>
      </c>
      <c r="CU11">
        <f t="shared" si="18"/>
        <v>0</v>
      </c>
      <c r="CV11">
        <f t="shared" si="19"/>
        <v>0</v>
      </c>
      <c r="CW11">
        <f t="shared" si="24"/>
        <v>0</v>
      </c>
      <c r="CY11" s="140" t="e">
        <f t="shared" si="20"/>
        <v>#NAME?</v>
      </c>
      <c r="CZ11">
        <f t="shared" si="21"/>
        <v>0</v>
      </c>
    </row>
    <row r="12" spans="1:104">
      <c r="A12" s="181">
        <v>7</v>
      </c>
      <c r="B12" s="181" t="s">
        <v>186</v>
      </c>
      <c r="C12" s="182"/>
      <c r="D12" s="183"/>
      <c r="E12" s="184">
        <v>9</v>
      </c>
      <c r="F12" s="152"/>
      <c r="G12" s="152"/>
      <c r="H12" s="185">
        <f t="shared" si="22"/>
        <v>0</v>
      </c>
      <c r="I12" s="153"/>
      <c r="J12" s="153"/>
      <c r="K12" s="186">
        <f t="shared" si="23"/>
        <v>0</v>
      </c>
      <c r="L12" s="187"/>
      <c r="M12" s="187"/>
      <c r="N12" s="187">
        <f t="shared" si="16"/>
        <v>0</v>
      </c>
      <c r="O12" s="188"/>
      <c r="P12" s="188"/>
      <c r="Q12" s="188">
        <f t="shared" si="16"/>
        <v>0</v>
      </c>
      <c r="R12" s="189"/>
      <c r="S12" s="189"/>
      <c r="T12" s="189">
        <f t="shared" si="16"/>
        <v>0</v>
      </c>
      <c r="U12" s="190"/>
      <c r="V12" s="190"/>
      <c r="W12" s="190">
        <f t="shared" si="16"/>
        <v>0</v>
      </c>
      <c r="X12" s="191"/>
      <c r="Y12" s="191"/>
      <c r="Z12" s="191">
        <f t="shared" si="16"/>
        <v>0</v>
      </c>
      <c r="AA12" s="192"/>
      <c r="AB12" s="192"/>
      <c r="AC12" s="192">
        <f t="shared" si="16"/>
        <v>0</v>
      </c>
      <c r="AD12" s="193"/>
      <c r="AE12" s="193"/>
      <c r="AF12" s="193">
        <f t="shared" si="16"/>
        <v>0</v>
      </c>
      <c r="AG12" s="194"/>
      <c r="AH12" s="194"/>
      <c r="AI12" s="194">
        <f t="shared" si="16"/>
        <v>0</v>
      </c>
      <c r="AJ12" s="195"/>
      <c r="AK12" s="195"/>
      <c r="AL12" s="195">
        <f t="shared" si="16"/>
        <v>0</v>
      </c>
      <c r="AM12" s="196"/>
      <c r="AN12" s="196"/>
      <c r="AO12" s="196">
        <f t="shared" si="16"/>
        <v>0</v>
      </c>
      <c r="AP12" s="197"/>
      <c r="AQ12" s="197"/>
      <c r="AR12" s="197">
        <f t="shared" si="16"/>
        <v>0</v>
      </c>
      <c r="AS12" s="198"/>
      <c r="AT12" s="198"/>
      <c r="AU12" s="198">
        <f t="shared" si="16"/>
        <v>0</v>
      </c>
      <c r="AV12" s="199"/>
      <c r="AW12" s="199"/>
      <c r="AX12" s="199">
        <f t="shared" si="16"/>
        <v>0</v>
      </c>
      <c r="AY12" s="200"/>
      <c r="AZ12" s="200"/>
      <c r="BA12" s="200">
        <f t="shared" si="16"/>
        <v>0</v>
      </c>
      <c r="BB12" s="201"/>
      <c r="BC12" s="201"/>
      <c r="BD12" s="201">
        <f t="shared" si="16"/>
        <v>0</v>
      </c>
      <c r="BE12" s="202"/>
      <c r="BF12" s="202"/>
      <c r="BG12" s="202">
        <f t="shared" si="16"/>
        <v>0</v>
      </c>
      <c r="BH12" s="203"/>
      <c r="BI12" s="203"/>
      <c r="BJ12" s="203">
        <f t="shared" si="16"/>
        <v>0</v>
      </c>
      <c r="BK12" s="195"/>
      <c r="BL12" s="195"/>
      <c r="BM12" s="195">
        <f t="shared" si="16"/>
        <v>0</v>
      </c>
      <c r="BN12" s="204"/>
      <c r="BO12" s="204"/>
      <c r="BP12" s="204">
        <f t="shared" si="16"/>
        <v>0</v>
      </c>
      <c r="BQ12" s="205"/>
      <c r="BR12" s="205"/>
      <c r="BS12" s="205">
        <f t="shared" si="16"/>
        <v>0</v>
      </c>
      <c r="BT12" s="206"/>
      <c r="BU12" s="206"/>
      <c r="BV12" s="206">
        <f t="shared" si="16"/>
        <v>0</v>
      </c>
      <c r="BW12" s="207"/>
      <c r="BX12" s="207"/>
      <c r="BY12" s="207">
        <f t="shared" si="17"/>
        <v>0</v>
      </c>
      <c r="BZ12" s="208"/>
      <c r="CA12" s="208"/>
      <c r="CB12" s="208">
        <f t="shared" si="17"/>
        <v>0</v>
      </c>
      <c r="CC12" s="209"/>
      <c r="CD12" s="209"/>
      <c r="CE12" s="209">
        <f t="shared" si="17"/>
        <v>0</v>
      </c>
      <c r="CF12" s="210"/>
      <c r="CG12" s="210"/>
      <c r="CH12" s="210">
        <f t="shared" si="17"/>
        <v>0</v>
      </c>
      <c r="CI12" s="211"/>
      <c r="CJ12" s="211"/>
      <c r="CK12" s="211">
        <f t="shared" si="17"/>
        <v>0</v>
      </c>
      <c r="CL12" s="206"/>
      <c r="CM12" s="206"/>
      <c r="CN12" s="206">
        <f t="shared" si="17"/>
        <v>0</v>
      </c>
      <c r="CO12" s="212"/>
      <c r="CP12" s="212"/>
      <c r="CQ12" s="212">
        <f t="shared" si="17"/>
        <v>0</v>
      </c>
      <c r="CR12" s="213"/>
      <c r="CS12" s="213"/>
      <c r="CT12" s="213">
        <f t="shared" si="17"/>
        <v>0</v>
      </c>
      <c r="CU12">
        <f t="shared" si="18"/>
        <v>0</v>
      </c>
      <c r="CV12">
        <f t="shared" si="19"/>
        <v>0</v>
      </c>
      <c r="CW12">
        <f t="shared" si="24"/>
        <v>0</v>
      </c>
      <c r="CY12" s="140" t="e">
        <f t="shared" si="20"/>
        <v>#NAME?</v>
      </c>
      <c r="CZ12">
        <f t="shared" si="21"/>
        <v>0</v>
      </c>
    </row>
    <row r="13" spans="1:104">
      <c r="A13" s="181">
        <v>8</v>
      </c>
      <c r="B13" s="181" t="s">
        <v>188</v>
      </c>
      <c r="C13" s="182"/>
      <c r="D13" s="183"/>
      <c r="E13" s="184">
        <v>14</v>
      </c>
      <c r="F13" s="152"/>
      <c r="G13" s="152"/>
      <c r="H13" s="185">
        <f t="shared" si="22"/>
        <v>0</v>
      </c>
      <c r="I13" s="153"/>
      <c r="J13" s="153"/>
      <c r="K13" s="186">
        <f t="shared" si="23"/>
        <v>0</v>
      </c>
      <c r="L13" s="187"/>
      <c r="M13" s="187"/>
      <c r="N13" s="187">
        <f t="shared" si="16"/>
        <v>0</v>
      </c>
      <c r="O13" s="188"/>
      <c r="P13" s="188"/>
      <c r="Q13" s="188">
        <f t="shared" si="16"/>
        <v>0</v>
      </c>
      <c r="R13" s="189"/>
      <c r="S13" s="189"/>
      <c r="T13" s="189">
        <f t="shared" si="16"/>
        <v>0</v>
      </c>
      <c r="U13" s="190"/>
      <c r="V13" s="190"/>
      <c r="W13" s="190">
        <f t="shared" si="16"/>
        <v>0</v>
      </c>
      <c r="X13" s="191"/>
      <c r="Y13" s="191"/>
      <c r="Z13" s="191">
        <f t="shared" si="16"/>
        <v>0</v>
      </c>
      <c r="AA13" s="192"/>
      <c r="AB13" s="192"/>
      <c r="AC13" s="192">
        <f t="shared" si="16"/>
        <v>0</v>
      </c>
      <c r="AD13" s="193"/>
      <c r="AE13" s="193"/>
      <c r="AF13" s="193">
        <f t="shared" si="16"/>
        <v>0</v>
      </c>
      <c r="AG13" s="194"/>
      <c r="AH13" s="194"/>
      <c r="AI13" s="194">
        <f t="shared" si="16"/>
        <v>0</v>
      </c>
      <c r="AJ13" s="195"/>
      <c r="AK13" s="195"/>
      <c r="AL13" s="195">
        <f t="shared" si="16"/>
        <v>0</v>
      </c>
      <c r="AM13" s="196"/>
      <c r="AN13" s="196"/>
      <c r="AO13" s="196">
        <f t="shared" si="16"/>
        <v>0</v>
      </c>
      <c r="AP13" s="197"/>
      <c r="AQ13" s="197"/>
      <c r="AR13" s="197">
        <f t="shared" si="16"/>
        <v>0</v>
      </c>
      <c r="AS13" s="198"/>
      <c r="AT13" s="198"/>
      <c r="AU13" s="198">
        <f t="shared" si="16"/>
        <v>0</v>
      </c>
      <c r="AV13" s="199"/>
      <c r="AW13" s="199"/>
      <c r="AX13" s="199">
        <f t="shared" si="16"/>
        <v>0</v>
      </c>
      <c r="AY13" s="200"/>
      <c r="AZ13" s="200"/>
      <c r="BA13" s="200">
        <f t="shared" si="16"/>
        <v>0</v>
      </c>
      <c r="BB13" s="201"/>
      <c r="BC13" s="201"/>
      <c r="BD13" s="201">
        <f t="shared" si="16"/>
        <v>0</v>
      </c>
      <c r="BE13" s="202"/>
      <c r="BF13" s="202"/>
      <c r="BG13" s="202">
        <f t="shared" si="16"/>
        <v>0</v>
      </c>
      <c r="BH13" s="203"/>
      <c r="BI13" s="203"/>
      <c r="BJ13" s="203">
        <f t="shared" si="16"/>
        <v>0</v>
      </c>
      <c r="BK13" s="195"/>
      <c r="BL13" s="195"/>
      <c r="BM13" s="195">
        <f t="shared" si="16"/>
        <v>0</v>
      </c>
      <c r="BN13" s="204"/>
      <c r="BO13" s="204"/>
      <c r="BP13" s="204">
        <f t="shared" si="16"/>
        <v>0</v>
      </c>
      <c r="BQ13" s="205"/>
      <c r="BR13" s="205"/>
      <c r="BS13" s="205">
        <f t="shared" si="16"/>
        <v>0</v>
      </c>
      <c r="BT13" s="206"/>
      <c r="BU13" s="206"/>
      <c r="BV13" s="206">
        <f t="shared" si="16"/>
        <v>0</v>
      </c>
      <c r="BW13" s="207"/>
      <c r="BX13" s="207"/>
      <c r="BY13" s="207">
        <f t="shared" si="17"/>
        <v>0</v>
      </c>
      <c r="BZ13" s="208"/>
      <c r="CA13" s="208"/>
      <c r="CB13" s="208">
        <f t="shared" si="17"/>
        <v>0</v>
      </c>
      <c r="CC13" s="209"/>
      <c r="CD13" s="209"/>
      <c r="CE13" s="209">
        <f t="shared" si="17"/>
        <v>0</v>
      </c>
      <c r="CF13" s="210"/>
      <c r="CG13" s="210"/>
      <c r="CH13" s="210">
        <f t="shared" si="17"/>
        <v>0</v>
      </c>
      <c r="CI13" s="211"/>
      <c r="CJ13" s="211"/>
      <c r="CK13" s="211">
        <f t="shared" si="17"/>
        <v>0</v>
      </c>
      <c r="CL13" s="206"/>
      <c r="CM13" s="206"/>
      <c r="CN13" s="206">
        <f t="shared" si="17"/>
        <v>0</v>
      </c>
      <c r="CO13" s="212"/>
      <c r="CP13" s="212"/>
      <c r="CQ13" s="212">
        <f t="shared" si="17"/>
        <v>0</v>
      </c>
      <c r="CR13" s="213"/>
      <c r="CS13" s="213"/>
      <c r="CT13" s="213">
        <f t="shared" si="17"/>
        <v>0</v>
      </c>
      <c r="CU13">
        <f t="shared" si="18"/>
        <v>0</v>
      </c>
      <c r="CV13">
        <f t="shared" si="19"/>
        <v>0</v>
      </c>
      <c r="CW13">
        <f t="shared" si="24"/>
        <v>0</v>
      </c>
      <c r="CY13" s="140" t="e">
        <f t="shared" si="20"/>
        <v>#NAME?</v>
      </c>
      <c r="CZ13">
        <f t="shared" si="21"/>
        <v>0</v>
      </c>
    </row>
    <row r="14" spans="1:104">
      <c r="A14" s="181">
        <v>9</v>
      </c>
      <c r="B14" s="181" t="s">
        <v>189</v>
      </c>
      <c r="C14" s="182"/>
      <c r="D14" s="183"/>
      <c r="E14" s="184">
        <v>11</v>
      </c>
      <c r="F14" s="152"/>
      <c r="G14" s="152"/>
      <c r="H14" s="185">
        <f t="shared" si="22"/>
        <v>0</v>
      </c>
      <c r="I14" s="153"/>
      <c r="J14" s="153"/>
      <c r="K14" s="186">
        <f t="shared" si="23"/>
        <v>0</v>
      </c>
      <c r="L14" s="187"/>
      <c r="M14" s="187"/>
      <c r="N14" s="187">
        <f t="shared" si="16"/>
        <v>0</v>
      </c>
      <c r="O14" s="188"/>
      <c r="P14" s="188"/>
      <c r="Q14" s="188">
        <f t="shared" si="16"/>
        <v>0</v>
      </c>
      <c r="R14" s="189"/>
      <c r="S14" s="189"/>
      <c r="T14" s="189">
        <f t="shared" si="16"/>
        <v>0</v>
      </c>
      <c r="U14" s="190"/>
      <c r="V14" s="190"/>
      <c r="W14" s="190">
        <f t="shared" si="16"/>
        <v>0</v>
      </c>
      <c r="X14" s="191"/>
      <c r="Y14" s="191"/>
      <c r="Z14" s="191">
        <f t="shared" si="16"/>
        <v>0</v>
      </c>
      <c r="AA14" s="192"/>
      <c r="AB14" s="192"/>
      <c r="AC14" s="192">
        <f t="shared" si="16"/>
        <v>0</v>
      </c>
      <c r="AD14" s="193"/>
      <c r="AE14" s="193"/>
      <c r="AF14" s="193">
        <f t="shared" si="16"/>
        <v>0</v>
      </c>
      <c r="AG14" s="194"/>
      <c r="AH14" s="194"/>
      <c r="AI14" s="194">
        <f t="shared" si="16"/>
        <v>0</v>
      </c>
      <c r="AJ14" s="195"/>
      <c r="AK14" s="195"/>
      <c r="AL14" s="195">
        <f t="shared" si="16"/>
        <v>0</v>
      </c>
      <c r="AM14" s="196"/>
      <c r="AN14" s="196"/>
      <c r="AO14" s="196">
        <f t="shared" si="16"/>
        <v>0</v>
      </c>
      <c r="AP14" s="197"/>
      <c r="AQ14" s="197"/>
      <c r="AR14" s="197">
        <f t="shared" si="16"/>
        <v>0</v>
      </c>
      <c r="AS14" s="198"/>
      <c r="AT14" s="198"/>
      <c r="AU14" s="198">
        <f t="shared" si="16"/>
        <v>0</v>
      </c>
      <c r="AV14" s="199"/>
      <c r="AW14" s="199"/>
      <c r="AX14" s="199">
        <f t="shared" si="16"/>
        <v>0</v>
      </c>
      <c r="AY14" s="200"/>
      <c r="AZ14" s="200"/>
      <c r="BA14" s="200">
        <f t="shared" si="16"/>
        <v>0</v>
      </c>
      <c r="BB14" s="201"/>
      <c r="BC14" s="201"/>
      <c r="BD14" s="201">
        <f t="shared" si="16"/>
        <v>0</v>
      </c>
      <c r="BE14" s="202"/>
      <c r="BF14" s="202"/>
      <c r="BG14" s="202">
        <f t="shared" si="16"/>
        <v>0</v>
      </c>
      <c r="BH14" s="203"/>
      <c r="BI14" s="203"/>
      <c r="BJ14" s="203">
        <f t="shared" si="16"/>
        <v>0</v>
      </c>
      <c r="BK14" s="195"/>
      <c r="BL14" s="195"/>
      <c r="BM14" s="195">
        <f t="shared" si="16"/>
        <v>0</v>
      </c>
      <c r="BN14" s="204"/>
      <c r="BO14" s="204"/>
      <c r="BP14" s="204">
        <f t="shared" si="16"/>
        <v>0</v>
      </c>
      <c r="BQ14" s="205"/>
      <c r="BR14" s="205"/>
      <c r="BS14" s="205">
        <f t="shared" si="16"/>
        <v>0</v>
      </c>
      <c r="BT14" s="206"/>
      <c r="BU14" s="206"/>
      <c r="BV14" s="206">
        <f t="shared" si="16"/>
        <v>0</v>
      </c>
      <c r="BW14" s="207"/>
      <c r="BX14" s="207"/>
      <c r="BY14" s="207">
        <f t="shared" si="17"/>
        <v>0</v>
      </c>
      <c r="BZ14" s="208"/>
      <c r="CA14" s="208"/>
      <c r="CB14" s="208">
        <f t="shared" si="17"/>
        <v>0</v>
      </c>
      <c r="CC14" s="209"/>
      <c r="CD14" s="209"/>
      <c r="CE14" s="209">
        <f t="shared" si="17"/>
        <v>0</v>
      </c>
      <c r="CF14" s="210"/>
      <c r="CG14" s="210"/>
      <c r="CH14" s="210">
        <f t="shared" si="17"/>
        <v>0</v>
      </c>
      <c r="CI14" s="211"/>
      <c r="CJ14" s="211"/>
      <c r="CK14" s="211">
        <f t="shared" si="17"/>
        <v>0</v>
      </c>
      <c r="CL14" s="206"/>
      <c r="CM14" s="206"/>
      <c r="CN14" s="206">
        <f t="shared" si="17"/>
        <v>0</v>
      </c>
      <c r="CO14" s="212"/>
      <c r="CP14" s="212"/>
      <c r="CQ14" s="212">
        <f t="shared" si="17"/>
        <v>0</v>
      </c>
      <c r="CR14" s="213"/>
      <c r="CS14" s="213"/>
      <c r="CT14" s="213">
        <f t="shared" si="17"/>
        <v>0</v>
      </c>
      <c r="CU14">
        <f t="shared" si="18"/>
        <v>0</v>
      </c>
      <c r="CV14">
        <f t="shared" si="19"/>
        <v>0</v>
      </c>
      <c r="CW14">
        <f t="shared" si="24"/>
        <v>0</v>
      </c>
      <c r="CY14" s="140" t="e">
        <f t="shared" si="20"/>
        <v>#NAME?</v>
      </c>
      <c r="CZ14">
        <f t="shared" si="21"/>
        <v>0</v>
      </c>
    </row>
    <row r="15" spans="1:104">
      <c r="A15" s="181">
        <v>10</v>
      </c>
      <c r="B15" s="181"/>
      <c r="C15" s="182"/>
      <c r="D15" s="183"/>
      <c r="E15" s="184"/>
      <c r="F15" s="152"/>
      <c r="G15" s="152"/>
      <c r="H15" s="185">
        <f t="shared" si="22"/>
        <v>0</v>
      </c>
      <c r="I15" s="153"/>
      <c r="J15" s="153"/>
      <c r="K15" s="186">
        <f t="shared" si="23"/>
        <v>0</v>
      </c>
      <c r="L15" s="187"/>
      <c r="M15" s="187"/>
      <c r="N15" s="187">
        <f t="shared" si="16"/>
        <v>0</v>
      </c>
      <c r="O15" s="188"/>
      <c r="P15" s="188"/>
      <c r="Q15" s="188">
        <f t="shared" si="16"/>
        <v>0</v>
      </c>
      <c r="R15" s="189"/>
      <c r="S15" s="189"/>
      <c r="T15" s="189">
        <f t="shared" si="16"/>
        <v>0</v>
      </c>
      <c r="U15" s="190"/>
      <c r="V15" s="190"/>
      <c r="W15" s="190">
        <f t="shared" si="16"/>
        <v>0</v>
      </c>
      <c r="X15" s="191"/>
      <c r="Y15" s="191"/>
      <c r="Z15" s="191">
        <f t="shared" si="16"/>
        <v>0</v>
      </c>
      <c r="AA15" s="192"/>
      <c r="AB15" s="192"/>
      <c r="AC15" s="192">
        <f t="shared" si="16"/>
        <v>0</v>
      </c>
      <c r="AD15" s="193"/>
      <c r="AE15" s="193"/>
      <c r="AF15" s="193">
        <f t="shared" si="16"/>
        <v>0</v>
      </c>
      <c r="AG15" s="194"/>
      <c r="AH15" s="194"/>
      <c r="AI15" s="194">
        <f t="shared" si="16"/>
        <v>0</v>
      </c>
      <c r="AJ15" s="195"/>
      <c r="AK15" s="195"/>
      <c r="AL15" s="195">
        <f t="shared" si="16"/>
        <v>0</v>
      </c>
      <c r="AM15" s="196"/>
      <c r="AN15" s="196"/>
      <c r="AO15" s="196">
        <f t="shared" si="16"/>
        <v>0</v>
      </c>
      <c r="AP15" s="197"/>
      <c r="AQ15" s="197"/>
      <c r="AR15" s="197">
        <f t="shared" si="16"/>
        <v>0</v>
      </c>
      <c r="AS15" s="198"/>
      <c r="AT15" s="198"/>
      <c r="AU15" s="198">
        <f t="shared" si="16"/>
        <v>0</v>
      </c>
      <c r="AV15" s="199"/>
      <c r="AW15" s="199"/>
      <c r="AX15" s="199">
        <f t="shared" si="16"/>
        <v>0</v>
      </c>
      <c r="AY15" s="200"/>
      <c r="AZ15" s="200"/>
      <c r="BA15" s="200">
        <f t="shared" si="16"/>
        <v>0</v>
      </c>
      <c r="BB15" s="201"/>
      <c r="BC15" s="201"/>
      <c r="BD15" s="201">
        <f t="shared" si="16"/>
        <v>0</v>
      </c>
      <c r="BE15" s="202"/>
      <c r="BF15" s="202"/>
      <c r="BG15" s="202">
        <f t="shared" si="16"/>
        <v>0</v>
      </c>
      <c r="BH15" s="203"/>
      <c r="BI15" s="203"/>
      <c r="BJ15" s="203">
        <f t="shared" si="16"/>
        <v>0</v>
      </c>
      <c r="BK15" s="195"/>
      <c r="BL15" s="195"/>
      <c r="BM15" s="195">
        <f t="shared" si="16"/>
        <v>0</v>
      </c>
      <c r="BN15" s="204"/>
      <c r="BO15" s="204"/>
      <c r="BP15" s="204">
        <f t="shared" si="16"/>
        <v>0</v>
      </c>
      <c r="BQ15" s="205"/>
      <c r="BR15" s="205"/>
      <c r="BS15" s="205">
        <f t="shared" si="16"/>
        <v>0</v>
      </c>
      <c r="BT15" s="206"/>
      <c r="BU15" s="206"/>
      <c r="BV15" s="206">
        <f t="shared" si="16"/>
        <v>0</v>
      </c>
      <c r="BW15" s="207"/>
      <c r="BX15" s="207"/>
      <c r="BY15" s="207">
        <f t="shared" si="17"/>
        <v>0</v>
      </c>
      <c r="BZ15" s="208"/>
      <c r="CA15" s="208"/>
      <c r="CB15" s="208">
        <f t="shared" si="17"/>
        <v>0</v>
      </c>
      <c r="CC15" s="209"/>
      <c r="CD15" s="209"/>
      <c r="CE15" s="209">
        <f t="shared" si="17"/>
        <v>0</v>
      </c>
      <c r="CF15" s="210"/>
      <c r="CG15" s="210"/>
      <c r="CH15" s="210">
        <f t="shared" si="17"/>
        <v>0</v>
      </c>
      <c r="CI15" s="211"/>
      <c r="CJ15" s="211"/>
      <c r="CK15" s="211">
        <f t="shared" si="17"/>
        <v>0</v>
      </c>
      <c r="CL15" s="206"/>
      <c r="CM15" s="206"/>
      <c r="CN15" s="206">
        <f t="shared" si="17"/>
        <v>0</v>
      </c>
      <c r="CO15" s="212"/>
      <c r="CP15" s="212"/>
      <c r="CQ15" s="212">
        <f t="shared" si="17"/>
        <v>0</v>
      </c>
      <c r="CR15" s="213"/>
      <c r="CS15" s="213"/>
      <c r="CT15" s="213">
        <f t="shared" si="17"/>
        <v>0</v>
      </c>
      <c r="CU15">
        <f t="shared" si="18"/>
        <v>0</v>
      </c>
      <c r="CV15">
        <f t="shared" si="19"/>
        <v>0</v>
      </c>
      <c r="CW15">
        <f t="shared" si="24"/>
        <v>0</v>
      </c>
      <c r="CY15" s="140" t="e">
        <f t="shared" si="20"/>
        <v>#NAME?</v>
      </c>
      <c r="CZ15">
        <f t="shared" si="21"/>
        <v>0</v>
      </c>
    </row>
    <row r="16" spans="1:104">
      <c r="A16" s="181">
        <v>11</v>
      </c>
      <c r="B16" s="181"/>
      <c r="C16" s="182"/>
      <c r="D16" s="183"/>
      <c r="E16" s="184"/>
      <c r="F16" s="152"/>
      <c r="G16" s="152"/>
      <c r="H16" s="185">
        <f t="shared" si="22"/>
        <v>0</v>
      </c>
      <c r="I16" s="153"/>
      <c r="J16" s="153"/>
      <c r="K16" s="186">
        <f t="shared" si="23"/>
        <v>0</v>
      </c>
      <c r="L16" s="187"/>
      <c r="M16" s="187"/>
      <c r="N16" s="187">
        <f t="shared" si="16"/>
        <v>0</v>
      </c>
      <c r="O16" s="188"/>
      <c r="P16" s="188"/>
      <c r="Q16" s="188">
        <f t="shared" si="16"/>
        <v>0</v>
      </c>
      <c r="R16" s="189"/>
      <c r="S16" s="189"/>
      <c r="T16" s="189">
        <f t="shared" si="16"/>
        <v>0</v>
      </c>
      <c r="U16" s="190"/>
      <c r="V16" s="190"/>
      <c r="W16" s="190">
        <f t="shared" si="16"/>
        <v>0</v>
      </c>
      <c r="X16" s="191"/>
      <c r="Y16" s="191"/>
      <c r="Z16" s="191">
        <f t="shared" si="16"/>
        <v>0</v>
      </c>
      <c r="AA16" s="192"/>
      <c r="AB16" s="192"/>
      <c r="AC16" s="192">
        <f t="shared" si="16"/>
        <v>0</v>
      </c>
      <c r="AD16" s="193"/>
      <c r="AE16" s="193"/>
      <c r="AF16" s="193">
        <f t="shared" si="16"/>
        <v>0</v>
      </c>
      <c r="AG16" s="194"/>
      <c r="AH16" s="194"/>
      <c r="AI16" s="194">
        <f t="shared" si="16"/>
        <v>0</v>
      </c>
      <c r="AJ16" s="195"/>
      <c r="AK16" s="195"/>
      <c r="AL16" s="195">
        <f t="shared" si="16"/>
        <v>0</v>
      </c>
      <c r="AM16" s="196"/>
      <c r="AN16" s="196"/>
      <c r="AO16" s="196">
        <f t="shared" si="16"/>
        <v>0</v>
      </c>
      <c r="AP16" s="197"/>
      <c r="AQ16" s="197"/>
      <c r="AR16" s="197">
        <f t="shared" si="16"/>
        <v>0</v>
      </c>
      <c r="AS16" s="198"/>
      <c r="AT16" s="198"/>
      <c r="AU16" s="198">
        <f t="shared" si="16"/>
        <v>0</v>
      </c>
      <c r="AV16" s="199"/>
      <c r="AW16" s="199"/>
      <c r="AX16" s="199">
        <f t="shared" si="16"/>
        <v>0</v>
      </c>
      <c r="AY16" s="200"/>
      <c r="AZ16" s="200"/>
      <c r="BA16" s="200">
        <f t="shared" si="16"/>
        <v>0</v>
      </c>
      <c r="BB16" s="201"/>
      <c r="BC16" s="201"/>
      <c r="BD16" s="201">
        <f t="shared" si="16"/>
        <v>0</v>
      </c>
      <c r="BE16" s="202"/>
      <c r="BF16" s="202"/>
      <c r="BG16" s="202">
        <f t="shared" si="16"/>
        <v>0</v>
      </c>
      <c r="BH16" s="203"/>
      <c r="BI16" s="203"/>
      <c r="BJ16" s="203">
        <f t="shared" si="16"/>
        <v>0</v>
      </c>
      <c r="BK16" s="195"/>
      <c r="BL16" s="195"/>
      <c r="BM16" s="195">
        <f t="shared" si="16"/>
        <v>0</v>
      </c>
      <c r="BN16" s="204"/>
      <c r="BO16" s="204"/>
      <c r="BP16" s="204">
        <f t="shared" si="16"/>
        <v>0</v>
      </c>
      <c r="BQ16" s="205"/>
      <c r="BR16" s="205"/>
      <c r="BS16" s="205">
        <f t="shared" si="16"/>
        <v>0</v>
      </c>
      <c r="BT16" s="206"/>
      <c r="BU16" s="206"/>
      <c r="BV16" s="206">
        <f t="shared" si="16"/>
        <v>0</v>
      </c>
      <c r="BW16" s="207"/>
      <c r="BX16" s="207"/>
      <c r="BY16" s="207">
        <f t="shared" si="17"/>
        <v>0</v>
      </c>
      <c r="BZ16" s="208"/>
      <c r="CA16" s="208"/>
      <c r="CB16" s="208">
        <f t="shared" si="17"/>
        <v>0</v>
      </c>
      <c r="CC16" s="209"/>
      <c r="CD16" s="209"/>
      <c r="CE16" s="209">
        <f t="shared" si="17"/>
        <v>0</v>
      </c>
      <c r="CF16" s="210"/>
      <c r="CG16" s="210"/>
      <c r="CH16" s="210">
        <f t="shared" si="17"/>
        <v>0</v>
      </c>
      <c r="CI16" s="211"/>
      <c r="CJ16" s="211"/>
      <c r="CK16" s="211">
        <f t="shared" si="17"/>
        <v>0</v>
      </c>
      <c r="CL16" s="206"/>
      <c r="CM16" s="206"/>
      <c r="CN16" s="206">
        <f t="shared" si="17"/>
        <v>0</v>
      </c>
      <c r="CO16" s="212"/>
      <c r="CP16" s="212"/>
      <c r="CQ16" s="212">
        <f t="shared" si="17"/>
        <v>0</v>
      </c>
      <c r="CR16" s="213"/>
      <c r="CS16" s="213"/>
      <c r="CT16" s="213">
        <f t="shared" si="17"/>
        <v>0</v>
      </c>
      <c r="CU16">
        <f t="shared" si="18"/>
        <v>0</v>
      </c>
      <c r="CV16">
        <f t="shared" si="19"/>
        <v>0</v>
      </c>
      <c r="CW16">
        <f t="shared" si="24"/>
        <v>0</v>
      </c>
      <c r="CY16" s="140" t="e">
        <f t="shared" si="20"/>
        <v>#NAME?</v>
      </c>
      <c r="CZ16">
        <f t="shared" si="21"/>
        <v>0</v>
      </c>
    </row>
    <row r="17" spans="1:104">
      <c r="A17" s="181">
        <v>12</v>
      </c>
      <c r="B17" s="181"/>
      <c r="C17" s="182"/>
      <c r="D17" s="183"/>
      <c r="E17" s="184"/>
      <c r="F17" s="152"/>
      <c r="G17" s="152"/>
      <c r="H17" s="185">
        <f t="shared" si="22"/>
        <v>0</v>
      </c>
      <c r="I17" s="153"/>
      <c r="J17" s="153"/>
      <c r="K17" s="186">
        <f t="shared" si="23"/>
        <v>0</v>
      </c>
      <c r="L17" s="187"/>
      <c r="M17" s="187"/>
      <c r="N17" s="187">
        <f t="shared" si="16"/>
        <v>0</v>
      </c>
      <c r="O17" s="188"/>
      <c r="P17" s="188"/>
      <c r="Q17" s="188">
        <f t="shared" si="16"/>
        <v>0</v>
      </c>
      <c r="R17" s="189"/>
      <c r="S17" s="189"/>
      <c r="T17" s="189">
        <f t="shared" si="16"/>
        <v>0</v>
      </c>
      <c r="U17" s="190"/>
      <c r="V17" s="190"/>
      <c r="W17" s="190">
        <f t="shared" si="16"/>
        <v>0</v>
      </c>
      <c r="X17" s="191"/>
      <c r="Y17" s="191"/>
      <c r="Z17" s="191">
        <f t="shared" si="16"/>
        <v>0</v>
      </c>
      <c r="AA17" s="192"/>
      <c r="AB17" s="192"/>
      <c r="AC17" s="192">
        <f t="shared" si="16"/>
        <v>0</v>
      </c>
      <c r="AD17" s="193"/>
      <c r="AE17" s="193"/>
      <c r="AF17" s="193">
        <f t="shared" si="16"/>
        <v>0</v>
      </c>
      <c r="AG17" s="194"/>
      <c r="AH17" s="194"/>
      <c r="AI17" s="194">
        <f t="shared" si="16"/>
        <v>0</v>
      </c>
      <c r="AJ17" s="195"/>
      <c r="AK17" s="195"/>
      <c r="AL17" s="195">
        <f t="shared" si="16"/>
        <v>0</v>
      </c>
      <c r="AM17" s="196"/>
      <c r="AN17" s="196"/>
      <c r="AO17" s="196">
        <f t="shared" si="16"/>
        <v>0</v>
      </c>
      <c r="AP17" s="197"/>
      <c r="AQ17" s="197"/>
      <c r="AR17" s="197">
        <f t="shared" si="16"/>
        <v>0</v>
      </c>
      <c r="AS17" s="198"/>
      <c r="AT17" s="198"/>
      <c r="AU17" s="198">
        <f t="shared" si="16"/>
        <v>0</v>
      </c>
      <c r="AV17" s="199"/>
      <c r="AW17" s="199"/>
      <c r="AX17" s="199">
        <f t="shared" si="16"/>
        <v>0</v>
      </c>
      <c r="AY17" s="200"/>
      <c r="AZ17" s="200"/>
      <c r="BA17" s="200">
        <f t="shared" si="16"/>
        <v>0</v>
      </c>
      <c r="BB17" s="201"/>
      <c r="BC17" s="201"/>
      <c r="BD17" s="201">
        <f t="shared" si="16"/>
        <v>0</v>
      </c>
      <c r="BE17" s="202"/>
      <c r="BF17" s="202"/>
      <c r="BG17" s="202">
        <f t="shared" si="16"/>
        <v>0</v>
      </c>
      <c r="BH17" s="203"/>
      <c r="BI17" s="203"/>
      <c r="BJ17" s="203">
        <f t="shared" si="16"/>
        <v>0</v>
      </c>
      <c r="BK17" s="195"/>
      <c r="BL17" s="195"/>
      <c r="BM17" s="195">
        <f t="shared" si="16"/>
        <v>0</v>
      </c>
      <c r="BN17" s="204"/>
      <c r="BO17" s="204"/>
      <c r="BP17" s="204">
        <f t="shared" si="16"/>
        <v>0</v>
      </c>
      <c r="BQ17" s="205"/>
      <c r="BR17" s="205"/>
      <c r="BS17" s="205">
        <f t="shared" si="16"/>
        <v>0</v>
      </c>
      <c r="BT17" s="206"/>
      <c r="BU17" s="206"/>
      <c r="BV17" s="206">
        <f t="shared" si="16"/>
        <v>0</v>
      </c>
      <c r="BW17" s="207"/>
      <c r="BX17" s="207"/>
      <c r="BY17" s="207">
        <f t="shared" si="17"/>
        <v>0</v>
      </c>
      <c r="BZ17" s="208"/>
      <c r="CA17" s="208"/>
      <c r="CB17" s="208">
        <f t="shared" si="17"/>
        <v>0</v>
      </c>
      <c r="CC17" s="209"/>
      <c r="CD17" s="209"/>
      <c r="CE17" s="209">
        <f t="shared" si="17"/>
        <v>0</v>
      </c>
      <c r="CF17" s="210"/>
      <c r="CG17" s="210"/>
      <c r="CH17" s="210">
        <f t="shared" si="17"/>
        <v>0</v>
      </c>
      <c r="CI17" s="211"/>
      <c r="CJ17" s="211"/>
      <c r="CK17" s="211">
        <f t="shared" si="17"/>
        <v>0</v>
      </c>
      <c r="CL17" s="206"/>
      <c r="CM17" s="206"/>
      <c r="CN17" s="206">
        <f t="shared" si="17"/>
        <v>0</v>
      </c>
      <c r="CO17" s="212"/>
      <c r="CP17" s="212"/>
      <c r="CQ17" s="212">
        <f t="shared" si="17"/>
        <v>0</v>
      </c>
      <c r="CR17" s="213"/>
      <c r="CS17" s="213"/>
      <c r="CT17" s="213">
        <f t="shared" si="17"/>
        <v>0</v>
      </c>
      <c r="CU17">
        <f t="shared" si="18"/>
        <v>0</v>
      </c>
      <c r="CV17">
        <f t="shared" si="19"/>
        <v>0</v>
      </c>
      <c r="CW17">
        <f t="shared" si="24"/>
        <v>0</v>
      </c>
      <c r="CY17" s="140" t="e">
        <f t="shared" si="20"/>
        <v>#NAME?</v>
      </c>
      <c r="CZ17">
        <f t="shared" si="21"/>
        <v>0</v>
      </c>
    </row>
    <row r="18" spans="1:104">
      <c r="A18" s="181">
        <v>13</v>
      </c>
      <c r="B18" s="181"/>
      <c r="C18" s="182"/>
      <c r="D18" s="183"/>
      <c r="E18" s="184"/>
      <c r="F18" s="152"/>
      <c r="G18" s="152"/>
      <c r="H18" s="185">
        <f t="shared" si="22"/>
        <v>0</v>
      </c>
      <c r="I18" s="153"/>
      <c r="J18" s="153"/>
      <c r="K18" s="186">
        <f t="shared" si="23"/>
        <v>0</v>
      </c>
      <c r="L18" s="187"/>
      <c r="M18" s="187"/>
      <c r="N18" s="187">
        <f t="shared" si="16"/>
        <v>0</v>
      </c>
      <c r="O18" s="188"/>
      <c r="P18" s="188"/>
      <c r="Q18" s="188">
        <f t="shared" si="16"/>
        <v>0</v>
      </c>
      <c r="R18" s="189"/>
      <c r="S18" s="189"/>
      <c r="T18" s="189">
        <f t="shared" si="16"/>
        <v>0</v>
      </c>
      <c r="U18" s="190"/>
      <c r="V18" s="190"/>
      <c r="W18" s="190">
        <f t="shared" ref="W18:W50" si="25">T18+U18-V18</f>
        <v>0</v>
      </c>
      <c r="X18" s="191"/>
      <c r="Y18" s="191"/>
      <c r="Z18" s="191">
        <f t="shared" ref="Z18:Z50" si="26">W18+X18-Y18</f>
        <v>0</v>
      </c>
      <c r="AA18" s="192"/>
      <c r="AB18" s="192"/>
      <c r="AC18" s="192">
        <f t="shared" ref="AC18:AC50" si="27">Z18+AA18-AB18</f>
        <v>0</v>
      </c>
      <c r="AD18" s="193"/>
      <c r="AE18" s="193"/>
      <c r="AF18" s="193">
        <f t="shared" ref="AF18:AF50" si="28">AC18+AD18-AE18</f>
        <v>0</v>
      </c>
      <c r="AG18" s="194"/>
      <c r="AH18" s="194"/>
      <c r="AI18" s="194">
        <f t="shared" ref="AI18:AI50" si="29">AF18+AG18-AH18</f>
        <v>0</v>
      </c>
      <c r="AJ18" s="195"/>
      <c r="AK18" s="195"/>
      <c r="AL18" s="195">
        <f t="shared" ref="AL18:AL50" si="30">AI18+AJ18-AK18</f>
        <v>0</v>
      </c>
      <c r="AM18" s="196"/>
      <c r="AN18" s="196"/>
      <c r="AO18" s="196">
        <f t="shared" ref="AO18:AO50" si="31">AL18+AM18-AN18</f>
        <v>0</v>
      </c>
      <c r="AP18" s="197"/>
      <c r="AQ18" s="197"/>
      <c r="AR18" s="197">
        <f t="shared" ref="AR18:AR50" si="32">AO18+AP18-AQ18</f>
        <v>0</v>
      </c>
      <c r="AS18" s="198"/>
      <c r="AT18" s="198"/>
      <c r="AU18" s="198">
        <f t="shared" ref="AU18:AU50" si="33">AR18+AS18-AT18</f>
        <v>0</v>
      </c>
      <c r="AV18" s="199"/>
      <c r="AW18" s="199"/>
      <c r="AX18" s="199">
        <f t="shared" ref="AX18:AX50" si="34">AU18+AV18-AW18</f>
        <v>0</v>
      </c>
      <c r="AY18" s="200"/>
      <c r="AZ18" s="200"/>
      <c r="BA18" s="200">
        <f t="shared" ref="BA18:BA50" si="35">AX18+AY18-AZ18</f>
        <v>0</v>
      </c>
      <c r="BB18" s="201"/>
      <c r="BC18" s="201"/>
      <c r="BD18" s="201">
        <f t="shared" ref="BD18:BD50" si="36">BA18+BB18-BC18</f>
        <v>0</v>
      </c>
      <c r="BE18" s="202"/>
      <c r="BF18" s="202"/>
      <c r="BG18" s="202">
        <f t="shared" ref="BG18:BG50" si="37">BD18+BE18-BF18</f>
        <v>0</v>
      </c>
      <c r="BH18" s="203"/>
      <c r="BI18" s="203"/>
      <c r="BJ18" s="203">
        <f t="shared" ref="BJ18:BJ50" si="38">BG18+BH18-BI18</f>
        <v>0</v>
      </c>
      <c r="BK18" s="195"/>
      <c r="BL18" s="195"/>
      <c r="BM18" s="195">
        <f t="shared" ref="BM18:BM50" si="39">BJ18+BK18-BL18</f>
        <v>0</v>
      </c>
      <c r="BN18" s="204"/>
      <c r="BO18" s="204"/>
      <c r="BP18" s="204">
        <f t="shared" ref="BP18:BP50" si="40">BM18+BN18-BO18</f>
        <v>0</v>
      </c>
      <c r="BQ18" s="205"/>
      <c r="BR18" s="205"/>
      <c r="BS18" s="205">
        <f t="shared" ref="BS18:BS50" si="41">BP18+BQ18-BR18</f>
        <v>0</v>
      </c>
      <c r="BT18" s="206"/>
      <c r="BU18" s="206"/>
      <c r="BV18" s="206">
        <f t="shared" ref="BV18:BV50" si="42">BS18+BT18-BU18</f>
        <v>0</v>
      </c>
      <c r="BW18" s="207"/>
      <c r="BX18" s="207"/>
      <c r="BY18" s="207">
        <f t="shared" si="17"/>
        <v>0</v>
      </c>
      <c r="BZ18" s="208"/>
      <c r="CA18" s="208"/>
      <c r="CB18" s="208">
        <f t="shared" si="17"/>
        <v>0</v>
      </c>
      <c r="CC18" s="209"/>
      <c r="CD18" s="209"/>
      <c r="CE18" s="209">
        <f t="shared" si="17"/>
        <v>0</v>
      </c>
      <c r="CF18" s="210"/>
      <c r="CG18" s="210"/>
      <c r="CH18" s="210">
        <f t="shared" si="17"/>
        <v>0</v>
      </c>
      <c r="CI18" s="211"/>
      <c r="CJ18" s="211"/>
      <c r="CK18" s="211">
        <f t="shared" si="17"/>
        <v>0</v>
      </c>
      <c r="CL18" s="206"/>
      <c r="CM18" s="206"/>
      <c r="CN18" s="206">
        <f t="shared" si="17"/>
        <v>0</v>
      </c>
      <c r="CO18" s="212"/>
      <c r="CP18" s="212"/>
      <c r="CQ18" s="212">
        <f t="shared" si="17"/>
        <v>0</v>
      </c>
      <c r="CR18" s="213"/>
      <c r="CS18" s="213"/>
      <c r="CT18" s="213">
        <f t="shared" si="17"/>
        <v>0</v>
      </c>
      <c r="CU18">
        <f t="shared" si="18"/>
        <v>0</v>
      </c>
      <c r="CV18">
        <f t="shared" si="19"/>
        <v>0</v>
      </c>
      <c r="CW18">
        <f t="shared" si="24"/>
        <v>0</v>
      </c>
      <c r="CY18" s="140" t="e">
        <f t="shared" si="20"/>
        <v>#NAME?</v>
      </c>
      <c r="CZ18">
        <f t="shared" si="21"/>
        <v>0</v>
      </c>
    </row>
    <row r="19" spans="1:104">
      <c r="A19" s="181">
        <v>14</v>
      </c>
      <c r="B19" s="181"/>
      <c r="C19" s="182"/>
      <c r="D19" s="183"/>
      <c r="E19" s="184"/>
      <c r="F19" s="152"/>
      <c r="G19" s="152"/>
      <c r="H19" s="185">
        <f t="shared" si="22"/>
        <v>0</v>
      </c>
      <c r="I19" s="153"/>
      <c r="J19" s="153"/>
      <c r="K19" s="186">
        <f t="shared" si="23"/>
        <v>0</v>
      </c>
      <c r="L19" s="187"/>
      <c r="M19" s="187"/>
      <c r="N19" s="187">
        <f t="shared" ref="N19:N50" si="43">K19+L19-M19</f>
        <v>0</v>
      </c>
      <c r="O19" s="188"/>
      <c r="P19" s="188"/>
      <c r="Q19" s="188">
        <f t="shared" ref="Q19:Q50" si="44">N19+O19-P19</f>
        <v>0</v>
      </c>
      <c r="R19" s="189"/>
      <c r="S19" s="189"/>
      <c r="T19" s="189">
        <f t="shared" ref="T19:T50" si="45">Q19+R19-S19</f>
        <v>0</v>
      </c>
      <c r="U19" s="190"/>
      <c r="V19" s="190"/>
      <c r="W19" s="190">
        <f t="shared" si="25"/>
        <v>0</v>
      </c>
      <c r="X19" s="191"/>
      <c r="Y19" s="191"/>
      <c r="Z19" s="191">
        <f t="shared" si="26"/>
        <v>0</v>
      </c>
      <c r="AA19" s="192"/>
      <c r="AB19" s="192"/>
      <c r="AC19" s="192">
        <f t="shared" si="27"/>
        <v>0</v>
      </c>
      <c r="AD19" s="193"/>
      <c r="AE19" s="193"/>
      <c r="AF19" s="193">
        <f t="shared" si="28"/>
        <v>0</v>
      </c>
      <c r="AG19" s="194"/>
      <c r="AH19" s="194"/>
      <c r="AI19" s="194">
        <f t="shared" si="29"/>
        <v>0</v>
      </c>
      <c r="AJ19" s="195"/>
      <c r="AK19" s="195"/>
      <c r="AL19" s="195">
        <f t="shared" si="30"/>
        <v>0</v>
      </c>
      <c r="AM19" s="196"/>
      <c r="AN19" s="196"/>
      <c r="AO19" s="196">
        <f t="shared" si="31"/>
        <v>0</v>
      </c>
      <c r="AP19" s="197"/>
      <c r="AQ19" s="197"/>
      <c r="AR19" s="197">
        <f t="shared" si="32"/>
        <v>0</v>
      </c>
      <c r="AS19" s="198"/>
      <c r="AT19" s="198"/>
      <c r="AU19" s="198">
        <f t="shared" si="33"/>
        <v>0</v>
      </c>
      <c r="AV19" s="199"/>
      <c r="AW19" s="199"/>
      <c r="AX19" s="199">
        <f t="shared" si="34"/>
        <v>0</v>
      </c>
      <c r="AY19" s="200"/>
      <c r="AZ19" s="200"/>
      <c r="BA19" s="200">
        <f t="shared" si="35"/>
        <v>0</v>
      </c>
      <c r="BB19" s="201"/>
      <c r="BC19" s="201"/>
      <c r="BD19" s="201">
        <f t="shared" si="36"/>
        <v>0</v>
      </c>
      <c r="BE19" s="202"/>
      <c r="BF19" s="202"/>
      <c r="BG19" s="202">
        <f t="shared" si="37"/>
        <v>0</v>
      </c>
      <c r="BH19" s="203"/>
      <c r="BI19" s="203"/>
      <c r="BJ19" s="203">
        <f t="shared" si="38"/>
        <v>0</v>
      </c>
      <c r="BK19" s="195"/>
      <c r="BL19" s="195"/>
      <c r="BM19" s="195">
        <f t="shared" si="39"/>
        <v>0</v>
      </c>
      <c r="BN19" s="204"/>
      <c r="BO19" s="204"/>
      <c r="BP19" s="204">
        <f t="shared" si="40"/>
        <v>0</v>
      </c>
      <c r="BQ19" s="205"/>
      <c r="BR19" s="205"/>
      <c r="BS19" s="205">
        <f t="shared" si="41"/>
        <v>0</v>
      </c>
      <c r="BT19" s="206"/>
      <c r="BU19" s="206"/>
      <c r="BV19" s="206">
        <f t="shared" si="42"/>
        <v>0</v>
      </c>
      <c r="BW19" s="207"/>
      <c r="BX19" s="207"/>
      <c r="BY19" s="207">
        <f t="shared" si="17"/>
        <v>0</v>
      </c>
      <c r="BZ19" s="208"/>
      <c r="CA19" s="208"/>
      <c r="CB19" s="208">
        <f t="shared" si="17"/>
        <v>0</v>
      </c>
      <c r="CC19" s="209"/>
      <c r="CD19" s="209"/>
      <c r="CE19" s="209">
        <f t="shared" si="17"/>
        <v>0</v>
      </c>
      <c r="CF19" s="210"/>
      <c r="CG19" s="210"/>
      <c r="CH19" s="210">
        <f t="shared" si="17"/>
        <v>0</v>
      </c>
      <c r="CI19" s="211"/>
      <c r="CJ19" s="211"/>
      <c r="CK19" s="211">
        <f t="shared" si="17"/>
        <v>0</v>
      </c>
      <c r="CL19" s="206"/>
      <c r="CM19" s="206"/>
      <c r="CN19" s="206">
        <f t="shared" si="17"/>
        <v>0</v>
      </c>
      <c r="CO19" s="212"/>
      <c r="CP19" s="212"/>
      <c r="CQ19" s="212">
        <f t="shared" si="17"/>
        <v>0</v>
      </c>
      <c r="CR19" s="213"/>
      <c r="CS19" s="213"/>
      <c r="CT19" s="213">
        <f t="shared" si="17"/>
        <v>0</v>
      </c>
      <c r="CU19">
        <f t="shared" si="18"/>
        <v>0</v>
      </c>
      <c r="CV19">
        <f t="shared" si="19"/>
        <v>0</v>
      </c>
      <c r="CW19">
        <f t="shared" si="24"/>
        <v>0</v>
      </c>
      <c r="CY19" s="140" t="e">
        <f t="shared" si="20"/>
        <v>#NAME?</v>
      </c>
      <c r="CZ19">
        <f t="shared" si="21"/>
        <v>0</v>
      </c>
    </row>
    <row r="20" spans="1:104">
      <c r="A20" s="181">
        <v>15</v>
      </c>
      <c r="B20" s="181"/>
      <c r="C20" s="182"/>
      <c r="D20" s="183"/>
      <c r="E20" s="184"/>
      <c r="F20" s="152"/>
      <c r="G20" s="152"/>
      <c r="H20" s="185">
        <f t="shared" si="22"/>
        <v>0</v>
      </c>
      <c r="I20" s="153"/>
      <c r="J20" s="153"/>
      <c r="K20" s="186">
        <f t="shared" si="23"/>
        <v>0</v>
      </c>
      <c r="L20" s="187"/>
      <c r="M20" s="187"/>
      <c r="N20" s="187">
        <f t="shared" si="43"/>
        <v>0</v>
      </c>
      <c r="O20" s="188"/>
      <c r="P20" s="188"/>
      <c r="Q20" s="188">
        <f t="shared" si="44"/>
        <v>0</v>
      </c>
      <c r="R20" s="189"/>
      <c r="S20" s="189"/>
      <c r="T20" s="189">
        <f t="shared" si="45"/>
        <v>0</v>
      </c>
      <c r="U20" s="190"/>
      <c r="V20" s="190"/>
      <c r="W20" s="190">
        <f t="shared" si="25"/>
        <v>0</v>
      </c>
      <c r="X20" s="191"/>
      <c r="Y20" s="191"/>
      <c r="Z20" s="191">
        <f t="shared" si="26"/>
        <v>0</v>
      </c>
      <c r="AA20" s="192"/>
      <c r="AB20" s="192"/>
      <c r="AC20" s="192">
        <f t="shared" si="27"/>
        <v>0</v>
      </c>
      <c r="AD20" s="193"/>
      <c r="AE20" s="193"/>
      <c r="AF20" s="193">
        <f t="shared" si="28"/>
        <v>0</v>
      </c>
      <c r="AG20" s="194"/>
      <c r="AH20" s="194"/>
      <c r="AI20" s="194">
        <f t="shared" si="29"/>
        <v>0</v>
      </c>
      <c r="AJ20" s="195"/>
      <c r="AK20" s="195"/>
      <c r="AL20" s="195">
        <f t="shared" si="30"/>
        <v>0</v>
      </c>
      <c r="AM20" s="196"/>
      <c r="AN20" s="196"/>
      <c r="AO20" s="196">
        <f t="shared" si="31"/>
        <v>0</v>
      </c>
      <c r="AP20" s="197"/>
      <c r="AQ20" s="197"/>
      <c r="AR20" s="197">
        <f t="shared" si="32"/>
        <v>0</v>
      </c>
      <c r="AS20" s="198"/>
      <c r="AT20" s="198"/>
      <c r="AU20" s="198">
        <f t="shared" si="33"/>
        <v>0</v>
      </c>
      <c r="AV20" s="199"/>
      <c r="AW20" s="199"/>
      <c r="AX20" s="199">
        <f t="shared" si="34"/>
        <v>0</v>
      </c>
      <c r="AY20" s="200"/>
      <c r="AZ20" s="200"/>
      <c r="BA20" s="200">
        <f t="shared" si="35"/>
        <v>0</v>
      </c>
      <c r="BB20" s="201"/>
      <c r="BC20" s="201"/>
      <c r="BD20" s="201">
        <f t="shared" si="36"/>
        <v>0</v>
      </c>
      <c r="BE20" s="202"/>
      <c r="BF20" s="202"/>
      <c r="BG20" s="202">
        <f t="shared" si="37"/>
        <v>0</v>
      </c>
      <c r="BH20" s="203"/>
      <c r="BI20" s="203"/>
      <c r="BJ20" s="203">
        <f t="shared" si="38"/>
        <v>0</v>
      </c>
      <c r="BK20" s="195"/>
      <c r="BL20" s="195"/>
      <c r="BM20" s="195">
        <f t="shared" si="39"/>
        <v>0</v>
      </c>
      <c r="BN20" s="204"/>
      <c r="BO20" s="204"/>
      <c r="BP20" s="204">
        <f t="shared" si="40"/>
        <v>0</v>
      </c>
      <c r="BQ20" s="205"/>
      <c r="BR20" s="205"/>
      <c r="BS20" s="205">
        <f t="shared" si="41"/>
        <v>0</v>
      </c>
      <c r="BT20" s="206"/>
      <c r="BU20" s="206"/>
      <c r="BV20" s="206">
        <f t="shared" si="42"/>
        <v>0</v>
      </c>
      <c r="BW20" s="207"/>
      <c r="BX20" s="207"/>
      <c r="BY20" s="207">
        <f t="shared" si="17"/>
        <v>0</v>
      </c>
      <c r="BZ20" s="208"/>
      <c r="CA20" s="208"/>
      <c r="CB20" s="208">
        <f t="shared" si="17"/>
        <v>0</v>
      </c>
      <c r="CC20" s="209"/>
      <c r="CD20" s="209"/>
      <c r="CE20" s="209">
        <f t="shared" si="17"/>
        <v>0</v>
      </c>
      <c r="CF20" s="210"/>
      <c r="CG20" s="210"/>
      <c r="CH20" s="210">
        <f t="shared" si="17"/>
        <v>0</v>
      </c>
      <c r="CI20" s="211"/>
      <c r="CJ20" s="211"/>
      <c r="CK20" s="211">
        <f t="shared" si="17"/>
        <v>0</v>
      </c>
      <c r="CL20" s="206"/>
      <c r="CM20" s="206"/>
      <c r="CN20" s="206">
        <f t="shared" si="17"/>
        <v>0</v>
      </c>
      <c r="CO20" s="212"/>
      <c r="CP20" s="212"/>
      <c r="CQ20" s="212">
        <f t="shared" si="17"/>
        <v>0</v>
      </c>
      <c r="CR20" s="213"/>
      <c r="CS20" s="213"/>
      <c r="CT20" s="213">
        <f t="shared" si="17"/>
        <v>0</v>
      </c>
      <c r="CU20">
        <f t="shared" si="18"/>
        <v>0</v>
      </c>
      <c r="CV20">
        <f t="shared" si="19"/>
        <v>0</v>
      </c>
      <c r="CW20">
        <f t="shared" si="24"/>
        <v>0</v>
      </c>
      <c r="CY20" s="140" t="e">
        <f t="shared" si="20"/>
        <v>#NAME?</v>
      </c>
      <c r="CZ20">
        <f t="shared" si="21"/>
        <v>0</v>
      </c>
    </row>
    <row r="21" spans="1:104">
      <c r="A21" s="181">
        <v>16</v>
      </c>
      <c r="B21" s="181" t="s">
        <v>179</v>
      </c>
      <c r="C21" s="182" t="s">
        <v>16</v>
      </c>
      <c r="D21" s="183"/>
      <c r="E21" s="184">
        <f>E26</f>
        <v>2</v>
      </c>
      <c r="F21" s="152"/>
      <c r="G21" s="152"/>
      <c r="H21" s="185">
        <f t="shared" si="22"/>
        <v>0</v>
      </c>
      <c r="I21" s="153"/>
      <c r="J21" s="153"/>
      <c r="K21" s="186">
        <f t="shared" si="23"/>
        <v>0</v>
      </c>
      <c r="L21" s="187"/>
      <c r="M21" s="187"/>
      <c r="N21" s="187">
        <f t="shared" si="43"/>
        <v>0</v>
      </c>
      <c r="O21" s="188"/>
      <c r="P21" s="188"/>
      <c r="Q21" s="188">
        <f t="shared" si="44"/>
        <v>0</v>
      </c>
      <c r="R21" s="189"/>
      <c r="S21" s="189"/>
      <c r="T21" s="189">
        <f t="shared" si="45"/>
        <v>0</v>
      </c>
      <c r="U21" s="190"/>
      <c r="V21" s="190"/>
      <c r="W21" s="190">
        <f t="shared" si="25"/>
        <v>0</v>
      </c>
      <c r="X21" s="191"/>
      <c r="Y21" s="191"/>
      <c r="Z21" s="191">
        <f t="shared" si="26"/>
        <v>0</v>
      </c>
      <c r="AA21" s="192"/>
      <c r="AB21" s="192"/>
      <c r="AC21" s="192">
        <f t="shared" si="27"/>
        <v>0</v>
      </c>
      <c r="AD21" s="193"/>
      <c r="AE21" s="193"/>
      <c r="AF21" s="193">
        <f t="shared" si="28"/>
        <v>0</v>
      </c>
      <c r="AG21" s="194"/>
      <c r="AH21" s="194"/>
      <c r="AI21" s="194">
        <f t="shared" si="29"/>
        <v>0</v>
      </c>
      <c r="AJ21" s="195"/>
      <c r="AK21" s="195"/>
      <c r="AL21" s="195">
        <f t="shared" si="30"/>
        <v>0</v>
      </c>
      <c r="AM21" s="196"/>
      <c r="AN21" s="196"/>
      <c r="AO21" s="196">
        <f t="shared" si="31"/>
        <v>0</v>
      </c>
      <c r="AP21" s="197"/>
      <c r="AQ21" s="197"/>
      <c r="AR21" s="197">
        <f t="shared" si="32"/>
        <v>0</v>
      </c>
      <c r="AS21" s="198"/>
      <c r="AT21" s="198"/>
      <c r="AU21" s="198">
        <f t="shared" si="33"/>
        <v>0</v>
      </c>
      <c r="AV21" s="199"/>
      <c r="AW21" s="199"/>
      <c r="AX21" s="199">
        <f t="shared" si="34"/>
        <v>0</v>
      </c>
      <c r="AY21" s="200"/>
      <c r="AZ21" s="200"/>
      <c r="BA21" s="200">
        <f t="shared" si="35"/>
        <v>0</v>
      </c>
      <c r="BB21" s="201"/>
      <c r="BC21" s="201"/>
      <c r="BD21" s="201">
        <f t="shared" si="36"/>
        <v>0</v>
      </c>
      <c r="BE21" s="202"/>
      <c r="BF21" s="202"/>
      <c r="BG21" s="202">
        <f t="shared" si="37"/>
        <v>0</v>
      </c>
      <c r="BH21" s="203"/>
      <c r="BI21" s="203"/>
      <c r="BJ21" s="203">
        <f t="shared" si="38"/>
        <v>0</v>
      </c>
      <c r="BK21" s="195"/>
      <c r="BL21" s="195"/>
      <c r="BM21" s="195">
        <f t="shared" si="39"/>
        <v>0</v>
      </c>
      <c r="BN21" s="204"/>
      <c r="BO21" s="204"/>
      <c r="BP21" s="204">
        <f t="shared" si="40"/>
        <v>0</v>
      </c>
      <c r="BQ21" s="205"/>
      <c r="BR21" s="205"/>
      <c r="BS21" s="205">
        <f t="shared" si="41"/>
        <v>0</v>
      </c>
      <c r="BT21" s="206"/>
      <c r="BU21" s="206"/>
      <c r="BV21" s="206">
        <f t="shared" si="42"/>
        <v>0</v>
      </c>
      <c r="BW21" s="207"/>
      <c r="BX21" s="207"/>
      <c r="BY21" s="207">
        <f t="shared" si="17"/>
        <v>0</v>
      </c>
      <c r="BZ21" s="208"/>
      <c r="CA21" s="208"/>
      <c r="CB21" s="208">
        <f t="shared" si="17"/>
        <v>0</v>
      </c>
      <c r="CC21" s="209"/>
      <c r="CD21" s="209"/>
      <c r="CE21" s="209">
        <f t="shared" si="17"/>
        <v>0</v>
      </c>
      <c r="CF21" s="210"/>
      <c r="CG21" s="210"/>
      <c r="CH21" s="210">
        <f t="shared" si="17"/>
        <v>0</v>
      </c>
      <c r="CI21" s="211"/>
      <c r="CJ21" s="211"/>
      <c r="CK21" s="211">
        <f t="shared" si="17"/>
        <v>0</v>
      </c>
      <c r="CL21" s="206"/>
      <c r="CM21" s="206"/>
      <c r="CN21" s="206">
        <f t="shared" si="17"/>
        <v>0</v>
      </c>
      <c r="CO21" s="212"/>
      <c r="CP21" s="212"/>
      <c r="CQ21" s="212">
        <f t="shared" si="17"/>
        <v>0</v>
      </c>
      <c r="CR21" s="213"/>
      <c r="CS21" s="213"/>
      <c r="CT21" s="213">
        <f t="shared" si="17"/>
        <v>0</v>
      </c>
      <c r="CU21">
        <f t="shared" si="18"/>
        <v>0</v>
      </c>
      <c r="CV21">
        <f t="shared" si="19"/>
        <v>0</v>
      </c>
      <c r="CW21">
        <f t="shared" si="24"/>
        <v>0</v>
      </c>
      <c r="CY21" s="140" t="e">
        <f t="shared" si="20"/>
        <v>#NAME?</v>
      </c>
      <c r="CZ21">
        <f t="shared" si="21"/>
        <v>0</v>
      </c>
    </row>
    <row r="22" spans="1:104">
      <c r="A22" s="181">
        <v>17</v>
      </c>
      <c r="B22" s="230" t="s">
        <v>142</v>
      </c>
      <c r="C22" s="182" t="s">
        <v>41</v>
      </c>
      <c r="D22" s="183"/>
      <c r="E22" s="184">
        <f>Cijene!D4</f>
        <v>6</v>
      </c>
      <c r="F22" s="152">
        <f>(BrutoJune01*98%)*Obracun!D12%</f>
        <v>0</v>
      </c>
      <c r="G22" s="152"/>
      <c r="H22" s="185">
        <f t="shared" si="22"/>
        <v>0</v>
      </c>
      <c r="I22" s="153">
        <f>(BrutoJune02*98%)*Obracun!D12%</f>
        <v>0</v>
      </c>
      <c r="J22" s="153"/>
      <c r="K22" s="186">
        <f t="shared" si="23"/>
        <v>0</v>
      </c>
      <c r="L22" s="187">
        <f>(BrutoJune03*98%)*Obracun!D12%</f>
        <v>14.401590000000001</v>
      </c>
      <c r="M22" s="187"/>
      <c r="N22" s="187">
        <f t="shared" si="43"/>
        <v>14.401590000000001</v>
      </c>
      <c r="O22" s="188">
        <f>(BrutoJune04*98%)*Obracun!D12%</f>
        <v>0</v>
      </c>
      <c r="P22" s="188"/>
      <c r="Q22" s="188">
        <f t="shared" si="44"/>
        <v>14.401590000000001</v>
      </c>
      <c r="R22" s="189">
        <f>(BrutoJune05*98%)*Obracun!D12%</f>
        <v>0</v>
      </c>
      <c r="S22" s="189"/>
      <c r="T22" s="189">
        <f t="shared" si="45"/>
        <v>14.401590000000001</v>
      </c>
      <c r="U22" s="190">
        <f>(BrutoJune06*98%)*Obracun!D12%</f>
        <v>0</v>
      </c>
      <c r="V22" s="190"/>
      <c r="W22" s="190">
        <f t="shared" si="25"/>
        <v>14.401590000000001</v>
      </c>
      <c r="X22" s="191">
        <f>(BrutoJune07*98%)*Obracun!D12%</f>
        <v>9.6010600000000004</v>
      </c>
      <c r="Y22" s="191"/>
      <c r="Z22" s="191">
        <f t="shared" si="26"/>
        <v>24.002650000000003</v>
      </c>
      <c r="AA22" s="192">
        <f>(BrutoJune08*98%)*Obracun!D12%</f>
        <v>0</v>
      </c>
      <c r="AB22" s="192"/>
      <c r="AC22" s="192">
        <f t="shared" si="27"/>
        <v>24.002650000000003</v>
      </c>
      <c r="AD22" s="193">
        <f>(BrutoJune09*98%)*Obracun!D12%</f>
        <v>0</v>
      </c>
      <c r="AE22" s="193"/>
      <c r="AF22" s="193">
        <f t="shared" si="28"/>
        <v>24.002650000000003</v>
      </c>
      <c r="AG22" s="194">
        <f>(BrutoJune10*98%)*Obracun!D12%</f>
        <v>14.544179999999999</v>
      </c>
      <c r="AH22" s="194"/>
      <c r="AI22" s="194">
        <f t="shared" si="29"/>
        <v>38.54683</v>
      </c>
      <c r="AJ22" s="195">
        <f>(BrutoJune11*98%)*Obracun!D12%</f>
        <v>0</v>
      </c>
      <c r="AK22" s="195"/>
      <c r="AL22" s="195">
        <f t="shared" si="30"/>
        <v>38.54683</v>
      </c>
      <c r="AM22" s="196">
        <f>(BrutoJune12*98%)*Obracun!D12%</f>
        <v>0</v>
      </c>
      <c r="AN22" s="196"/>
      <c r="AO22" s="196">
        <f t="shared" si="31"/>
        <v>38.54683</v>
      </c>
      <c r="AP22" s="197">
        <f>(BrutoJune13*98%)*Obracun!D12%</f>
        <v>0</v>
      </c>
      <c r="AQ22" s="197"/>
      <c r="AR22" s="197">
        <f t="shared" si="32"/>
        <v>38.54683</v>
      </c>
      <c r="AS22" s="198">
        <f>(BrutoJune14*98%)*Obracun!D12%</f>
        <v>9.6961200000000005</v>
      </c>
      <c r="AT22" s="198"/>
      <c r="AU22" s="198">
        <f t="shared" si="33"/>
        <v>48.24295</v>
      </c>
      <c r="AV22" s="199">
        <f>(BrutoJune15*98%)*Obracun!D12%</f>
        <v>0</v>
      </c>
      <c r="AW22" s="199"/>
      <c r="AX22" s="199">
        <f t="shared" si="34"/>
        <v>48.24295</v>
      </c>
      <c r="AY22" s="200">
        <f>(BrutoJune16*98%)*Obracun!D12%</f>
        <v>0</v>
      </c>
      <c r="AZ22" s="200"/>
      <c r="BA22" s="200">
        <f t="shared" si="35"/>
        <v>48.24295</v>
      </c>
      <c r="BB22" s="201">
        <f>(BrutoJune17*98%)*Obracun!D12%</f>
        <v>0</v>
      </c>
      <c r="BC22" s="201"/>
      <c r="BD22" s="201">
        <f t="shared" si="36"/>
        <v>48.24295</v>
      </c>
      <c r="BE22" s="202">
        <f>(BrutoJune18*98%)*Obracun!D12%</f>
        <v>14.449119999999999</v>
      </c>
      <c r="BF22" s="202"/>
      <c r="BG22" s="202">
        <f t="shared" si="37"/>
        <v>62.692070000000001</v>
      </c>
      <c r="BH22" s="203">
        <f>(BrutoJune19*98%)*Obracun!D12%</f>
        <v>0</v>
      </c>
      <c r="BI22" s="203"/>
      <c r="BJ22" s="203">
        <f t="shared" si="38"/>
        <v>62.692070000000001</v>
      </c>
      <c r="BK22" s="195">
        <f>(BrutoJune20*98%)*Obracun!D12%</f>
        <v>0</v>
      </c>
      <c r="BL22" s="195"/>
      <c r="BM22" s="195">
        <f t="shared" si="39"/>
        <v>62.692070000000001</v>
      </c>
      <c r="BN22" s="204">
        <f>(BrutoJune21*98%)*Obracun!D12%</f>
        <v>0</v>
      </c>
      <c r="BO22" s="204"/>
      <c r="BP22" s="204">
        <f t="shared" si="40"/>
        <v>62.692070000000001</v>
      </c>
      <c r="BQ22" s="205">
        <f>(BrutoJune22*98%)*Obracun!D12%</f>
        <v>0</v>
      </c>
      <c r="BR22" s="205"/>
      <c r="BS22" s="205">
        <f t="shared" si="41"/>
        <v>62.692070000000001</v>
      </c>
      <c r="BT22" s="206">
        <f>(BrutoJune23*98%)*Obracun!D12%</f>
        <v>0</v>
      </c>
      <c r="BU22" s="206"/>
      <c r="BV22" s="206">
        <f t="shared" si="42"/>
        <v>62.692070000000001</v>
      </c>
      <c r="BW22" s="207">
        <f>(BrutoJune24*98%)*Obracun!D12%</f>
        <v>0</v>
      </c>
      <c r="BX22" s="207"/>
      <c r="BY22" s="207">
        <f t="shared" ref="BY22:BY50" si="46">BV22+BW22-BX22</f>
        <v>62.692070000000001</v>
      </c>
      <c r="BZ22" s="208">
        <f>(BrutoJune25*98%)*Obracun!D12%</f>
        <v>0</v>
      </c>
      <c r="CA22" s="208"/>
      <c r="CB22" s="208">
        <f t="shared" ref="CB22:CB50" si="47">BY22+BZ22-CA22</f>
        <v>62.692070000000001</v>
      </c>
      <c r="CC22" s="209">
        <f>(BrutoJune26*98%)*Obracun!D12%</f>
        <v>0</v>
      </c>
      <c r="CD22" s="209"/>
      <c r="CE22" s="209">
        <f t="shared" ref="CE22:CE50" si="48">CB22+CC22-CD22</f>
        <v>62.692070000000001</v>
      </c>
      <c r="CF22" s="210">
        <f>(BrutoJune27*98%)*Obracun!D12%</f>
        <v>0</v>
      </c>
      <c r="CG22" s="210"/>
      <c r="CH22" s="210">
        <f t="shared" ref="CH22:CH50" si="49">CE22+CF22-CG22</f>
        <v>62.692070000000001</v>
      </c>
      <c r="CI22" s="211">
        <f>(BrutoJune28*98%)*Obracun!D12%</f>
        <v>0</v>
      </c>
      <c r="CJ22" s="211"/>
      <c r="CK22" s="211">
        <f t="shared" ref="CK22:CK50" si="50">CH22+CI22-CJ22</f>
        <v>62.692070000000001</v>
      </c>
      <c r="CL22" s="206">
        <f>(BrutoJune29*98%)*Obracun!D12%</f>
        <v>0</v>
      </c>
      <c r="CM22" s="206"/>
      <c r="CN22" s="206">
        <f t="shared" ref="CN22:CN50" si="51">CK22+CL22-CM22</f>
        <v>62.692070000000001</v>
      </c>
      <c r="CO22" s="212">
        <f>(BrutoJune30*98%)*Obracun!D12%</f>
        <v>0</v>
      </c>
      <c r="CP22" s="212"/>
      <c r="CQ22" s="212">
        <f t="shared" ref="CQ22:CQ50" si="52">CN22+CO22-CP22</f>
        <v>62.692070000000001</v>
      </c>
      <c r="CR22" s="213">
        <f>(BrutoJune31*98%)*Obracun!D12%</f>
        <v>0</v>
      </c>
      <c r="CS22" s="213"/>
      <c r="CT22" s="213">
        <f t="shared" ref="CT22:CT50" si="53">CQ22+CR22-CS22</f>
        <v>62.692070000000001</v>
      </c>
      <c r="CU22">
        <f t="shared" si="18"/>
        <v>0</v>
      </c>
      <c r="CV22">
        <f t="shared" si="19"/>
        <v>0</v>
      </c>
      <c r="CW22">
        <f t="shared" si="24"/>
        <v>0</v>
      </c>
      <c r="CY22" s="140" t="e">
        <f t="shared" si="20"/>
        <v>#NAME?</v>
      </c>
      <c r="CZ22">
        <f t="shared" si="21"/>
        <v>0</v>
      </c>
    </row>
    <row r="23" spans="1:104">
      <c r="A23" s="181">
        <v>18</v>
      </c>
      <c r="B23" s="230" t="s">
        <v>143</v>
      </c>
      <c r="C23" s="182" t="s">
        <v>41</v>
      </c>
      <c r="D23" s="183"/>
      <c r="E23" s="184">
        <f>Cijene!D5</f>
        <v>5</v>
      </c>
      <c r="F23" s="152">
        <f>(BrutoJune01*98%)*Obracun!D13%</f>
        <v>0</v>
      </c>
      <c r="G23" s="152"/>
      <c r="H23" s="185">
        <f t="shared" si="22"/>
        <v>0</v>
      </c>
      <c r="I23" s="153">
        <f>(BrutoJune02*98%)*Obracun!D13%</f>
        <v>0</v>
      </c>
      <c r="J23" s="153"/>
      <c r="K23" s="186">
        <f t="shared" si="23"/>
        <v>0</v>
      </c>
      <c r="L23" s="187">
        <f>(BrutoJune03*98%)*Obracun!D13%</f>
        <v>5.0479800000000008</v>
      </c>
      <c r="M23" s="187"/>
      <c r="N23" s="187">
        <f t="shared" si="43"/>
        <v>5.0479800000000008</v>
      </c>
      <c r="O23" s="188">
        <f>(BrutoJune04*98%)*Obracun!D13%</f>
        <v>0</v>
      </c>
      <c r="P23" s="188"/>
      <c r="Q23" s="188">
        <f t="shared" si="44"/>
        <v>5.0479800000000008</v>
      </c>
      <c r="R23" s="189">
        <f>(BrutoJune05*98%)*Obracun!D13%</f>
        <v>0</v>
      </c>
      <c r="S23" s="189"/>
      <c r="T23" s="189">
        <f t="shared" si="45"/>
        <v>5.0479800000000008</v>
      </c>
      <c r="U23" s="190">
        <f>(BrutoJune06*98%)*Obracun!D13%</f>
        <v>0</v>
      </c>
      <c r="V23" s="190"/>
      <c r="W23" s="190">
        <f t="shared" si="25"/>
        <v>5.0479800000000008</v>
      </c>
      <c r="X23" s="191">
        <f>(BrutoJune07*98%)*Obracun!D13%</f>
        <v>3.3653200000000001</v>
      </c>
      <c r="Y23" s="191"/>
      <c r="Z23" s="191">
        <f t="shared" si="26"/>
        <v>8.4133000000000013</v>
      </c>
      <c r="AA23" s="192">
        <f>(BrutoJune08*98%)*Obracun!D13%</f>
        <v>0</v>
      </c>
      <c r="AB23" s="192"/>
      <c r="AC23" s="192">
        <f t="shared" si="27"/>
        <v>8.4133000000000013</v>
      </c>
      <c r="AD23" s="193">
        <f>(BrutoJune09*98%)*Obracun!D13%</f>
        <v>0</v>
      </c>
      <c r="AE23" s="193"/>
      <c r="AF23" s="193">
        <f t="shared" si="28"/>
        <v>8.4133000000000013</v>
      </c>
      <c r="AG23" s="194">
        <f>(BrutoJune10*98%)*Obracun!D13%</f>
        <v>5.0979599999999996</v>
      </c>
      <c r="AH23" s="194"/>
      <c r="AI23" s="194">
        <f t="shared" si="29"/>
        <v>13.51126</v>
      </c>
      <c r="AJ23" s="195">
        <f>(BrutoJune11*98%)*Obracun!D13%</f>
        <v>0</v>
      </c>
      <c r="AK23" s="195"/>
      <c r="AL23" s="195">
        <f t="shared" si="30"/>
        <v>13.51126</v>
      </c>
      <c r="AM23" s="196">
        <f>(BrutoJune12*98%)*Obracun!D13%</f>
        <v>0</v>
      </c>
      <c r="AN23" s="196"/>
      <c r="AO23" s="196">
        <f t="shared" si="31"/>
        <v>13.51126</v>
      </c>
      <c r="AP23" s="197">
        <f>(BrutoJune13*98%)*Obracun!D13%</f>
        <v>0</v>
      </c>
      <c r="AQ23" s="197"/>
      <c r="AR23" s="197">
        <f t="shared" si="32"/>
        <v>13.51126</v>
      </c>
      <c r="AS23" s="198">
        <f>(BrutoJune14*98%)*Obracun!D13%</f>
        <v>3.3986400000000003</v>
      </c>
      <c r="AT23" s="198"/>
      <c r="AU23" s="198">
        <f t="shared" si="33"/>
        <v>16.9099</v>
      </c>
      <c r="AV23" s="199">
        <f>(BrutoJune15*98%)*Obracun!D13%</f>
        <v>0</v>
      </c>
      <c r="AW23" s="199"/>
      <c r="AX23" s="199">
        <f t="shared" si="34"/>
        <v>16.9099</v>
      </c>
      <c r="AY23" s="200">
        <f>(BrutoJune16*98%)*Obracun!D13%</f>
        <v>0</v>
      </c>
      <c r="AZ23" s="200"/>
      <c r="BA23" s="200">
        <f t="shared" si="35"/>
        <v>16.9099</v>
      </c>
      <c r="BB23" s="201">
        <f>(BrutoJune17*98%)*Obracun!D13%</f>
        <v>0</v>
      </c>
      <c r="BC23" s="201"/>
      <c r="BD23" s="201">
        <f t="shared" si="36"/>
        <v>16.9099</v>
      </c>
      <c r="BE23" s="202">
        <f>(BrutoJune18*98%)*Obracun!D13%</f>
        <v>5.0646399999999998</v>
      </c>
      <c r="BF23" s="202"/>
      <c r="BG23" s="202">
        <f t="shared" si="37"/>
        <v>21.974540000000001</v>
      </c>
      <c r="BH23" s="203">
        <f>(BrutoJune19*98%)*Obracun!D13%</f>
        <v>0</v>
      </c>
      <c r="BI23" s="203"/>
      <c r="BJ23" s="203">
        <f t="shared" si="38"/>
        <v>21.974540000000001</v>
      </c>
      <c r="BK23" s="195">
        <f>(BrutoJune20*98%)*Obracun!D13%</f>
        <v>0</v>
      </c>
      <c r="BL23" s="195"/>
      <c r="BM23" s="195">
        <f t="shared" si="39"/>
        <v>21.974540000000001</v>
      </c>
      <c r="BN23" s="204">
        <f>(BrutoJune21*98%)*Obracun!D13%</f>
        <v>0</v>
      </c>
      <c r="BO23" s="204"/>
      <c r="BP23" s="204">
        <f t="shared" si="40"/>
        <v>21.974540000000001</v>
      </c>
      <c r="BQ23" s="205">
        <f>(BrutoJune22*98%)*Obracun!D13%</f>
        <v>0</v>
      </c>
      <c r="BR23" s="205"/>
      <c r="BS23" s="205">
        <f t="shared" si="41"/>
        <v>21.974540000000001</v>
      </c>
      <c r="BT23" s="206">
        <f>(BrutoJune23*98%)*Obracun!D13%</f>
        <v>0</v>
      </c>
      <c r="BU23" s="206"/>
      <c r="BV23" s="206">
        <f t="shared" si="42"/>
        <v>21.974540000000001</v>
      </c>
      <c r="BW23" s="207">
        <f>(BrutoJune24*98%)*Obracun!D13%</f>
        <v>0</v>
      </c>
      <c r="BX23" s="207"/>
      <c r="BY23" s="207">
        <f t="shared" si="46"/>
        <v>21.974540000000001</v>
      </c>
      <c r="BZ23" s="208">
        <f>(BrutoJune25*98%)*Obracun!D13%</f>
        <v>0</v>
      </c>
      <c r="CA23" s="208"/>
      <c r="CB23" s="208">
        <f t="shared" si="47"/>
        <v>21.974540000000001</v>
      </c>
      <c r="CC23" s="209">
        <f>(BrutoJune26*98%)*Obracun!D13%</f>
        <v>0</v>
      </c>
      <c r="CD23" s="209"/>
      <c r="CE23" s="209">
        <f t="shared" si="48"/>
        <v>21.974540000000001</v>
      </c>
      <c r="CF23" s="210">
        <f>(BrutoJune27*98%)*Obracun!D13%</f>
        <v>0</v>
      </c>
      <c r="CG23" s="210"/>
      <c r="CH23" s="210">
        <f t="shared" si="49"/>
        <v>21.974540000000001</v>
      </c>
      <c r="CI23" s="211">
        <f>(BrutoJune28*98%)*Obracun!D13%</f>
        <v>0</v>
      </c>
      <c r="CJ23" s="211"/>
      <c r="CK23" s="211">
        <f t="shared" si="50"/>
        <v>21.974540000000001</v>
      </c>
      <c r="CL23" s="206">
        <f>(BrutoJune29*98%)*Obracun!D13%</f>
        <v>0</v>
      </c>
      <c r="CM23" s="206"/>
      <c r="CN23" s="206">
        <f t="shared" si="51"/>
        <v>21.974540000000001</v>
      </c>
      <c r="CO23" s="212">
        <f>(BrutoJune30*98%)*Obracun!D13%</f>
        <v>0</v>
      </c>
      <c r="CP23" s="212"/>
      <c r="CQ23" s="212">
        <f t="shared" si="52"/>
        <v>21.974540000000001</v>
      </c>
      <c r="CR23" s="213">
        <f>(BrutoJune31*98%)*Obracun!D13%</f>
        <v>0</v>
      </c>
      <c r="CS23" s="213"/>
      <c r="CT23" s="213">
        <f t="shared" si="53"/>
        <v>21.974540000000001</v>
      </c>
      <c r="CU23">
        <f t="shared" si="18"/>
        <v>0</v>
      </c>
      <c r="CV23">
        <f t="shared" si="19"/>
        <v>0</v>
      </c>
      <c r="CW23">
        <f t="shared" si="24"/>
        <v>0</v>
      </c>
      <c r="CY23" s="140" t="e">
        <f t="shared" si="20"/>
        <v>#NAME?</v>
      </c>
      <c r="CZ23">
        <f t="shared" si="21"/>
        <v>0</v>
      </c>
    </row>
    <row r="24" spans="1:104">
      <c r="A24" s="181">
        <v>19</v>
      </c>
      <c r="B24" s="230" t="s">
        <v>144</v>
      </c>
      <c r="C24" s="182" t="s">
        <v>41</v>
      </c>
      <c r="D24" s="183"/>
      <c r="E24" s="184">
        <f>Cijene!D6</f>
        <v>10</v>
      </c>
      <c r="F24" s="152">
        <f>(BrutoJune01*98%)*Obracun!D14%</f>
        <v>0</v>
      </c>
      <c r="G24" s="152"/>
      <c r="H24" s="185">
        <f t="shared" si="22"/>
        <v>0</v>
      </c>
      <c r="I24" s="153">
        <f>(BrutoJune02*98%)*Obracun!D14%</f>
        <v>0</v>
      </c>
      <c r="J24" s="153"/>
      <c r="K24" s="186">
        <f t="shared" si="23"/>
        <v>0</v>
      </c>
      <c r="L24" s="187">
        <f>(BrutoJune03*98%)*Obracun!D14%</f>
        <v>5.7903300000000009</v>
      </c>
      <c r="M24" s="187"/>
      <c r="N24" s="187">
        <f t="shared" si="43"/>
        <v>5.7903300000000009</v>
      </c>
      <c r="O24" s="188">
        <f>(BrutoJune04*98%)*Obracun!D14%</f>
        <v>0</v>
      </c>
      <c r="P24" s="188"/>
      <c r="Q24" s="188">
        <f t="shared" si="44"/>
        <v>5.7903300000000009</v>
      </c>
      <c r="R24" s="189">
        <f>(BrutoJune05*98%)*Obracun!D14%</f>
        <v>0</v>
      </c>
      <c r="S24" s="189"/>
      <c r="T24" s="189">
        <f t="shared" si="45"/>
        <v>5.7903300000000009</v>
      </c>
      <c r="U24" s="190">
        <f>(BrutoJune06*98%)*Obracun!D14%</f>
        <v>0</v>
      </c>
      <c r="V24" s="190"/>
      <c r="W24" s="190">
        <f t="shared" si="25"/>
        <v>5.7903300000000009</v>
      </c>
      <c r="X24" s="191">
        <f>(BrutoJune07*98%)*Obracun!D14%</f>
        <v>3.86022</v>
      </c>
      <c r="Y24" s="191"/>
      <c r="Z24" s="191">
        <f t="shared" si="26"/>
        <v>9.6505500000000008</v>
      </c>
      <c r="AA24" s="192">
        <f>(BrutoJune08*98%)*Obracun!D14%</f>
        <v>0</v>
      </c>
      <c r="AB24" s="192"/>
      <c r="AC24" s="192">
        <f t="shared" si="27"/>
        <v>9.6505500000000008</v>
      </c>
      <c r="AD24" s="193">
        <f>(BrutoJune09*98%)*Obracun!D14%</f>
        <v>0</v>
      </c>
      <c r="AE24" s="193"/>
      <c r="AF24" s="193">
        <f t="shared" si="28"/>
        <v>9.6505500000000008</v>
      </c>
      <c r="AG24" s="194">
        <f>(BrutoJune10*98%)*Obracun!D14%</f>
        <v>5.8476599999999994</v>
      </c>
      <c r="AH24" s="194"/>
      <c r="AI24" s="194">
        <f t="shared" si="29"/>
        <v>15.49821</v>
      </c>
      <c r="AJ24" s="195">
        <f>(BrutoJune11*98%)*Obracun!D14%</f>
        <v>0</v>
      </c>
      <c r="AK24" s="195"/>
      <c r="AL24" s="195">
        <f t="shared" si="30"/>
        <v>15.49821</v>
      </c>
      <c r="AM24" s="196">
        <f>(BrutoJune12*98%)*Obracun!D14%</f>
        <v>0</v>
      </c>
      <c r="AN24" s="196"/>
      <c r="AO24" s="196">
        <f t="shared" si="31"/>
        <v>15.49821</v>
      </c>
      <c r="AP24" s="197">
        <f>(BrutoJune13*98%)*Obracun!D14%</f>
        <v>0</v>
      </c>
      <c r="AQ24" s="197"/>
      <c r="AR24" s="197">
        <f t="shared" si="32"/>
        <v>15.49821</v>
      </c>
      <c r="AS24" s="198">
        <f>(BrutoJune14*98%)*Obracun!D14%</f>
        <v>3.8984400000000003</v>
      </c>
      <c r="AT24" s="198"/>
      <c r="AU24" s="198">
        <f t="shared" si="33"/>
        <v>19.396650000000001</v>
      </c>
      <c r="AV24" s="199">
        <f>(BrutoJune15*98%)*Obracun!D14%</f>
        <v>0</v>
      </c>
      <c r="AW24" s="199"/>
      <c r="AX24" s="199">
        <f t="shared" si="34"/>
        <v>19.396650000000001</v>
      </c>
      <c r="AY24" s="200">
        <f>(BrutoJune16*98%)*Obracun!D14%</f>
        <v>0</v>
      </c>
      <c r="AZ24" s="200"/>
      <c r="BA24" s="200">
        <f t="shared" si="35"/>
        <v>19.396650000000001</v>
      </c>
      <c r="BB24" s="201">
        <f>(BrutoJune17*98%)*Obracun!D14%</f>
        <v>0</v>
      </c>
      <c r="BC24" s="201"/>
      <c r="BD24" s="201">
        <f t="shared" si="36"/>
        <v>19.396650000000001</v>
      </c>
      <c r="BE24" s="202">
        <f>(BrutoJune18*98%)*Obracun!D14%</f>
        <v>5.8094400000000004</v>
      </c>
      <c r="BF24" s="202"/>
      <c r="BG24" s="202">
        <f t="shared" si="37"/>
        <v>25.206090000000003</v>
      </c>
      <c r="BH24" s="203">
        <f>(BrutoJune19*98%)*Obracun!D14%</f>
        <v>0</v>
      </c>
      <c r="BI24" s="203"/>
      <c r="BJ24" s="203">
        <f t="shared" si="38"/>
        <v>25.206090000000003</v>
      </c>
      <c r="BK24" s="195">
        <f>(BrutoJune20*98%)*Obracun!D14%</f>
        <v>0</v>
      </c>
      <c r="BL24" s="195"/>
      <c r="BM24" s="195">
        <f t="shared" si="39"/>
        <v>25.206090000000003</v>
      </c>
      <c r="BN24" s="204">
        <f>(BrutoJune21*98%)*Obracun!D14%</f>
        <v>0</v>
      </c>
      <c r="BO24" s="204"/>
      <c r="BP24" s="204">
        <f t="shared" si="40"/>
        <v>25.206090000000003</v>
      </c>
      <c r="BQ24" s="205">
        <f>(BrutoJune22*98%)*Obracun!D14%</f>
        <v>0</v>
      </c>
      <c r="BR24" s="205"/>
      <c r="BS24" s="205">
        <f t="shared" si="41"/>
        <v>25.206090000000003</v>
      </c>
      <c r="BT24" s="206">
        <f>(BrutoJune23*98%)*Obracun!D14%</f>
        <v>0</v>
      </c>
      <c r="BU24" s="206"/>
      <c r="BV24" s="206">
        <f t="shared" si="42"/>
        <v>25.206090000000003</v>
      </c>
      <c r="BW24" s="207">
        <f>(BrutoJune24*98%)*Obracun!D14%</f>
        <v>0</v>
      </c>
      <c r="BX24" s="207"/>
      <c r="BY24" s="207">
        <f t="shared" si="46"/>
        <v>25.206090000000003</v>
      </c>
      <c r="BZ24" s="208">
        <f>(BrutoJune25*98%)*Obracun!D14%</f>
        <v>0</v>
      </c>
      <c r="CA24" s="208"/>
      <c r="CB24" s="208">
        <f t="shared" si="47"/>
        <v>25.206090000000003</v>
      </c>
      <c r="CC24" s="209">
        <f>(BrutoJune26*98%)*Obracun!D14%</f>
        <v>0</v>
      </c>
      <c r="CD24" s="209"/>
      <c r="CE24" s="209">
        <f t="shared" si="48"/>
        <v>25.206090000000003</v>
      </c>
      <c r="CF24" s="210">
        <f>(BrutoJune27*98%)*Obracun!D14%</f>
        <v>0</v>
      </c>
      <c r="CG24" s="210"/>
      <c r="CH24" s="210">
        <f t="shared" si="49"/>
        <v>25.206090000000003</v>
      </c>
      <c r="CI24" s="211">
        <f>(BrutoJune28*98%)*Obracun!D14%</f>
        <v>0</v>
      </c>
      <c r="CJ24" s="211"/>
      <c r="CK24" s="211">
        <f t="shared" si="50"/>
        <v>25.206090000000003</v>
      </c>
      <c r="CL24" s="206">
        <f>(BrutoJune29*98%)*Obracun!D14%</f>
        <v>0</v>
      </c>
      <c r="CM24" s="206"/>
      <c r="CN24" s="206">
        <f t="shared" si="51"/>
        <v>25.206090000000003</v>
      </c>
      <c r="CO24" s="212">
        <f>(BrutoJune30*98%)*Obracun!D14%</f>
        <v>0</v>
      </c>
      <c r="CP24" s="212"/>
      <c r="CQ24" s="212">
        <f t="shared" si="52"/>
        <v>25.206090000000003</v>
      </c>
      <c r="CR24" s="213">
        <f>(BrutoJune31*98%)*Obracun!D14%</f>
        <v>0</v>
      </c>
      <c r="CS24" s="213"/>
      <c r="CT24" s="213">
        <f t="shared" si="53"/>
        <v>25.206090000000003</v>
      </c>
      <c r="CU24">
        <f t="shared" si="18"/>
        <v>0</v>
      </c>
      <c r="CV24">
        <f t="shared" si="19"/>
        <v>0</v>
      </c>
      <c r="CW24">
        <f t="shared" si="24"/>
        <v>0</v>
      </c>
      <c r="CY24" s="140" t="e">
        <f t="shared" si="20"/>
        <v>#NAME?</v>
      </c>
      <c r="CZ24">
        <f t="shared" si="21"/>
        <v>0</v>
      </c>
    </row>
    <row r="25" spans="1:104">
      <c r="A25" s="181">
        <v>20</v>
      </c>
      <c r="B25" s="230" t="s">
        <v>145</v>
      </c>
      <c r="C25" s="182" t="s">
        <v>41</v>
      </c>
      <c r="D25" s="183"/>
      <c r="E25" s="184">
        <f>Cijene!D7</f>
        <v>0</v>
      </c>
      <c r="F25" s="152">
        <f>(BrutoJune01*98%)*Obracun!D15%</f>
        <v>0</v>
      </c>
      <c r="G25" s="152">
        <f>F25</f>
        <v>0</v>
      </c>
      <c r="H25" s="185">
        <f t="shared" si="22"/>
        <v>0</v>
      </c>
      <c r="I25" s="153">
        <f>(BrutoJune02*98%)*Obracun!D15%</f>
        <v>0</v>
      </c>
      <c r="J25" s="153">
        <f>I25</f>
        <v>0</v>
      </c>
      <c r="K25" s="186">
        <f t="shared" si="23"/>
        <v>0</v>
      </c>
      <c r="L25" s="187">
        <f>(BrutoJune03*98%)*Obracun!D15%</f>
        <v>1.33623</v>
      </c>
      <c r="M25" s="187">
        <f>L25</f>
        <v>1.33623</v>
      </c>
      <c r="N25" s="187">
        <f t="shared" si="43"/>
        <v>0</v>
      </c>
      <c r="O25" s="188">
        <f>(BrutoJune04*98%)*Obracun!D15%</f>
        <v>0</v>
      </c>
      <c r="P25" s="188">
        <f>O25</f>
        <v>0</v>
      </c>
      <c r="Q25" s="188">
        <f t="shared" si="44"/>
        <v>0</v>
      </c>
      <c r="R25" s="189">
        <f>(BrutoJune05*98%)*Obracun!D15%</f>
        <v>0</v>
      </c>
      <c r="S25" s="189">
        <f>R25</f>
        <v>0</v>
      </c>
      <c r="T25" s="189">
        <f t="shared" si="45"/>
        <v>0</v>
      </c>
      <c r="U25" s="190">
        <f>(BrutoJune06*98%)*Obracun!D15%</f>
        <v>0</v>
      </c>
      <c r="V25" s="190">
        <f>U25</f>
        <v>0</v>
      </c>
      <c r="W25" s="190">
        <f t="shared" si="25"/>
        <v>0</v>
      </c>
      <c r="X25" s="191">
        <f>(BrutoJune07*98%)*Obracun!D15%</f>
        <v>0.89081999999999995</v>
      </c>
      <c r="Y25" s="191">
        <f>X25</f>
        <v>0.89081999999999995</v>
      </c>
      <c r="Z25" s="191">
        <f t="shared" si="26"/>
        <v>0</v>
      </c>
      <c r="AA25" s="192">
        <f>(BrutoJune08*98%)*Obracun!D15%</f>
        <v>0</v>
      </c>
      <c r="AB25" s="192">
        <f>AA25</f>
        <v>0</v>
      </c>
      <c r="AC25" s="192">
        <f t="shared" si="27"/>
        <v>0</v>
      </c>
      <c r="AD25" s="193">
        <f>(BrutoJune09*98%)*Obracun!D15%</f>
        <v>0</v>
      </c>
      <c r="AE25" s="193">
        <f>AD25</f>
        <v>0</v>
      </c>
      <c r="AF25" s="193">
        <f t="shared" si="28"/>
        <v>0</v>
      </c>
      <c r="AG25" s="194">
        <f>(BrutoJune10*98%)*Obracun!D15%</f>
        <v>1.3494599999999999</v>
      </c>
      <c r="AH25" s="194">
        <f>AG25</f>
        <v>1.3494599999999999</v>
      </c>
      <c r="AI25" s="194">
        <f t="shared" si="29"/>
        <v>0</v>
      </c>
      <c r="AJ25" s="195">
        <f>(BrutoJune11*98%)*Obracun!D15%</f>
        <v>0</v>
      </c>
      <c r="AK25" s="195">
        <f>AJ25</f>
        <v>0</v>
      </c>
      <c r="AL25" s="195">
        <f t="shared" si="30"/>
        <v>0</v>
      </c>
      <c r="AM25" s="196">
        <f>(BrutoJune12*98%)*Obracun!D15%</f>
        <v>0</v>
      </c>
      <c r="AN25" s="196">
        <f>AM25</f>
        <v>0</v>
      </c>
      <c r="AO25" s="196">
        <f t="shared" si="31"/>
        <v>0</v>
      </c>
      <c r="AP25" s="197">
        <f>(BrutoJune13*98%)*Obracun!D15%</f>
        <v>0</v>
      </c>
      <c r="AQ25" s="197">
        <f>AP25</f>
        <v>0</v>
      </c>
      <c r="AR25" s="197">
        <f t="shared" si="32"/>
        <v>0</v>
      </c>
      <c r="AS25" s="198">
        <f>(BrutoJune14*98%)*Obracun!D15%</f>
        <v>0.89964</v>
      </c>
      <c r="AT25" s="198">
        <f>AS25</f>
        <v>0.89964</v>
      </c>
      <c r="AU25" s="198">
        <f t="shared" si="33"/>
        <v>0</v>
      </c>
      <c r="AV25" s="199">
        <f>(BrutoJune15*98%)*Obracun!D15%</f>
        <v>0</v>
      </c>
      <c r="AW25" s="199">
        <f>AV25</f>
        <v>0</v>
      </c>
      <c r="AX25" s="199">
        <f t="shared" si="34"/>
        <v>0</v>
      </c>
      <c r="AY25" s="200">
        <f>(BrutoJune16*98%)*Obracun!D15%</f>
        <v>0</v>
      </c>
      <c r="AZ25" s="200">
        <f>AY25</f>
        <v>0</v>
      </c>
      <c r="BA25" s="200">
        <f t="shared" si="35"/>
        <v>0</v>
      </c>
      <c r="BB25" s="201">
        <f>(BrutoJune17*98%)*Obracun!D15%</f>
        <v>0</v>
      </c>
      <c r="BC25" s="201">
        <f>BB25</f>
        <v>0</v>
      </c>
      <c r="BD25" s="201">
        <f t="shared" si="36"/>
        <v>0</v>
      </c>
      <c r="BE25" s="202">
        <f>(BrutoJune18*98%)*Obracun!D15%</f>
        <v>1.3406399999999998</v>
      </c>
      <c r="BF25" s="202">
        <f>BE25</f>
        <v>1.3406399999999998</v>
      </c>
      <c r="BG25" s="202">
        <f t="shared" si="37"/>
        <v>0</v>
      </c>
      <c r="BH25" s="203">
        <f>(BrutoJune19*98%)*Obracun!D15%</f>
        <v>0</v>
      </c>
      <c r="BI25" s="203">
        <f>BH25</f>
        <v>0</v>
      </c>
      <c r="BJ25" s="203">
        <f t="shared" si="38"/>
        <v>0</v>
      </c>
      <c r="BK25" s="195">
        <f>(BrutoJune20*98%)*Obracun!D15%</f>
        <v>0</v>
      </c>
      <c r="BL25" s="195">
        <f>BK25</f>
        <v>0</v>
      </c>
      <c r="BM25" s="195">
        <f t="shared" si="39"/>
        <v>0</v>
      </c>
      <c r="BN25" s="204">
        <f>(BrutoJune21*98%)*Obracun!D15%</f>
        <v>0</v>
      </c>
      <c r="BO25" s="204">
        <f>BN25</f>
        <v>0</v>
      </c>
      <c r="BP25" s="204">
        <f t="shared" si="40"/>
        <v>0</v>
      </c>
      <c r="BQ25" s="205">
        <f>(BrutoJune22*98%)*Obracun!D15%</f>
        <v>0</v>
      </c>
      <c r="BR25" s="205">
        <f>BQ25</f>
        <v>0</v>
      </c>
      <c r="BS25" s="205">
        <f t="shared" si="41"/>
        <v>0</v>
      </c>
      <c r="BT25" s="206">
        <f>(BrutoJune23*98%)*Obracun!D15%</f>
        <v>0</v>
      </c>
      <c r="BU25" s="206">
        <f>BT25</f>
        <v>0</v>
      </c>
      <c r="BV25" s="206">
        <f t="shared" si="42"/>
        <v>0</v>
      </c>
      <c r="BW25" s="207">
        <f>(BrutoJune24*98%)*Obracun!D15%</f>
        <v>0</v>
      </c>
      <c r="BX25" s="207">
        <f>BW25</f>
        <v>0</v>
      </c>
      <c r="BY25" s="207">
        <f t="shared" si="46"/>
        <v>0</v>
      </c>
      <c r="BZ25" s="208">
        <f>(BrutoJune25*98%)*Obracun!D15%</f>
        <v>0</v>
      </c>
      <c r="CA25" s="208">
        <f>BZ25</f>
        <v>0</v>
      </c>
      <c r="CB25" s="208">
        <f t="shared" si="47"/>
        <v>0</v>
      </c>
      <c r="CC25" s="209">
        <f>(BrutoJune26*98%)*Obracun!D15%</f>
        <v>0</v>
      </c>
      <c r="CD25" s="209">
        <f>CC25</f>
        <v>0</v>
      </c>
      <c r="CE25" s="209">
        <f t="shared" si="48"/>
        <v>0</v>
      </c>
      <c r="CF25" s="210">
        <f>(BrutoJune27*98%)*Obracun!D15%</f>
        <v>0</v>
      </c>
      <c r="CG25" s="210">
        <f>CF25</f>
        <v>0</v>
      </c>
      <c r="CH25" s="210">
        <f t="shared" si="49"/>
        <v>0</v>
      </c>
      <c r="CI25" s="211">
        <f>(BrutoJune28*98%)*Obracun!D15%</f>
        <v>0</v>
      </c>
      <c r="CJ25" s="211">
        <f>CI25</f>
        <v>0</v>
      </c>
      <c r="CK25" s="211">
        <f t="shared" si="50"/>
        <v>0</v>
      </c>
      <c r="CL25" s="206">
        <f>(BrutoJune29*98%)*Obracun!D15%</f>
        <v>0</v>
      </c>
      <c r="CM25" s="206">
        <f>CL25</f>
        <v>0</v>
      </c>
      <c r="CN25" s="206">
        <f t="shared" si="51"/>
        <v>0</v>
      </c>
      <c r="CO25" s="212">
        <f>(BrutoJune30*98%)*Obracun!D15%</f>
        <v>0</v>
      </c>
      <c r="CP25" s="212">
        <f>CO25</f>
        <v>0</v>
      </c>
      <c r="CQ25" s="212">
        <f t="shared" si="52"/>
        <v>0</v>
      </c>
      <c r="CR25" s="213">
        <f>(BrutoJune31*98%)*Obracun!D15%</f>
        <v>0</v>
      </c>
      <c r="CS25" s="213">
        <f>CR25</f>
        <v>0</v>
      </c>
      <c r="CT25" s="213">
        <f t="shared" si="53"/>
        <v>0</v>
      </c>
      <c r="CU25">
        <f t="shared" si="18"/>
        <v>0</v>
      </c>
      <c r="CV25">
        <f t="shared" si="19"/>
        <v>0</v>
      </c>
      <c r="CW25">
        <f t="shared" si="24"/>
        <v>0</v>
      </c>
      <c r="CY25" s="140" t="e">
        <f t="shared" si="20"/>
        <v>#NAME?</v>
      </c>
      <c r="CZ25">
        <f t="shared" si="21"/>
        <v>0</v>
      </c>
    </row>
    <row r="26" spans="1:104">
      <c r="A26" s="181">
        <v>21</v>
      </c>
      <c r="B26" s="230" t="s">
        <v>129</v>
      </c>
      <c r="C26" s="182" t="s">
        <v>41</v>
      </c>
      <c r="D26" s="183"/>
      <c r="E26" s="184">
        <f>Cijene!D8</f>
        <v>2</v>
      </c>
      <c r="F26" s="185">
        <f>NusJune01-F25-F24-F23-F22</f>
        <v>0</v>
      </c>
      <c r="G26" s="152"/>
      <c r="H26" s="185">
        <f t="shared" si="22"/>
        <v>0</v>
      </c>
      <c r="I26" s="186">
        <f>NusJune02-I25-I24-I23-I22</f>
        <v>0</v>
      </c>
      <c r="J26" s="153"/>
      <c r="K26" s="186">
        <f t="shared" si="23"/>
        <v>0</v>
      </c>
      <c r="L26" s="187">
        <f>NusJune03-L25-L24-L23-L22</f>
        <v>127.42386999999999</v>
      </c>
      <c r="M26" s="187"/>
      <c r="N26" s="187">
        <f t="shared" si="43"/>
        <v>127.42386999999999</v>
      </c>
      <c r="O26" s="188">
        <f>NusJune04-O25-O24-O23-O22</f>
        <v>0</v>
      </c>
      <c r="P26" s="188"/>
      <c r="Q26" s="188">
        <f t="shared" si="44"/>
        <v>127.42386999999999</v>
      </c>
      <c r="R26" s="189">
        <f>NusJune05-R25-R24-R23-R22</f>
        <v>0</v>
      </c>
      <c r="S26" s="189"/>
      <c r="T26" s="189">
        <f t="shared" si="45"/>
        <v>127.42386999999999</v>
      </c>
      <c r="U26" s="190">
        <f>NusJune06-U25-U24-U23-U22</f>
        <v>0</v>
      </c>
      <c r="V26" s="190"/>
      <c r="W26" s="190">
        <f t="shared" si="25"/>
        <v>127.42386999999999</v>
      </c>
      <c r="X26" s="191">
        <f>NusJune07-X25-X24-X23-X22</f>
        <v>84.282579999999996</v>
      </c>
      <c r="Y26" s="191"/>
      <c r="Z26" s="191">
        <f t="shared" si="26"/>
        <v>211.70644999999999</v>
      </c>
      <c r="AA26" s="192">
        <f>NusJune08-AA25-AA24-AA23-AA22</f>
        <v>0</v>
      </c>
      <c r="AB26" s="192"/>
      <c r="AC26" s="192">
        <f t="shared" si="27"/>
        <v>211.70644999999999</v>
      </c>
      <c r="AD26" s="193">
        <f>NusJune09-AD25-AD24-AD23-AD22</f>
        <v>0</v>
      </c>
      <c r="AE26" s="193"/>
      <c r="AF26" s="193">
        <f t="shared" si="28"/>
        <v>211.70644999999999</v>
      </c>
      <c r="AG26" s="194">
        <f>NusJune10-AG25-AG24-AG23-AG22</f>
        <v>128.16074</v>
      </c>
      <c r="AH26" s="194"/>
      <c r="AI26" s="194">
        <f t="shared" si="29"/>
        <v>339.86718999999999</v>
      </c>
      <c r="AJ26" s="195">
        <f>NusJune11-AJ25-AJ24-AJ23-AJ22</f>
        <v>0</v>
      </c>
      <c r="AK26" s="195"/>
      <c r="AL26" s="195">
        <f t="shared" si="30"/>
        <v>339.86718999999999</v>
      </c>
      <c r="AM26" s="196">
        <f>NusJune12-AM25-AM24-AM23-AM22</f>
        <v>0</v>
      </c>
      <c r="AN26" s="196"/>
      <c r="AO26" s="196">
        <f t="shared" si="31"/>
        <v>339.86718999999999</v>
      </c>
      <c r="AP26" s="197">
        <f>NusJune13-AP25-AP24-AP23-AP22</f>
        <v>0</v>
      </c>
      <c r="AQ26" s="197"/>
      <c r="AR26" s="197">
        <f t="shared" si="32"/>
        <v>339.86718999999999</v>
      </c>
      <c r="AS26" s="198">
        <f>NusJune14-AS25-AS24-AS23-AS22</f>
        <v>85.107159999999993</v>
      </c>
      <c r="AT26" s="198"/>
      <c r="AU26" s="198">
        <f t="shared" si="33"/>
        <v>424.97434999999996</v>
      </c>
      <c r="AV26" s="199">
        <f>NusJune15-AV25-AV24-AV23-AV22</f>
        <v>0</v>
      </c>
      <c r="AW26" s="199"/>
      <c r="AX26" s="199">
        <f t="shared" si="34"/>
        <v>424.97434999999996</v>
      </c>
      <c r="AY26" s="200">
        <f>NusJune16-AY25-AY24-AY23-AY22</f>
        <v>0</v>
      </c>
      <c r="AZ26" s="200"/>
      <c r="BA26" s="200">
        <f t="shared" si="35"/>
        <v>424.97434999999996</v>
      </c>
      <c r="BB26" s="201">
        <f>NusJune17-BB25-BB24-BB23-BB22</f>
        <v>0</v>
      </c>
      <c r="BC26" s="201"/>
      <c r="BD26" s="201">
        <f t="shared" si="36"/>
        <v>424.97434999999996</v>
      </c>
      <c r="BE26" s="202">
        <f>NusJune18-BE25-BE24-BE23-BE22</f>
        <v>127.33616000000001</v>
      </c>
      <c r="BF26" s="202"/>
      <c r="BG26" s="202">
        <f t="shared" si="37"/>
        <v>552.31051000000002</v>
      </c>
      <c r="BH26" s="203">
        <f>NusJune19-BH25-BH24-BH23-BH22</f>
        <v>0</v>
      </c>
      <c r="BI26" s="203"/>
      <c r="BJ26" s="203">
        <f t="shared" si="38"/>
        <v>552.31051000000002</v>
      </c>
      <c r="BK26" s="195">
        <f>NusJune20-BK25-BK24-BK23-BK22</f>
        <v>0</v>
      </c>
      <c r="BL26" s="195"/>
      <c r="BM26" s="195">
        <f t="shared" si="39"/>
        <v>552.31051000000002</v>
      </c>
      <c r="BN26" s="204">
        <f>NusJune21-BN25-BN24-BN23-BN22</f>
        <v>0</v>
      </c>
      <c r="BO26" s="204"/>
      <c r="BP26" s="204">
        <f t="shared" si="40"/>
        <v>552.31051000000002</v>
      </c>
      <c r="BQ26" s="205">
        <f>NusJune22-BQ25-BQ24-BQ23-BQ22</f>
        <v>0</v>
      </c>
      <c r="BR26" s="205"/>
      <c r="BS26" s="205">
        <f t="shared" si="41"/>
        <v>552.31051000000002</v>
      </c>
      <c r="BT26" s="206">
        <f>NusJune23-BT25-BT24-BT23-BT22</f>
        <v>0</v>
      </c>
      <c r="BU26" s="206"/>
      <c r="BV26" s="206">
        <f t="shared" si="42"/>
        <v>552.31051000000002</v>
      </c>
      <c r="BW26" s="207">
        <f>NusJune24-BW25-BW24-BW23-BW22</f>
        <v>0</v>
      </c>
      <c r="BX26" s="207"/>
      <c r="BY26" s="207">
        <f t="shared" si="46"/>
        <v>552.31051000000002</v>
      </c>
      <c r="BZ26" s="208">
        <f>NusJune25-BZ25-BZ24-BZ23-BZ22</f>
        <v>0</v>
      </c>
      <c r="CA26" s="208"/>
      <c r="CB26" s="208">
        <f t="shared" si="47"/>
        <v>552.31051000000002</v>
      </c>
      <c r="CC26" s="209">
        <f>NusJune26-CC25-CC24-CC23-CC22</f>
        <v>0</v>
      </c>
      <c r="CD26" s="209"/>
      <c r="CE26" s="209">
        <f t="shared" si="48"/>
        <v>552.31051000000002</v>
      </c>
      <c r="CF26" s="210">
        <f>NusJune27-CG25-CG24-CG23-CG22</f>
        <v>0</v>
      </c>
      <c r="CG26" s="210"/>
      <c r="CH26" s="210">
        <f t="shared" si="49"/>
        <v>552.31051000000002</v>
      </c>
      <c r="CI26" s="211">
        <f>NusJune28-CI25-CI24-CI23-CI22</f>
        <v>0</v>
      </c>
      <c r="CJ26" s="211"/>
      <c r="CK26" s="211">
        <f t="shared" si="50"/>
        <v>552.31051000000002</v>
      </c>
      <c r="CL26" s="206">
        <f>NusJune29-CL25-CL24-CL23-CL22</f>
        <v>0</v>
      </c>
      <c r="CM26" s="206"/>
      <c r="CN26" s="206">
        <f t="shared" si="51"/>
        <v>552.31051000000002</v>
      </c>
      <c r="CO26" s="212">
        <f>NusJune30-CO25-CO24-CO23-CO22</f>
        <v>0</v>
      </c>
      <c r="CP26" s="212"/>
      <c r="CQ26" s="212">
        <f t="shared" si="52"/>
        <v>552.31051000000002</v>
      </c>
      <c r="CR26" s="213">
        <f>NusJune31-CR25-CR24-CR23-CR22</f>
        <v>0</v>
      </c>
      <c r="CS26" s="213"/>
      <c r="CT26" s="213">
        <f t="shared" si="53"/>
        <v>552.31051000000002</v>
      </c>
      <c r="CU26">
        <f t="shared" si="18"/>
        <v>0</v>
      </c>
      <c r="CV26">
        <f t="shared" si="19"/>
        <v>0</v>
      </c>
      <c r="CW26">
        <f t="shared" si="24"/>
        <v>0</v>
      </c>
      <c r="CY26" s="140" t="e">
        <f t="shared" si="20"/>
        <v>#NAME?</v>
      </c>
      <c r="CZ26">
        <f t="shared" si="21"/>
        <v>0</v>
      </c>
    </row>
    <row r="27" spans="1:104">
      <c r="A27" s="181">
        <v>22</v>
      </c>
      <c r="B27" s="181" t="s">
        <v>146</v>
      </c>
      <c r="C27" s="182" t="s">
        <v>41</v>
      </c>
      <c r="D27" s="183"/>
      <c r="E27" s="184">
        <f>Cijene!D9</f>
        <v>1.2</v>
      </c>
      <c r="F27" s="152">
        <f>(BrutoJune01*98%)*Obracun!D18%</f>
        <v>0</v>
      </c>
      <c r="G27" s="152"/>
      <c r="H27" s="185">
        <f t="shared" si="22"/>
        <v>0</v>
      </c>
      <c r="I27" s="153">
        <f>(BrutoJune02*98%)*Obracun!D18%</f>
        <v>0</v>
      </c>
      <c r="J27" s="153"/>
      <c r="K27" s="186">
        <f t="shared" si="23"/>
        <v>0</v>
      </c>
      <c r="L27" s="187">
        <f>(BrutoJune03*98%)*Obracun!D18%</f>
        <v>90.566699999999997</v>
      </c>
      <c r="M27" s="187"/>
      <c r="N27" s="187">
        <f t="shared" si="43"/>
        <v>90.566699999999997</v>
      </c>
      <c r="O27" s="188">
        <f>(BrutoJune04*98%)*Obracun!D18%</f>
        <v>0</v>
      </c>
      <c r="P27" s="188"/>
      <c r="Q27" s="188">
        <f t="shared" si="44"/>
        <v>90.566699999999997</v>
      </c>
      <c r="R27" s="189">
        <f>(BrutoJune05*98%)*Obracun!D18%</f>
        <v>0</v>
      </c>
      <c r="S27" s="189"/>
      <c r="T27" s="189">
        <f t="shared" si="45"/>
        <v>90.566699999999997</v>
      </c>
      <c r="U27" s="190">
        <f>(BrutoJune06*98%)*Obracun!D18%</f>
        <v>0</v>
      </c>
      <c r="V27" s="190"/>
      <c r="W27" s="190">
        <f t="shared" si="25"/>
        <v>90.566699999999997</v>
      </c>
      <c r="X27" s="191">
        <f>(BrutoJune07*98%)*Obracun!D18%</f>
        <v>60.377799999999993</v>
      </c>
      <c r="Y27" s="191"/>
      <c r="Z27" s="191">
        <f t="shared" si="26"/>
        <v>150.94450000000001</v>
      </c>
      <c r="AA27" s="192">
        <f>(BrutoJune08*98%)*Obracun!D18%</f>
        <v>0</v>
      </c>
      <c r="AB27" s="192"/>
      <c r="AC27" s="192">
        <f t="shared" si="27"/>
        <v>150.94450000000001</v>
      </c>
      <c r="AD27" s="193">
        <f>(BrutoJune09*98%)*Obracun!D18%</f>
        <v>0</v>
      </c>
      <c r="AE27" s="193"/>
      <c r="AF27" s="193">
        <f t="shared" si="28"/>
        <v>150.94450000000001</v>
      </c>
      <c r="AG27" s="194">
        <f>(BrutoJune10*98%)*Obracun!D18%</f>
        <v>91.463399999999993</v>
      </c>
      <c r="AH27" s="194"/>
      <c r="AI27" s="194">
        <f t="shared" si="29"/>
        <v>242.40789999999998</v>
      </c>
      <c r="AJ27" s="195">
        <f>(BrutoJune11*98%)*Obracun!D18%</f>
        <v>0</v>
      </c>
      <c r="AK27" s="195"/>
      <c r="AL27" s="195">
        <f t="shared" si="30"/>
        <v>242.40789999999998</v>
      </c>
      <c r="AM27" s="196">
        <f>(BrutoJune12*98%)*Obracun!D18%</f>
        <v>0</v>
      </c>
      <c r="AN27" s="196"/>
      <c r="AO27" s="196">
        <f t="shared" si="31"/>
        <v>242.40789999999998</v>
      </c>
      <c r="AP27" s="197">
        <f>(BrutoJune13*98%)*Obracun!D18%</f>
        <v>0</v>
      </c>
      <c r="AQ27" s="197"/>
      <c r="AR27" s="197">
        <f t="shared" si="32"/>
        <v>242.40789999999998</v>
      </c>
      <c r="AS27" s="198">
        <f>(BrutoJune14*98%)*Obracun!D18%</f>
        <v>60.9756</v>
      </c>
      <c r="AT27" s="198"/>
      <c r="AU27" s="198">
        <f t="shared" si="33"/>
        <v>303.38349999999997</v>
      </c>
      <c r="AV27" s="199">
        <f>(BrutoJune15*98%)*Obracun!D18%</f>
        <v>0</v>
      </c>
      <c r="AW27" s="199"/>
      <c r="AX27" s="199">
        <f t="shared" si="34"/>
        <v>303.38349999999997</v>
      </c>
      <c r="AY27" s="200">
        <f>(BrutoJune16*98%)*Obracun!D18%</f>
        <v>0</v>
      </c>
      <c r="AZ27" s="200"/>
      <c r="BA27" s="200">
        <f t="shared" si="35"/>
        <v>303.38349999999997</v>
      </c>
      <c r="BB27" s="201">
        <f>(BrutoJune17*98%)*Obracun!D18%</f>
        <v>0</v>
      </c>
      <c r="BC27" s="201"/>
      <c r="BD27" s="201">
        <f t="shared" si="36"/>
        <v>303.38349999999997</v>
      </c>
      <c r="BE27" s="202">
        <f>(BrutoJune18*98%)*Obracun!D18%</f>
        <v>90.865599999999986</v>
      </c>
      <c r="BF27" s="202"/>
      <c r="BG27" s="202">
        <f t="shared" si="37"/>
        <v>394.24909999999994</v>
      </c>
      <c r="BH27" s="203">
        <f>(BrutoJune19*98%)*Obracun!D18%</f>
        <v>0</v>
      </c>
      <c r="BI27" s="203"/>
      <c r="BJ27" s="203">
        <f t="shared" si="38"/>
        <v>394.24909999999994</v>
      </c>
      <c r="BK27" s="195">
        <f>(BrutoJune20*98%)*Obracun!D18%</f>
        <v>0</v>
      </c>
      <c r="BL27" s="195"/>
      <c r="BM27" s="195">
        <f t="shared" si="39"/>
        <v>394.24909999999994</v>
      </c>
      <c r="BN27" s="204">
        <f>(BrutoJune21*98%)*Obracun!D18%</f>
        <v>0</v>
      </c>
      <c r="BO27" s="204"/>
      <c r="BP27" s="204">
        <f t="shared" si="40"/>
        <v>394.24909999999994</v>
      </c>
      <c r="BQ27" s="205">
        <f>(BrutoJune22*98%)*Obracun!D18%</f>
        <v>0</v>
      </c>
      <c r="BR27" s="205"/>
      <c r="BS27" s="205">
        <f t="shared" si="41"/>
        <v>394.24909999999994</v>
      </c>
      <c r="BT27" s="206">
        <f>(BrutoJune23*98%)*Obracun!D18%</f>
        <v>0</v>
      </c>
      <c r="BU27" s="206"/>
      <c r="BV27" s="206">
        <f t="shared" si="42"/>
        <v>394.24909999999994</v>
      </c>
      <c r="BW27" s="207">
        <f>(BrutoJune24*98%)*Obracun!D18%</f>
        <v>0</v>
      </c>
      <c r="BX27" s="207"/>
      <c r="BY27" s="207">
        <f t="shared" si="46"/>
        <v>394.24909999999994</v>
      </c>
      <c r="BZ27" s="208">
        <f>(BrutoJune25*98%)*Obracun!D18%</f>
        <v>0</v>
      </c>
      <c r="CA27" s="208"/>
      <c r="CB27" s="208">
        <f t="shared" si="47"/>
        <v>394.24909999999994</v>
      </c>
      <c r="CC27" s="209">
        <f>(BrutoJune26*98%)*Obracun!D18%</f>
        <v>0</v>
      </c>
      <c r="CD27" s="209"/>
      <c r="CE27" s="209">
        <f t="shared" si="48"/>
        <v>394.24909999999994</v>
      </c>
      <c r="CF27" s="210">
        <f>(BrutoJune27*98%)*Obracun!D18%</f>
        <v>0</v>
      </c>
      <c r="CG27" s="210"/>
      <c r="CH27" s="210">
        <f t="shared" si="49"/>
        <v>394.24909999999994</v>
      </c>
      <c r="CI27" s="211">
        <f>(BrutoJune28*98%)*Obracun!D18%</f>
        <v>0</v>
      </c>
      <c r="CJ27" s="211"/>
      <c r="CK27" s="211">
        <f t="shared" si="50"/>
        <v>394.24909999999994</v>
      </c>
      <c r="CL27" s="206">
        <f>(BrutoJune29*98%)*Obracun!D18%</f>
        <v>0</v>
      </c>
      <c r="CM27" s="206"/>
      <c r="CN27" s="206">
        <f t="shared" si="51"/>
        <v>394.24909999999994</v>
      </c>
      <c r="CO27" s="212">
        <f>(BrutoJune30*98%)*Obracun!D18%</f>
        <v>0</v>
      </c>
      <c r="CP27" s="212"/>
      <c r="CQ27" s="212">
        <f t="shared" si="52"/>
        <v>394.24909999999994</v>
      </c>
      <c r="CR27" s="213">
        <f>(BrutoJune31*98%)*Obracun!D18%</f>
        <v>0</v>
      </c>
      <c r="CS27" s="213"/>
      <c r="CT27" s="213">
        <f t="shared" si="53"/>
        <v>394.24909999999994</v>
      </c>
      <c r="CU27">
        <f t="shared" si="18"/>
        <v>0</v>
      </c>
      <c r="CV27">
        <f t="shared" si="19"/>
        <v>0</v>
      </c>
      <c r="CW27">
        <f t="shared" si="24"/>
        <v>0</v>
      </c>
      <c r="CY27" s="140" t="e">
        <f t="shared" si="20"/>
        <v>#NAME?</v>
      </c>
      <c r="CZ27">
        <f t="shared" si="21"/>
        <v>0</v>
      </c>
    </row>
    <row r="28" spans="1:104" s="235" customFormat="1">
      <c r="A28" s="231">
        <v>23</v>
      </c>
      <c r="B28" s="231" t="s">
        <v>147</v>
      </c>
      <c r="C28" s="232" t="s">
        <v>16</v>
      </c>
      <c r="D28" s="233"/>
      <c r="E28" s="234">
        <f>Cijene!D13</f>
        <v>13</v>
      </c>
      <c r="F28" s="231">
        <f>MesoTele01</f>
        <v>0</v>
      </c>
      <c r="G28" s="231"/>
      <c r="H28" s="233">
        <f t="shared" si="22"/>
        <v>0</v>
      </c>
      <c r="I28" s="231">
        <f>MesoTele02</f>
        <v>0</v>
      </c>
      <c r="J28" s="231"/>
      <c r="K28" s="233">
        <f t="shared" si="23"/>
        <v>0</v>
      </c>
      <c r="L28" s="233">
        <f>MesoTele03</f>
        <v>0</v>
      </c>
      <c r="M28" s="233"/>
      <c r="N28" s="233">
        <f t="shared" si="43"/>
        <v>0</v>
      </c>
      <c r="O28" s="233">
        <f>MesoTele04</f>
        <v>0</v>
      </c>
      <c r="P28" s="233"/>
      <c r="Q28" s="233">
        <f t="shared" si="44"/>
        <v>0</v>
      </c>
      <c r="R28" s="233">
        <f>MesoTele05</f>
        <v>0</v>
      </c>
      <c r="S28" s="233"/>
      <c r="T28" s="233">
        <f t="shared" si="45"/>
        <v>0</v>
      </c>
      <c r="U28" s="233">
        <f>MesoTele06</f>
        <v>0</v>
      </c>
      <c r="V28" s="233"/>
      <c r="W28" s="233">
        <f t="shared" si="25"/>
        <v>0</v>
      </c>
      <c r="X28" s="233">
        <f>MesoTele07</f>
        <v>131</v>
      </c>
      <c r="Y28" s="233"/>
      <c r="Z28" s="233">
        <f t="shared" si="26"/>
        <v>131</v>
      </c>
      <c r="AA28" s="233">
        <f>MesoTele08</f>
        <v>0</v>
      </c>
      <c r="AB28" s="233"/>
      <c r="AC28" s="233">
        <f t="shared" si="27"/>
        <v>131</v>
      </c>
      <c r="AD28" s="233">
        <f>MesoTele09</f>
        <v>0</v>
      </c>
      <c r="AE28" s="233"/>
      <c r="AF28" s="233">
        <f t="shared" si="28"/>
        <v>131</v>
      </c>
      <c r="AG28" s="233">
        <f>MesoTele10</f>
        <v>70</v>
      </c>
      <c r="AH28" s="233"/>
      <c r="AI28" s="233">
        <f t="shared" si="29"/>
        <v>201</v>
      </c>
      <c r="AJ28" s="233">
        <f>MesoTele11</f>
        <v>0</v>
      </c>
      <c r="AK28" s="233"/>
      <c r="AL28" s="233">
        <f t="shared" si="30"/>
        <v>201</v>
      </c>
      <c r="AM28" s="233">
        <f>MesoTele12</f>
        <v>0</v>
      </c>
      <c r="AN28" s="233"/>
      <c r="AO28" s="233">
        <f t="shared" si="31"/>
        <v>201</v>
      </c>
      <c r="AP28" s="233">
        <f>MesoTele13</f>
        <v>0</v>
      </c>
      <c r="AQ28" s="233"/>
      <c r="AR28" s="233">
        <f t="shared" si="32"/>
        <v>201</v>
      </c>
      <c r="AS28" s="233">
        <f>MesoTele14</f>
        <v>70</v>
      </c>
      <c r="AT28" s="233"/>
      <c r="AU28" s="233">
        <f t="shared" si="33"/>
        <v>271</v>
      </c>
      <c r="AV28" s="233">
        <f>MesoTele15</f>
        <v>0</v>
      </c>
      <c r="AW28" s="233"/>
      <c r="AX28" s="233">
        <f t="shared" si="34"/>
        <v>271</v>
      </c>
      <c r="AY28" s="233">
        <f>MesoTele16</f>
        <v>0</v>
      </c>
      <c r="AZ28" s="233"/>
      <c r="BA28" s="233">
        <f t="shared" si="35"/>
        <v>271</v>
      </c>
      <c r="BB28" s="233">
        <f>MesoTele17</f>
        <v>0</v>
      </c>
      <c r="BC28" s="233"/>
      <c r="BD28" s="233">
        <f t="shared" si="36"/>
        <v>271</v>
      </c>
      <c r="BE28" s="233">
        <f>MesoTele18</f>
        <v>131</v>
      </c>
      <c r="BF28" s="233"/>
      <c r="BG28" s="233">
        <f t="shared" si="37"/>
        <v>402</v>
      </c>
      <c r="BH28" s="233">
        <f>MesoTele19</f>
        <v>0</v>
      </c>
      <c r="BI28" s="233"/>
      <c r="BJ28" s="233">
        <f t="shared" si="38"/>
        <v>402</v>
      </c>
      <c r="BK28" s="233">
        <f>MesoTele20</f>
        <v>0</v>
      </c>
      <c r="BL28" s="233"/>
      <c r="BM28" s="233">
        <f t="shared" si="39"/>
        <v>402</v>
      </c>
      <c r="BN28" s="233">
        <f>MesoTele21</f>
        <v>0</v>
      </c>
      <c r="BO28" s="233"/>
      <c r="BP28" s="233">
        <f t="shared" si="40"/>
        <v>402</v>
      </c>
      <c r="BQ28" s="233">
        <f>MesoTele22</f>
        <v>0</v>
      </c>
      <c r="BR28" s="233"/>
      <c r="BS28" s="233">
        <f t="shared" si="41"/>
        <v>402</v>
      </c>
      <c r="BT28" s="233">
        <f>MesoTele23</f>
        <v>0</v>
      </c>
      <c r="BU28" s="233"/>
      <c r="BV28" s="233">
        <f t="shared" si="42"/>
        <v>402</v>
      </c>
      <c r="BW28" s="233">
        <f>MesoTele24</f>
        <v>0</v>
      </c>
      <c r="BX28" s="233"/>
      <c r="BY28" s="233">
        <f t="shared" si="46"/>
        <v>402</v>
      </c>
      <c r="BZ28" s="233">
        <f>MesoTele25</f>
        <v>0</v>
      </c>
      <c r="CA28" s="233"/>
      <c r="CB28" s="233">
        <f t="shared" si="47"/>
        <v>402</v>
      </c>
      <c r="CC28" s="233">
        <f>MesoTele26</f>
        <v>0</v>
      </c>
      <c r="CD28" s="233"/>
      <c r="CE28" s="233">
        <f t="shared" si="48"/>
        <v>402</v>
      </c>
      <c r="CF28" s="233">
        <f>MesoTele27</f>
        <v>0</v>
      </c>
      <c r="CG28" s="233"/>
      <c r="CH28" s="233">
        <f t="shared" si="49"/>
        <v>402</v>
      </c>
      <c r="CI28" s="233">
        <f>MesoTele28</f>
        <v>0</v>
      </c>
      <c r="CJ28" s="233"/>
      <c r="CK28" s="233">
        <f t="shared" si="50"/>
        <v>402</v>
      </c>
      <c r="CL28" s="233">
        <f>MesoTele29</f>
        <v>0</v>
      </c>
      <c r="CM28" s="233"/>
      <c r="CN28" s="233">
        <f t="shared" si="51"/>
        <v>402</v>
      </c>
      <c r="CO28" s="233">
        <f>MesoTele30</f>
        <v>0</v>
      </c>
      <c r="CP28" s="233"/>
      <c r="CQ28" s="233">
        <f t="shared" si="52"/>
        <v>402</v>
      </c>
      <c r="CR28" s="233">
        <f>MesoTele31</f>
        <v>0</v>
      </c>
      <c r="CS28" s="233"/>
      <c r="CT28" s="233">
        <f t="shared" si="53"/>
        <v>402</v>
      </c>
      <c r="CU28" s="235">
        <f t="shared" si="18"/>
        <v>0</v>
      </c>
      <c r="CV28" s="235">
        <f t="shared" si="19"/>
        <v>0</v>
      </c>
      <c r="CW28" s="235">
        <f t="shared" si="24"/>
        <v>0</v>
      </c>
      <c r="CY28" s="236" t="e">
        <f t="shared" si="20"/>
        <v>#NAME?</v>
      </c>
      <c r="CZ28" s="235">
        <f t="shared" si="21"/>
        <v>0</v>
      </c>
    </row>
    <row r="29" spans="1:104">
      <c r="A29" s="181">
        <v>24</v>
      </c>
      <c r="B29" s="181" t="s">
        <v>160</v>
      </c>
      <c r="C29" s="182"/>
      <c r="D29" s="183"/>
      <c r="E29" s="184">
        <f>E28</f>
        <v>13</v>
      </c>
      <c r="F29" s="152"/>
      <c r="G29" s="152"/>
      <c r="H29" s="185">
        <f t="shared" si="22"/>
        <v>0</v>
      </c>
      <c r="I29" s="153"/>
      <c r="J29" s="153"/>
      <c r="K29" s="186">
        <f t="shared" si="23"/>
        <v>0</v>
      </c>
      <c r="L29" s="187"/>
      <c r="M29" s="187"/>
      <c r="N29" s="187">
        <f t="shared" si="43"/>
        <v>0</v>
      </c>
      <c r="O29" s="188"/>
      <c r="P29" s="188"/>
      <c r="Q29" s="188">
        <f t="shared" si="44"/>
        <v>0</v>
      </c>
      <c r="R29" s="189"/>
      <c r="S29" s="189"/>
      <c r="T29" s="189">
        <f t="shared" si="45"/>
        <v>0</v>
      </c>
      <c r="U29" s="190"/>
      <c r="V29" s="190"/>
      <c r="W29" s="190">
        <f t="shared" si="25"/>
        <v>0</v>
      </c>
      <c r="X29" s="191"/>
      <c r="Y29" s="191"/>
      <c r="Z29" s="191">
        <f t="shared" si="26"/>
        <v>0</v>
      </c>
      <c r="AA29" s="192"/>
      <c r="AB29" s="192"/>
      <c r="AC29" s="192">
        <f t="shared" si="27"/>
        <v>0</v>
      </c>
      <c r="AD29" s="193"/>
      <c r="AE29" s="193"/>
      <c r="AF29" s="193">
        <f t="shared" si="28"/>
        <v>0</v>
      </c>
      <c r="AG29" s="194"/>
      <c r="AH29" s="194"/>
      <c r="AI29" s="194">
        <f t="shared" si="29"/>
        <v>0</v>
      </c>
      <c r="AJ29" s="195"/>
      <c r="AK29" s="195"/>
      <c r="AL29" s="195">
        <f t="shared" si="30"/>
        <v>0</v>
      </c>
      <c r="AM29" s="196"/>
      <c r="AN29" s="196"/>
      <c r="AO29" s="196">
        <f t="shared" si="31"/>
        <v>0</v>
      </c>
      <c r="AP29" s="197"/>
      <c r="AQ29" s="197"/>
      <c r="AR29" s="197">
        <f t="shared" si="32"/>
        <v>0</v>
      </c>
      <c r="AS29" s="198"/>
      <c r="AT29" s="198"/>
      <c r="AU29" s="198">
        <f t="shared" si="33"/>
        <v>0</v>
      </c>
      <c r="AV29" s="199"/>
      <c r="AW29" s="199"/>
      <c r="AX29" s="199">
        <f t="shared" si="34"/>
        <v>0</v>
      </c>
      <c r="AY29" s="200"/>
      <c r="AZ29" s="200"/>
      <c r="BA29" s="200">
        <f t="shared" si="35"/>
        <v>0</v>
      </c>
      <c r="BB29" s="201"/>
      <c r="BC29" s="201"/>
      <c r="BD29" s="201">
        <f t="shared" si="36"/>
        <v>0</v>
      </c>
      <c r="BE29" s="202"/>
      <c r="BF29" s="202"/>
      <c r="BG29" s="202">
        <f t="shared" si="37"/>
        <v>0</v>
      </c>
      <c r="BH29" s="203"/>
      <c r="BI29" s="203"/>
      <c r="BJ29" s="203">
        <f t="shared" si="38"/>
        <v>0</v>
      </c>
      <c r="BK29" s="195"/>
      <c r="BL29" s="195"/>
      <c r="BM29" s="195">
        <f t="shared" si="39"/>
        <v>0</v>
      </c>
      <c r="BN29" s="204"/>
      <c r="BO29" s="204"/>
      <c r="BP29" s="204">
        <f t="shared" si="40"/>
        <v>0</v>
      </c>
      <c r="BQ29" s="205"/>
      <c r="BR29" s="205"/>
      <c r="BS29" s="205">
        <f t="shared" si="41"/>
        <v>0</v>
      </c>
      <c r="BT29" s="206"/>
      <c r="BU29" s="206"/>
      <c r="BV29" s="206">
        <f t="shared" si="42"/>
        <v>0</v>
      </c>
      <c r="BW29" s="207"/>
      <c r="BX29" s="207"/>
      <c r="BY29" s="207">
        <f t="shared" si="46"/>
        <v>0</v>
      </c>
      <c r="BZ29" s="208"/>
      <c r="CA29" s="208"/>
      <c r="CB29" s="208">
        <f t="shared" si="47"/>
        <v>0</v>
      </c>
      <c r="CC29" s="209"/>
      <c r="CD29" s="209"/>
      <c r="CE29" s="209">
        <f t="shared" si="48"/>
        <v>0</v>
      </c>
      <c r="CF29" s="210"/>
      <c r="CG29" s="210"/>
      <c r="CH29" s="210">
        <f t="shared" si="49"/>
        <v>0</v>
      </c>
      <c r="CI29" s="211"/>
      <c r="CJ29" s="211"/>
      <c r="CK29" s="211">
        <f t="shared" si="50"/>
        <v>0</v>
      </c>
      <c r="CL29" s="206"/>
      <c r="CM29" s="206"/>
      <c r="CN29" s="206">
        <f t="shared" si="51"/>
        <v>0</v>
      </c>
      <c r="CO29" s="212"/>
      <c r="CP29" s="212"/>
      <c r="CQ29" s="212">
        <f t="shared" si="52"/>
        <v>0</v>
      </c>
      <c r="CR29" s="213"/>
      <c r="CS29" s="213"/>
      <c r="CT29" s="213">
        <f t="shared" si="53"/>
        <v>0</v>
      </c>
      <c r="CU29">
        <f t="shared" si="18"/>
        <v>0</v>
      </c>
      <c r="CV29">
        <f t="shared" si="19"/>
        <v>0</v>
      </c>
      <c r="CW29">
        <f t="shared" si="24"/>
        <v>0</v>
      </c>
      <c r="CY29" s="140" t="e">
        <f t="shared" si="20"/>
        <v>#NAME?</v>
      </c>
      <c r="CZ29">
        <f t="shared" si="21"/>
        <v>0</v>
      </c>
    </row>
    <row r="30" spans="1:104">
      <c r="A30" s="181">
        <v>25</v>
      </c>
      <c r="B30" s="181" t="s">
        <v>191</v>
      </c>
      <c r="C30" s="182"/>
      <c r="D30" s="183"/>
      <c r="E30" s="184">
        <v>18</v>
      </c>
      <c r="F30" s="152"/>
      <c r="G30" s="152"/>
      <c r="H30" s="185">
        <f t="shared" si="22"/>
        <v>0</v>
      </c>
      <c r="I30" s="153"/>
      <c r="J30" s="153"/>
      <c r="K30" s="186">
        <f t="shared" si="23"/>
        <v>0</v>
      </c>
      <c r="L30" s="187"/>
      <c r="M30" s="187"/>
      <c r="N30" s="187">
        <f t="shared" si="43"/>
        <v>0</v>
      </c>
      <c r="O30" s="188"/>
      <c r="P30" s="188"/>
      <c r="Q30" s="188">
        <f t="shared" si="44"/>
        <v>0</v>
      </c>
      <c r="R30" s="189"/>
      <c r="S30" s="189"/>
      <c r="T30" s="189">
        <f t="shared" si="45"/>
        <v>0</v>
      </c>
      <c r="U30" s="190"/>
      <c r="V30" s="190"/>
      <c r="W30" s="190">
        <f t="shared" si="25"/>
        <v>0</v>
      </c>
      <c r="X30" s="191"/>
      <c r="Y30" s="191"/>
      <c r="Z30" s="191">
        <f t="shared" si="26"/>
        <v>0</v>
      </c>
      <c r="AA30" s="192"/>
      <c r="AB30" s="192"/>
      <c r="AC30" s="192">
        <f t="shared" si="27"/>
        <v>0</v>
      </c>
      <c r="AD30" s="193"/>
      <c r="AE30" s="193"/>
      <c r="AF30" s="193">
        <f t="shared" si="28"/>
        <v>0</v>
      </c>
      <c r="AG30" s="194"/>
      <c r="AH30" s="194"/>
      <c r="AI30" s="194">
        <f t="shared" si="29"/>
        <v>0</v>
      </c>
      <c r="AJ30" s="195"/>
      <c r="AK30" s="195"/>
      <c r="AL30" s="195">
        <f t="shared" si="30"/>
        <v>0</v>
      </c>
      <c r="AM30" s="196"/>
      <c r="AN30" s="196"/>
      <c r="AO30" s="196">
        <f t="shared" si="31"/>
        <v>0</v>
      </c>
      <c r="AP30" s="197"/>
      <c r="AQ30" s="197"/>
      <c r="AR30" s="197">
        <f t="shared" si="32"/>
        <v>0</v>
      </c>
      <c r="AS30" s="198"/>
      <c r="AT30" s="198"/>
      <c r="AU30" s="198">
        <f t="shared" si="33"/>
        <v>0</v>
      </c>
      <c r="AV30" s="199"/>
      <c r="AW30" s="199"/>
      <c r="AX30" s="199">
        <f t="shared" si="34"/>
        <v>0</v>
      </c>
      <c r="AY30" s="200"/>
      <c r="AZ30" s="200"/>
      <c r="BA30" s="200">
        <f t="shared" si="35"/>
        <v>0</v>
      </c>
      <c r="BB30" s="201"/>
      <c r="BC30" s="201"/>
      <c r="BD30" s="201">
        <f t="shared" si="36"/>
        <v>0</v>
      </c>
      <c r="BE30" s="202"/>
      <c r="BF30" s="202"/>
      <c r="BG30" s="202">
        <f t="shared" si="37"/>
        <v>0</v>
      </c>
      <c r="BH30" s="203"/>
      <c r="BI30" s="203"/>
      <c r="BJ30" s="203">
        <f t="shared" si="38"/>
        <v>0</v>
      </c>
      <c r="BK30" s="195"/>
      <c r="BL30" s="195"/>
      <c r="BM30" s="195">
        <f t="shared" si="39"/>
        <v>0</v>
      </c>
      <c r="BN30" s="204"/>
      <c r="BO30" s="204"/>
      <c r="BP30" s="204">
        <f t="shared" si="40"/>
        <v>0</v>
      </c>
      <c r="BQ30" s="205"/>
      <c r="BR30" s="205"/>
      <c r="BS30" s="205">
        <f t="shared" si="41"/>
        <v>0</v>
      </c>
      <c r="BT30" s="206"/>
      <c r="BU30" s="206"/>
      <c r="BV30" s="206">
        <f t="shared" si="42"/>
        <v>0</v>
      </c>
      <c r="BW30" s="207"/>
      <c r="BX30" s="207"/>
      <c r="BY30" s="207">
        <f t="shared" si="46"/>
        <v>0</v>
      </c>
      <c r="BZ30" s="208"/>
      <c r="CA30" s="208"/>
      <c r="CB30" s="208">
        <f t="shared" si="47"/>
        <v>0</v>
      </c>
      <c r="CC30" s="209"/>
      <c r="CD30" s="209"/>
      <c r="CE30" s="209">
        <f t="shared" si="48"/>
        <v>0</v>
      </c>
      <c r="CF30" s="210"/>
      <c r="CG30" s="210"/>
      <c r="CH30" s="210">
        <f t="shared" si="49"/>
        <v>0</v>
      </c>
      <c r="CI30" s="211"/>
      <c r="CJ30" s="211"/>
      <c r="CK30" s="211">
        <f t="shared" si="50"/>
        <v>0</v>
      </c>
      <c r="CL30" s="206"/>
      <c r="CM30" s="206"/>
      <c r="CN30" s="206">
        <f t="shared" si="51"/>
        <v>0</v>
      </c>
      <c r="CO30" s="212"/>
      <c r="CP30" s="212"/>
      <c r="CQ30" s="212">
        <f t="shared" si="52"/>
        <v>0</v>
      </c>
      <c r="CR30" s="213"/>
      <c r="CS30" s="213"/>
      <c r="CT30" s="213">
        <f t="shared" si="53"/>
        <v>0</v>
      </c>
      <c r="CU30">
        <f t="shared" si="18"/>
        <v>0</v>
      </c>
      <c r="CV30">
        <f t="shared" si="19"/>
        <v>0</v>
      </c>
      <c r="CW30">
        <f t="shared" si="24"/>
        <v>0</v>
      </c>
      <c r="CY30" s="140" t="e">
        <f t="shared" si="20"/>
        <v>#NAME?</v>
      </c>
      <c r="CZ30">
        <f t="shared" si="21"/>
        <v>0</v>
      </c>
    </row>
    <row r="31" spans="1:104">
      <c r="A31" s="181">
        <v>26</v>
      </c>
      <c r="B31" s="181" t="s">
        <v>187</v>
      </c>
      <c r="C31" s="182"/>
      <c r="D31" s="183"/>
      <c r="E31" s="184">
        <v>13</v>
      </c>
      <c r="F31" s="152"/>
      <c r="G31" s="152"/>
      <c r="H31" s="185">
        <f t="shared" si="22"/>
        <v>0</v>
      </c>
      <c r="I31" s="153"/>
      <c r="J31" s="153"/>
      <c r="K31" s="186">
        <f t="shared" si="23"/>
        <v>0</v>
      </c>
      <c r="L31" s="187"/>
      <c r="M31" s="187"/>
      <c r="N31" s="187">
        <f t="shared" si="43"/>
        <v>0</v>
      </c>
      <c r="O31" s="188"/>
      <c r="P31" s="188"/>
      <c r="Q31" s="188">
        <f t="shared" si="44"/>
        <v>0</v>
      </c>
      <c r="R31" s="189"/>
      <c r="S31" s="189"/>
      <c r="T31" s="189">
        <f t="shared" si="45"/>
        <v>0</v>
      </c>
      <c r="U31" s="190"/>
      <c r="V31" s="190"/>
      <c r="W31" s="190">
        <f t="shared" si="25"/>
        <v>0</v>
      </c>
      <c r="X31" s="191"/>
      <c r="Y31" s="191"/>
      <c r="Z31" s="191">
        <f t="shared" si="26"/>
        <v>0</v>
      </c>
      <c r="AA31" s="192"/>
      <c r="AB31" s="192"/>
      <c r="AC31" s="192">
        <f t="shared" si="27"/>
        <v>0</v>
      </c>
      <c r="AD31" s="193"/>
      <c r="AE31" s="193"/>
      <c r="AF31" s="193">
        <f t="shared" si="28"/>
        <v>0</v>
      </c>
      <c r="AG31" s="194"/>
      <c r="AH31" s="194"/>
      <c r="AI31" s="194">
        <f t="shared" si="29"/>
        <v>0</v>
      </c>
      <c r="AJ31" s="195"/>
      <c r="AK31" s="195"/>
      <c r="AL31" s="195">
        <f t="shared" si="30"/>
        <v>0</v>
      </c>
      <c r="AM31" s="196"/>
      <c r="AN31" s="196"/>
      <c r="AO31" s="196">
        <f t="shared" si="31"/>
        <v>0</v>
      </c>
      <c r="AP31" s="197"/>
      <c r="AQ31" s="197"/>
      <c r="AR31" s="197">
        <f t="shared" si="32"/>
        <v>0</v>
      </c>
      <c r="AS31" s="198"/>
      <c r="AT31" s="198"/>
      <c r="AU31" s="198">
        <f t="shared" si="33"/>
        <v>0</v>
      </c>
      <c r="AV31" s="199"/>
      <c r="AW31" s="199"/>
      <c r="AX31" s="199">
        <f t="shared" si="34"/>
        <v>0</v>
      </c>
      <c r="AY31" s="200"/>
      <c r="AZ31" s="200"/>
      <c r="BA31" s="200">
        <f t="shared" si="35"/>
        <v>0</v>
      </c>
      <c r="BB31" s="201"/>
      <c r="BC31" s="201"/>
      <c r="BD31" s="201">
        <f t="shared" si="36"/>
        <v>0</v>
      </c>
      <c r="BE31" s="202"/>
      <c r="BF31" s="202"/>
      <c r="BG31" s="202">
        <f t="shared" si="37"/>
        <v>0</v>
      </c>
      <c r="BH31" s="203"/>
      <c r="BI31" s="203"/>
      <c r="BJ31" s="203">
        <f t="shared" si="38"/>
        <v>0</v>
      </c>
      <c r="BK31" s="195"/>
      <c r="BL31" s="195"/>
      <c r="BM31" s="195">
        <f t="shared" si="39"/>
        <v>0</v>
      </c>
      <c r="BN31" s="204"/>
      <c r="BO31" s="204"/>
      <c r="BP31" s="204">
        <f t="shared" si="40"/>
        <v>0</v>
      </c>
      <c r="BQ31" s="205"/>
      <c r="BR31" s="205"/>
      <c r="BS31" s="205">
        <f t="shared" si="41"/>
        <v>0</v>
      </c>
      <c r="BT31" s="206"/>
      <c r="BU31" s="206"/>
      <c r="BV31" s="206">
        <f t="shared" si="42"/>
        <v>0</v>
      </c>
      <c r="BW31" s="207"/>
      <c r="BX31" s="207"/>
      <c r="BY31" s="207">
        <f t="shared" si="46"/>
        <v>0</v>
      </c>
      <c r="BZ31" s="208"/>
      <c r="CA31" s="208"/>
      <c r="CB31" s="208">
        <f t="shared" si="47"/>
        <v>0</v>
      </c>
      <c r="CC31" s="209"/>
      <c r="CD31" s="209"/>
      <c r="CE31" s="209">
        <f t="shared" si="48"/>
        <v>0</v>
      </c>
      <c r="CF31" s="210"/>
      <c r="CG31" s="210"/>
      <c r="CH31" s="210">
        <f t="shared" si="49"/>
        <v>0</v>
      </c>
      <c r="CI31" s="211"/>
      <c r="CJ31" s="211"/>
      <c r="CK31" s="211">
        <f t="shared" si="50"/>
        <v>0</v>
      </c>
      <c r="CL31" s="206"/>
      <c r="CM31" s="206"/>
      <c r="CN31" s="206">
        <f t="shared" si="51"/>
        <v>0</v>
      </c>
      <c r="CO31" s="212"/>
      <c r="CP31" s="212"/>
      <c r="CQ31" s="212">
        <f t="shared" si="52"/>
        <v>0</v>
      </c>
      <c r="CR31" s="213"/>
      <c r="CS31" s="213"/>
      <c r="CT31" s="213">
        <f t="shared" si="53"/>
        <v>0</v>
      </c>
      <c r="CU31">
        <f t="shared" si="18"/>
        <v>0</v>
      </c>
      <c r="CV31">
        <f t="shared" si="19"/>
        <v>0</v>
      </c>
      <c r="CW31">
        <f t="shared" si="24"/>
        <v>0</v>
      </c>
      <c r="CY31" s="140" t="e">
        <f t="shared" si="20"/>
        <v>#NAME?</v>
      </c>
      <c r="CZ31">
        <f t="shared" si="21"/>
        <v>0</v>
      </c>
    </row>
    <row r="32" spans="1:104">
      <c r="A32" s="181">
        <v>27</v>
      </c>
      <c r="B32" s="181" t="s">
        <v>190</v>
      </c>
      <c r="C32" s="182"/>
      <c r="D32" s="183"/>
      <c r="E32" s="184">
        <v>11</v>
      </c>
      <c r="F32" s="152"/>
      <c r="G32" s="152"/>
      <c r="H32" s="185">
        <f t="shared" si="22"/>
        <v>0</v>
      </c>
      <c r="I32" s="153"/>
      <c r="J32" s="153"/>
      <c r="K32" s="186">
        <f t="shared" si="23"/>
        <v>0</v>
      </c>
      <c r="L32" s="187"/>
      <c r="M32" s="187"/>
      <c r="N32" s="187">
        <f t="shared" si="43"/>
        <v>0</v>
      </c>
      <c r="O32" s="188"/>
      <c r="P32" s="188"/>
      <c r="Q32" s="188">
        <f t="shared" si="44"/>
        <v>0</v>
      </c>
      <c r="R32" s="189"/>
      <c r="S32" s="189"/>
      <c r="T32" s="189">
        <f t="shared" si="45"/>
        <v>0</v>
      </c>
      <c r="U32" s="190"/>
      <c r="V32" s="190"/>
      <c r="W32" s="190">
        <f t="shared" si="25"/>
        <v>0</v>
      </c>
      <c r="X32" s="191"/>
      <c r="Y32" s="191"/>
      <c r="Z32" s="191">
        <f t="shared" si="26"/>
        <v>0</v>
      </c>
      <c r="AA32" s="192"/>
      <c r="AB32" s="192"/>
      <c r="AC32" s="192">
        <f t="shared" si="27"/>
        <v>0</v>
      </c>
      <c r="AD32" s="193"/>
      <c r="AE32" s="193"/>
      <c r="AF32" s="193">
        <f t="shared" si="28"/>
        <v>0</v>
      </c>
      <c r="AG32" s="194"/>
      <c r="AH32" s="194"/>
      <c r="AI32" s="194">
        <f t="shared" si="29"/>
        <v>0</v>
      </c>
      <c r="AJ32" s="195"/>
      <c r="AK32" s="195"/>
      <c r="AL32" s="195">
        <f t="shared" si="30"/>
        <v>0</v>
      </c>
      <c r="AM32" s="196"/>
      <c r="AN32" s="196"/>
      <c r="AO32" s="196">
        <f t="shared" si="31"/>
        <v>0</v>
      </c>
      <c r="AP32" s="197"/>
      <c r="AQ32" s="197"/>
      <c r="AR32" s="197">
        <f t="shared" si="32"/>
        <v>0</v>
      </c>
      <c r="AS32" s="198"/>
      <c r="AT32" s="198"/>
      <c r="AU32" s="198">
        <f t="shared" si="33"/>
        <v>0</v>
      </c>
      <c r="AV32" s="199"/>
      <c r="AW32" s="199"/>
      <c r="AX32" s="199">
        <f t="shared" si="34"/>
        <v>0</v>
      </c>
      <c r="AY32" s="200"/>
      <c r="AZ32" s="200"/>
      <c r="BA32" s="200">
        <f t="shared" si="35"/>
        <v>0</v>
      </c>
      <c r="BB32" s="201"/>
      <c r="BC32" s="201"/>
      <c r="BD32" s="201">
        <f t="shared" si="36"/>
        <v>0</v>
      </c>
      <c r="BE32" s="202"/>
      <c r="BF32" s="202"/>
      <c r="BG32" s="202">
        <f t="shared" si="37"/>
        <v>0</v>
      </c>
      <c r="BH32" s="203"/>
      <c r="BI32" s="203"/>
      <c r="BJ32" s="203">
        <f t="shared" si="38"/>
        <v>0</v>
      </c>
      <c r="BK32" s="195"/>
      <c r="BL32" s="195"/>
      <c r="BM32" s="195">
        <f t="shared" si="39"/>
        <v>0</v>
      </c>
      <c r="BN32" s="204"/>
      <c r="BO32" s="204"/>
      <c r="BP32" s="204">
        <f t="shared" si="40"/>
        <v>0</v>
      </c>
      <c r="BQ32" s="205"/>
      <c r="BR32" s="205"/>
      <c r="BS32" s="205">
        <f t="shared" si="41"/>
        <v>0</v>
      </c>
      <c r="BT32" s="206"/>
      <c r="BU32" s="206"/>
      <c r="BV32" s="206">
        <f t="shared" si="42"/>
        <v>0</v>
      </c>
      <c r="BW32" s="207"/>
      <c r="BX32" s="207"/>
      <c r="BY32" s="207">
        <f t="shared" si="46"/>
        <v>0</v>
      </c>
      <c r="BZ32" s="208"/>
      <c r="CA32" s="208"/>
      <c r="CB32" s="208">
        <f t="shared" si="47"/>
        <v>0</v>
      </c>
      <c r="CC32" s="209"/>
      <c r="CD32" s="209"/>
      <c r="CE32" s="209">
        <f t="shared" si="48"/>
        <v>0</v>
      </c>
      <c r="CF32" s="210"/>
      <c r="CG32" s="210"/>
      <c r="CH32" s="210">
        <f t="shared" si="49"/>
        <v>0</v>
      </c>
      <c r="CI32" s="211"/>
      <c r="CJ32" s="211"/>
      <c r="CK32" s="211">
        <f t="shared" si="50"/>
        <v>0</v>
      </c>
      <c r="CL32" s="206"/>
      <c r="CM32" s="206"/>
      <c r="CN32" s="206">
        <f t="shared" si="51"/>
        <v>0</v>
      </c>
      <c r="CO32" s="212"/>
      <c r="CP32" s="212"/>
      <c r="CQ32" s="212">
        <f t="shared" si="52"/>
        <v>0</v>
      </c>
      <c r="CR32" s="213"/>
      <c r="CS32" s="213"/>
      <c r="CT32" s="213">
        <f t="shared" si="53"/>
        <v>0</v>
      </c>
      <c r="CU32">
        <f t="shared" si="18"/>
        <v>0</v>
      </c>
      <c r="CV32">
        <f t="shared" si="19"/>
        <v>0</v>
      </c>
      <c r="CW32">
        <f t="shared" si="24"/>
        <v>0</v>
      </c>
      <c r="CY32" s="140" t="e">
        <f t="shared" si="20"/>
        <v>#NAME?</v>
      </c>
      <c r="CZ32">
        <f t="shared" si="21"/>
        <v>0</v>
      </c>
    </row>
    <row r="33" spans="1:104">
      <c r="A33" s="181">
        <v>28</v>
      </c>
      <c r="B33" s="181" t="s">
        <v>192</v>
      </c>
      <c r="C33" s="182"/>
      <c r="D33" s="183"/>
      <c r="E33" s="184">
        <v>17</v>
      </c>
      <c r="F33" s="152"/>
      <c r="G33" s="152"/>
      <c r="H33" s="185">
        <f t="shared" si="22"/>
        <v>0</v>
      </c>
      <c r="I33" s="153"/>
      <c r="J33" s="153"/>
      <c r="K33" s="186">
        <f t="shared" si="23"/>
        <v>0</v>
      </c>
      <c r="L33" s="187"/>
      <c r="M33" s="187"/>
      <c r="N33" s="187">
        <f t="shared" si="43"/>
        <v>0</v>
      </c>
      <c r="O33" s="188"/>
      <c r="P33" s="188"/>
      <c r="Q33" s="188">
        <f t="shared" si="44"/>
        <v>0</v>
      </c>
      <c r="R33" s="189"/>
      <c r="S33" s="189"/>
      <c r="T33" s="189">
        <f t="shared" si="45"/>
        <v>0</v>
      </c>
      <c r="U33" s="190"/>
      <c r="V33" s="190"/>
      <c r="W33" s="190">
        <f t="shared" si="25"/>
        <v>0</v>
      </c>
      <c r="X33" s="191"/>
      <c r="Y33" s="191"/>
      <c r="Z33" s="191">
        <f t="shared" si="26"/>
        <v>0</v>
      </c>
      <c r="AA33" s="192"/>
      <c r="AB33" s="192"/>
      <c r="AC33" s="192">
        <f t="shared" si="27"/>
        <v>0</v>
      </c>
      <c r="AD33" s="193"/>
      <c r="AE33" s="193"/>
      <c r="AF33" s="193">
        <f t="shared" si="28"/>
        <v>0</v>
      </c>
      <c r="AG33" s="194"/>
      <c r="AH33" s="194"/>
      <c r="AI33" s="194">
        <f t="shared" si="29"/>
        <v>0</v>
      </c>
      <c r="AJ33" s="195"/>
      <c r="AK33" s="195"/>
      <c r="AL33" s="195">
        <f t="shared" si="30"/>
        <v>0</v>
      </c>
      <c r="AM33" s="196"/>
      <c r="AN33" s="196"/>
      <c r="AO33" s="196">
        <f t="shared" si="31"/>
        <v>0</v>
      </c>
      <c r="AP33" s="197"/>
      <c r="AQ33" s="197"/>
      <c r="AR33" s="197">
        <f t="shared" si="32"/>
        <v>0</v>
      </c>
      <c r="AS33" s="198"/>
      <c r="AT33" s="198"/>
      <c r="AU33" s="198">
        <f t="shared" si="33"/>
        <v>0</v>
      </c>
      <c r="AV33" s="199"/>
      <c r="AW33" s="199"/>
      <c r="AX33" s="199">
        <f t="shared" si="34"/>
        <v>0</v>
      </c>
      <c r="AY33" s="200"/>
      <c r="AZ33" s="200"/>
      <c r="BA33" s="200">
        <f t="shared" si="35"/>
        <v>0</v>
      </c>
      <c r="BB33" s="201"/>
      <c r="BC33" s="201"/>
      <c r="BD33" s="201">
        <f t="shared" si="36"/>
        <v>0</v>
      </c>
      <c r="BE33" s="202"/>
      <c r="BF33" s="202"/>
      <c r="BG33" s="202">
        <f t="shared" si="37"/>
        <v>0</v>
      </c>
      <c r="BH33" s="203"/>
      <c r="BI33" s="203"/>
      <c r="BJ33" s="203">
        <f t="shared" si="38"/>
        <v>0</v>
      </c>
      <c r="BK33" s="195"/>
      <c r="BL33" s="195"/>
      <c r="BM33" s="195">
        <f t="shared" si="39"/>
        <v>0</v>
      </c>
      <c r="BN33" s="204"/>
      <c r="BO33" s="204"/>
      <c r="BP33" s="204">
        <f t="shared" si="40"/>
        <v>0</v>
      </c>
      <c r="BQ33" s="205"/>
      <c r="BR33" s="205"/>
      <c r="BS33" s="205">
        <f t="shared" si="41"/>
        <v>0</v>
      </c>
      <c r="BT33" s="206"/>
      <c r="BU33" s="206"/>
      <c r="BV33" s="206">
        <f t="shared" si="42"/>
        <v>0</v>
      </c>
      <c r="BW33" s="207"/>
      <c r="BX33" s="207"/>
      <c r="BY33" s="207">
        <f t="shared" si="46"/>
        <v>0</v>
      </c>
      <c r="BZ33" s="208"/>
      <c r="CA33" s="208"/>
      <c r="CB33" s="208">
        <f t="shared" si="47"/>
        <v>0</v>
      </c>
      <c r="CC33" s="209"/>
      <c r="CD33" s="209"/>
      <c r="CE33" s="209">
        <f t="shared" si="48"/>
        <v>0</v>
      </c>
      <c r="CF33" s="210"/>
      <c r="CG33" s="210"/>
      <c r="CH33" s="210">
        <f t="shared" si="49"/>
        <v>0</v>
      </c>
      <c r="CI33" s="211"/>
      <c r="CJ33" s="211"/>
      <c r="CK33" s="211">
        <f t="shared" si="50"/>
        <v>0</v>
      </c>
      <c r="CL33" s="206"/>
      <c r="CM33" s="206"/>
      <c r="CN33" s="206">
        <f t="shared" si="51"/>
        <v>0</v>
      </c>
      <c r="CO33" s="212"/>
      <c r="CP33" s="212"/>
      <c r="CQ33" s="212">
        <f t="shared" si="52"/>
        <v>0</v>
      </c>
      <c r="CR33" s="213"/>
      <c r="CS33" s="213"/>
      <c r="CT33" s="213">
        <f t="shared" si="53"/>
        <v>0</v>
      </c>
      <c r="CU33">
        <f t="shared" si="18"/>
        <v>0</v>
      </c>
      <c r="CV33">
        <f t="shared" si="19"/>
        <v>0</v>
      </c>
      <c r="CW33">
        <f t="shared" si="24"/>
        <v>0</v>
      </c>
      <c r="CY33" s="140" t="e">
        <f t="shared" si="20"/>
        <v>#NAME?</v>
      </c>
      <c r="CZ33">
        <f t="shared" si="21"/>
        <v>0</v>
      </c>
    </row>
    <row r="34" spans="1:104">
      <c r="A34" s="181">
        <v>29</v>
      </c>
      <c r="B34" s="181" t="s">
        <v>195</v>
      </c>
      <c r="C34" s="182"/>
      <c r="D34" s="183"/>
      <c r="E34" s="184">
        <v>15</v>
      </c>
      <c r="F34" s="152"/>
      <c r="G34" s="152"/>
      <c r="H34" s="185">
        <f t="shared" si="22"/>
        <v>0</v>
      </c>
      <c r="I34" s="153"/>
      <c r="J34" s="153"/>
      <c r="K34" s="186">
        <f t="shared" si="23"/>
        <v>0</v>
      </c>
      <c r="L34" s="187"/>
      <c r="M34" s="187"/>
      <c r="N34" s="187">
        <f t="shared" si="43"/>
        <v>0</v>
      </c>
      <c r="O34" s="188"/>
      <c r="P34" s="188"/>
      <c r="Q34" s="188">
        <f t="shared" si="44"/>
        <v>0</v>
      </c>
      <c r="R34" s="189"/>
      <c r="S34" s="189"/>
      <c r="T34" s="189">
        <f t="shared" si="45"/>
        <v>0</v>
      </c>
      <c r="U34" s="190"/>
      <c r="V34" s="190"/>
      <c r="W34" s="190">
        <f t="shared" si="25"/>
        <v>0</v>
      </c>
      <c r="X34" s="191"/>
      <c r="Y34" s="191"/>
      <c r="Z34" s="191">
        <f t="shared" si="26"/>
        <v>0</v>
      </c>
      <c r="AA34" s="192"/>
      <c r="AB34" s="192"/>
      <c r="AC34" s="192">
        <f t="shared" si="27"/>
        <v>0</v>
      </c>
      <c r="AD34" s="193"/>
      <c r="AE34" s="193"/>
      <c r="AF34" s="193">
        <f t="shared" si="28"/>
        <v>0</v>
      </c>
      <c r="AG34" s="194"/>
      <c r="AH34" s="194"/>
      <c r="AI34" s="194">
        <f t="shared" si="29"/>
        <v>0</v>
      </c>
      <c r="AJ34" s="195"/>
      <c r="AK34" s="195"/>
      <c r="AL34" s="195">
        <f t="shared" si="30"/>
        <v>0</v>
      </c>
      <c r="AM34" s="196"/>
      <c r="AN34" s="196"/>
      <c r="AO34" s="196">
        <f t="shared" si="31"/>
        <v>0</v>
      </c>
      <c r="AP34" s="197"/>
      <c r="AQ34" s="197"/>
      <c r="AR34" s="197">
        <f t="shared" si="32"/>
        <v>0</v>
      </c>
      <c r="AS34" s="198"/>
      <c r="AT34" s="198"/>
      <c r="AU34" s="198">
        <f t="shared" si="33"/>
        <v>0</v>
      </c>
      <c r="AV34" s="199"/>
      <c r="AW34" s="199"/>
      <c r="AX34" s="199">
        <f t="shared" si="34"/>
        <v>0</v>
      </c>
      <c r="AY34" s="200"/>
      <c r="AZ34" s="200"/>
      <c r="BA34" s="200">
        <f t="shared" si="35"/>
        <v>0</v>
      </c>
      <c r="BB34" s="201"/>
      <c r="BC34" s="201"/>
      <c r="BD34" s="201">
        <f t="shared" si="36"/>
        <v>0</v>
      </c>
      <c r="BE34" s="202"/>
      <c r="BF34" s="202"/>
      <c r="BG34" s="202">
        <f t="shared" si="37"/>
        <v>0</v>
      </c>
      <c r="BH34" s="203"/>
      <c r="BI34" s="203"/>
      <c r="BJ34" s="203">
        <f t="shared" si="38"/>
        <v>0</v>
      </c>
      <c r="BK34" s="195"/>
      <c r="BL34" s="195"/>
      <c r="BM34" s="195">
        <f t="shared" si="39"/>
        <v>0</v>
      </c>
      <c r="BN34" s="204"/>
      <c r="BO34" s="204"/>
      <c r="BP34" s="204">
        <f t="shared" si="40"/>
        <v>0</v>
      </c>
      <c r="BQ34" s="205"/>
      <c r="BR34" s="205"/>
      <c r="BS34" s="205">
        <f t="shared" si="41"/>
        <v>0</v>
      </c>
      <c r="BT34" s="206"/>
      <c r="BU34" s="206"/>
      <c r="BV34" s="206">
        <f t="shared" si="42"/>
        <v>0</v>
      </c>
      <c r="BW34" s="207"/>
      <c r="BX34" s="207"/>
      <c r="BY34" s="207">
        <f t="shared" si="46"/>
        <v>0</v>
      </c>
      <c r="BZ34" s="208"/>
      <c r="CA34" s="208"/>
      <c r="CB34" s="208">
        <f t="shared" si="47"/>
        <v>0</v>
      </c>
      <c r="CC34" s="209"/>
      <c r="CD34" s="209"/>
      <c r="CE34" s="209">
        <f t="shared" si="48"/>
        <v>0</v>
      </c>
      <c r="CF34" s="210"/>
      <c r="CG34" s="210"/>
      <c r="CH34" s="210">
        <f t="shared" si="49"/>
        <v>0</v>
      </c>
      <c r="CI34" s="211"/>
      <c r="CJ34" s="211"/>
      <c r="CK34" s="211">
        <f t="shared" si="50"/>
        <v>0</v>
      </c>
      <c r="CL34" s="206"/>
      <c r="CM34" s="206"/>
      <c r="CN34" s="206">
        <f t="shared" si="51"/>
        <v>0</v>
      </c>
      <c r="CO34" s="212"/>
      <c r="CP34" s="212"/>
      <c r="CQ34" s="212">
        <f t="shared" si="52"/>
        <v>0</v>
      </c>
      <c r="CR34" s="213"/>
      <c r="CS34" s="213"/>
      <c r="CT34" s="213">
        <f t="shared" si="53"/>
        <v>0</v>
      </c>
      <c r="CU34">
        <f t="shared" si="18"/>
        <v>0</v>
      </c>
      <c r="CV34">
        <f t="shared" si="19"/>
        <v>0</v>
      </c>
      <c r="CW34">
        <f t="shared" si="24"/>
        <v>0</v>
      </c>
      <c r="CY34" s="140" t="e">
        <f t="shared" si="20"/>
        <v>#NAME?</v>
      </c>
      <c r="CZ34">
        <f t="shared" si="21"/>
        <v>0</v>
      </c>
    </row>
    <row r="35" spans="1:104">
      <c r="A35" s="181">
        <v>30</v>
      </c>
      <c r="B35" s="181"/>
      <c r="C35" s="182"/>
      <c r="D35" s="183"/>
      <c r="E35" s="184"/>
      <c r="F35" s="152"/>
      <c r="G35" s="152"/>
      <c r="H35" s="185">
        <f t="shared" si="22"/>
        <v>0</v>
      </c>
      <c r="I35" s="153"/>
      <c r="J35" s="153"/>
      <c r="K35" s="186">
        <f t="shared" si="23"/>
        <v>0</v>
      </c>
      <c r="L35" s="187"/>
      <c r="M35" s="187"/>
      <c r="N35" s="187">
        <f t="shared" si="43"/>
        <v>0</v>
      </c>
      <c r="O35" s="188"/>
      <c r="P35" s="188"/>
      <c r="Q35" s="188">
        <f t="shared" si="44"/>
        <v>0</v>
      </c>
      <c r="R35" s="189"/>
      <c r="S35" s="189"/>
      <c r="T35" s="189">
        <f t="shared" si="45"/>
        <v>0</v>
      </c>
      <c r="U35" s="190"/>
      <c r="V35" s="190"/>
      <c r="W35" s="190">
        <f t="shared" si="25"/>
        <v>0</v>
      </c>
      <c r="X35" s="191"/>
      <c r="Y35" s="191"/>
      <c r="Z35" s="191">
        <f t="shared" si="26"/>
        <v>0</v>
      </c>
      <c r="AA35" s="192"/>
      <c r="AB35" s="192"/>
      <c r="AC35" s="192">
        <f t="shared" si="27"/>
        <v>0</v>
      </c>
      <c r="AD35" s="193"/>
      <c r="AE35" s="193"/>
      <c r="AF35" s="193">
        <f t="shared" si="28"/>
        <v>0</v>
      </c>
      <c r="AG35" s="194"/>
      <c r="AH35" s="194"/>
      <c r="AI35" s="194">
        <f t="shared" si="29"/>
        <v>0</v>
      </c>
      <c r="AJ35" s="195"/>
      <c r="AK35" s="195"/>
      <c r="AL35" s="195">
        <f t="shared" si="30"/>
        <v>0</v>
      </c>
      <c r="AM35" s="196"/>
      <c r="AN35" s="196"/>
      <c r="AO35" s="196">
        <f t="shared" si="31"/>
        <v>0</v>
      </c>
      <c r="AP35" s="197"/>
      <c r="AQ35" s="197"/>
      <c r="AR35" s="197">
        <f t="shared" si="32"/>
        <v>0</v>
      </c>
      <c r="AS35" s="198"/>
      <c r="AT35" s="198"/>
      <c r="AU35" s="198">
        <f t="shared" si="33"/>
        <v>0</v>
      </c>
      <c r="AV35" s="199"/>
      <c r="AW35" s="199"/>
      <c r="AX35" s="199">
        <f t="shared" si="34"/>
        <v>0</v>
      </c>
      <c r="AY35" s="200"/>
      <c r="AZ35" s="200"/>
      <c r="BA35" s="200">
        <f t="shared" si="35"/>
        <v>0</v>
      </c>
      <c r="BB35" s="201"/>
      <c r="BC35" s="201"/>
      <c r="BD35" s="201">
        <f t="shared" si="36"/>
        <v>0</v>
      </c>
      <c r="BE35" s="202"/>
      <c r="BF35" s="202"/>
      <c r="BG35" s="202">
        <f t="shared" si="37"/>
        <v>0</v>
      </c>
      <c r="BH35" s="203"/>
      <c r="BI35" s="203"/>
      <c r="BJ35" s="203">
        <f t="shared" si="38"/>
        <v>0</v>
      </c>
      <c r="BK35" s="195"/>
      <c r="BL35" s="195"/>
      <c r="BM35" s="195">
        <f t="shared" si="39"/>
        <v>0</v>
      </c>
      <c r="BN35" s="204"/>
      <c r="BO35" s="204"/>
      <c r="BP35" s="204">
        <f t="shared" si="40"/>
        <v>0</v>
      </c>
      <c r="BQ35" s="205"/>
      <c r="BR35" s="205"/>
      <c r="BS35" s="205">
        <f t="shared" si="41"/>
        <v>0</v>
      </c>
      <c r="BT35" s="206"/>
      <c r="BU35" s="206"/>
      <c r="BV35" s="206">
        <f t="shared" si="42"/>
        <v>0</v>
      </c>
      <c r="BW35" s="207"/>
      <c r="BX35" s="207"/>
      <c r="BY35" s="207">
        <f t="shared" si="46"/>
        <v>0</v>
      </c>
      <c r="BZ35" s="208"/>
      <c r="CA35" s="208"/>
      <c r="CB35" s="208">
        <f t="shared" si="47"/>
        <v>0</v>
      </c>
      <c r="CC35" s="209"/>
      <c r="CD35" s="209"/>
      <c r="CE35" s="209">
        <f t="shared" si="48"/>
        <v>0</v>
      </c>
      <c r="CF35" s="210"/>
      <c r="CG35" s="210"/>
      <c r="CH35" s="210">
        <f t="shared" si="49"/>
        <v>0</v>
      </c>
      <c r="CI35" s="211"/>
      <c r="CJ35" s="211"/>
      <c r="CK35" s="211">
        <f t="shared" si="50"/>
        <v>0</v>
      </c>
      <c r="CL35" s="206"/>
      <c r="CM35" s="206"/>
      <c r="CN35" s="206">
        <f t="shared" si="51"/>
        <v>0</v>
      </c>
      <c r="CO35" s="212"/>
      <c r="CP35" s="212"/>
      <c r="CQ35" s="212">
        <f t="shared" si="52"/>
        <v>0</v>
      </c>
      <c r="CR35" s="213"/>
      <c r="CS35" s="213"/>
      <c r="CT35" s="213">
        <f t="shared" si="53"/>
        <v>0</v>
      </c>
      <c r="CU35">
        <f t="shared" si="18"/>
        <v>0</v>
      </c>
      <c r="CV35">
        <f t="shared" si="19"/>
        <v>0</v>
      </c>
      <c r="CW35">
        <f t="shared" si="24"/>
        <v>0</v>
      </c>
      <c r="CY35" s="140" t="e">
        <f t="shared" si="20"/>
        <v>#NAME?</v>
      </c>
      <c r="CZ35">
        <f t="shared" si="21"/>
        <v>0</v>
      </c>
    </row>
    <row r="36" spans="1:104">
      <c r="A36" s="181">
        <v>31</v>
      </c>
      <c r="B36" s="181"/>
      <c r="C36" s="182"/>
      <c r="D36" s="183"/>
      <c r="E36" s="184"/>
      <c r="F36" s="152"/>
      <c r="G36" s="152"/>
      <c r="H36" s="185">
        <f t="shared" si="22"/>
        <v>0</v>
      </c>
      <c r="I36" s="153"/>
      <c r="J36" s="153"/>
      <c r="K36" s="186">
        <f t="shared" si="23"/>
        <v>0</v>
      </c>
      <c r="L36" s="187"/>
      <c r="M36" s="187"/>
      <c r="N36" s="187">
        <f t="shared" si="43"/>
        <v>0</v>
      </c>
      <c r="O36" s="188"/>
      <c r="P36" s="188"/>
      <c r="Q36" s="188">
        <f t="shared" si="44"/>
        <v>0</v>
      </c>
      <c r="R36" s="189"/>
      <c r="S36" s="189"/>
      <c r="T36" s="189">
        <f t="shared" si="45"/>
        <v>0</v>
      </c>
      <c r="U36" s="190"/>
      <c r="V36" s="190"/>
      <c r="W36" s="190">
        <f t="shared" si="25"/>
        <v>0</v>
      </c>
      <c r="X36" s="191"/>
      <c r="Y36" s="191"/>
      <c r="Z36" s="191">
        <f t="shared" si="26"/>
        <v>0</v>
      </c>
      <c r="AA36" s="192"/>
      <c r="AB36" s="192"/>
      <c r="AC36" s="192">
        <f t="shared" si="27"/>
        <v>0</v>
      </c>
      <c r="AD36" s="193"/>
      <c r="AE36" s="193"/>
      <c r="AF36" s="193">
        <f t="shared" si="28"/>
        <v>0</v>
      </c>
      <c r="AG36" s="194"/>
      <c r="AH36" s="194"/>
      <c r="AI36" s="194">
        <f t="shared" si="29"/>
        <v>0</v>
      </c>
      <c r="AJ36" s="195"/>
      <c r="AK36" s="195"/>
      <c r="AL36" s="195">
        <f t="shared" si="30"/>
        <v>0</v>
      </c>
      <c r="AM36" s="196"/>
      <c r="AN36" s="196"/>
      <c r="AO36" s="196">
        <f t="shared" si="31"/>
        <v>0</v>
      </c>
      <c r="AP36" s="197"/>
      <c r="AQ36" s="197"/>
      <c r="AR36" s="197">
        <f t="shared" si="32"/>
        <v>0</v>
      </c>
      <c r="AS36" s="198"/>
      <c r="AT36" s="198"/>
      <c r="AU36" s="198">
        <f t="shared" si="33"/>
        <v>0</v>
      </c>
      <c r="AV36" s="199"/>
      <c r="AW36" s="199"/>
      <c r="AX36" s="199">
        <f t="shared" si="34"/>
        <v>0</v>
      </c>
      <c r="AY36" s="200"/>
      <c r="AZ36" s="200"/>
      <c r="BA36" s="200">
        <f t="shared" si="35"/>
        <v>0</v>
      </c>
      <c r="BB36" s="201"/>
      <c r="BC36" s="201"/>
      <c r="BD36" s="201">
        <f t="shared" si="36"/>
        <v>0</v>
      </c>
      <c r="BE36" s="202"/>
      <c r="BF36" s="202"/>
      <c r="BG36" s="202">
        <f t="shared" si="37"/>
        <v>0</v>
      </c>
      <c r="BH36" s="203"/>
      <c r="BI36" s="203"/>
      <c r="BJ36" s="203">
        <f t="shared" si="38"/>
        <v>0</v>
      </c>
      <c r="BK36" s="195"/>
      <c r="BL36" s="195"/>
      <c r="BM36" s="195">
        <f t="shared" si="39"/>
        <v>0</v>
      </c>
      <c r="BN36" s="204"/>
      <c r="BO36" s="204"/>
      <c r="BP36" s="204">
        <f t="shared" si="40"/>
        <v>0</v>
      </c>
      <c r="BQ36" s="205"/>
      <c r="BR36" s="205"/>
      <c r="BS36" s="205">
        <f t="shared" si="41"/>
        <v>0</v>
      </c>
      <c r="BT36" s="206"/>
      <c r="BU36" s="206"/>
      <c r="BV36" s="206">
        <f t="shared" si="42"/>
        <v>0</v>
      </c>
      <c r="BW36" s="207"/>
      <c r="BX36" s="207"/>
      <c r="BY36" s="207">
        <f t="shared" si="46"/>
        <v>0</v>
      </c>
      <c r="BZ36" s="208"/>
      <c r="CA36" s="208"/>
      <c r="CB36" s="208">
        <f t="shared" si="47"/>
        <v>0</v>
      </c>
      <c r="CC36" s="209"/>
      <c r="CD36" s="209"/>
      <c r="CE36" s="209">
        <f t="shared" si="48"/>
        <v>0</v>
      </c>
      <c r="CF36" s="210"/>
      <c r="CG36" s="210"/>
      <c r="CH36" s="210">
        <f t="shared" si="49"/>
        <v>0</v>
      </c>
      <c r="CI36" s="211"/>
      <c r="CJ36" s="211"/>
      <c r="CK36" s="211">
        <f t="shared" si="50"/>
        <v>0</v>
      </c>
      <c r="CL36" s="206"/>
      <c r="CM36" s="206"/>
      <c r="CN36" s="206">
        <f t="shared" si="51"/>
        <v>0</v>
      </c>
      <c r="CO36" s="212"/>
      <c r="CP36" s="212"/>
      <c r="CQ36" s="212">
        <f t="shared" si="52"/>
        <v>0</v>
      </c>
      <c r="CR36" s="213"/>
      <c r="CS36" s="213"/>
      <c r="CT36" s="213">
        <f t="shared" si="53"/>
        <v>0</v>
      </c>
      <c r="CU36">
        <f t="shared" si="18"/>
        <v>0</v>
      </c>
      <c r="CV36">
        <f t="shared" si="19"/>
        <v>0</v>
      </c>
      <c r="CW36">
        <f t="shared" si="24"/>
        <v>0</v>
      </c>
      <c r="CY36" s="140" t="e">
        <f>SUM(IF(AND($F$4&gt;=PocetniD,$F$4&lt;=KrajnjiD),G36,0),IF(AND($I$4&gt;=PocetniD,$I$4&lt;=KrajnjiD),J36,0),IF(AND($L$4&gt;=PocetniD,$L$4&lt;=KrajnjiD),M36,0),IF(AND($O$4&gt;=PocetniD,$O$4&lt;=KrajnjiD),P36,0),IF(AND($R$4&gt;=PocetniD,$R$4&lt;=KrajnjiD),S36,0),IF(AND($U$4&gt;=PocetniD,$U$4&lt;=KrajnjiD),V36,0),IF(AND($X$4&gt;=PocetniD,$X$4&lt;=KrajnjiD),Y36,0),IF(AND($AA$4&gt;=PocetniD,$AA$4&lt;=KrajnjiD),AB36,0),IF(AND($AD$4&gt;=PocetniD,$AD$4&lt;=KrajnjiD),AE36,0),IF(AND($AG$4&gt;=PocetniD,$AG$4&lt;=KrajnjiD),AH36,0),IF(AND($AJ$4&gt;=PocetniD,$AJ$4&lt;=KrajnjiD),AK36,0),IF(AND($AM$4&gt;=PocetniD,$AM$4&lt;=KrajnjiD),AN36,0),IF(AND($AP$4&gt;=PocetniD,$AP$4&lt;=KrajnjiD),AQ36,0),IF(AND($AS$4&gt;=PocetniD,$AS$4&lt;=KrajnjiD),AT36,0),IF(AND($AV$4&gt;=PocetniD,$AV$4&lt;=KrajnjiD),AW36,0),IF(AND($AY$4&gt;=PocetniD,$AY$4&lt;=KrajnjiD),AZ36,0),IF(AND($BB$4&gt;=PocetniD,$BB$4&lt;=KrajnjiD),BC36,0),IF(AND($BE$4&gt;=PocetniD,$BE$4&lt;=KrajnjiD),BF36,0),IF(AND($BH$4&gt;=PocetniD,$BH$4&lt;=KrajnjiD),BI36,0),IF(AND($BK$4&gt;=PocetniD,$BK$4&lt;=KrajnjiD),BL36,0),IF(AND($BN$4&gt;=PocetniD,$BN$4&lt;=KrajnjiD),BO36,0),IF(AND($BQ$4&gt;=PocetniD,$BQ$4&lt;=KrajnjiD),BR36,0),IF(AND($BT$4&gt;=PocetniD,$BT$4&lt;=KrajnjiD),BU36,0),IF(AND($BW$4&gt;=PocetniD,$BW$4&lt;=KrajnjiD),BX36,0),IF(AND($BZ$4&gt;=PocetniD,$BZ$4&lt;=KrajnjiD),CA36,0),IF(AND($CC$4&gt;=PocetniD,$CC$4&lt;=KrajnjiD),CD36,0),IF(AND($CF$4&gt;=PocetniD,$CF$4&lt;=KrajnjiD),CG36,0),IF(AND($FCI$4&gt;=PocetniD,$CI$4&lt;=KrajnjiD),CJ36,0),IF(AND($CL$4&gt;=PocetniD,$CL$4&lt;=KrajnjiD),CM36,0),IF(AND($CO$4&gt;=PocetniD,$CO$4&lt;=KrajnjiD),CP36,0),IF(AND($CR$4&gt;=PocetniD,$CR$4&lt;=KrajnjiD),CS36,0),)</f>
        <v>#NAME?</v>
      </c>
      <c r="CZ36">
        <f t="shared" si="21"/>
        <v>0</v>
      </c>
    </row>
    <row r="37" spans="1:104">
      <c r="A37" s="181">
        <v>32</v>
      </c>
      <c r="B37" s="181"/>
      <c r="C37" s="182"/>
      <c r="D37" s="183"/>
      <c r="E37" s="184"/>
      <c r="F37" s="152"/>
      <c r="G37" s="152"/>
      <c r="H37" s="185">
        <f t="shared" si="22"/>
        <v>0</v>
      </c>
      <c r="I37" s="153"/>
      <c r="J37" s="153"/>
      <c r="K37" s="186">
        <f t="shared" si="23"/>
        <v>0</v>
      </c>
      <c r="L37" s="187"/>
      <c r="M37" s="187"/>
      <c r="N37" s="187">
        <f t="shared" si="43"/>
        <v>0</v>
      </c>
      <c r="O37" s="188"/>
      <c r="P37" s="188"/>
      <c r="Q37" s="188">
        <f t="shared" si="44"/>
        <v>0</v>
      </c>
      <c r="R37" s="189"/>
      <c r="S37" s="189"/>
      <c r="T37" s="189">
        <f t="shared" si="45"/>
        <v>0</v>
      </c>
      <c r="U37" s="190"/>
      <c r="V37" s="190"/>
      <c r="W37" s="190">
        <f t="shared" si="25"/>
        <v>0</v>
      </c>
      <c r="X37" s="191"/>
      <c r="Y37" s="191"/>
      <c r="Z37" s="191">
        <f t="shared" si="26"/>
        <v>0</v>
      </c>
      <c r="AA37" s="192"/>
      <c r="AB37" s="192"/>
      <c r="AC37" s="192">
        <f t="shared" si="27"/>
        <v>0</v>
      </c>
      <c r="AD37" s="193"/>
      <c r="AE37" s="193"/>
      <c r="AF37" s="193">
        <f t="shared" si="28"/>
        <v>0</v>
      </c>
      <c r="AG37" s="194"/>
      <c r="AH37" s="194"/>
      <c r="AI37" s="194">
        <f t="shared" si="29"/>
        <v>0</v>
      </c>
      <c r="AJ37" s="195"/>
      <c r="AK37" s="195"/>
      <c r="AL37" s="195">
        <f t="shared" si="30"/>
        <v>0</v>
      </c>
      <c r="AM37" s="196"/>
      <c r="AN37" s="196"/>
      <c r="AO37" s="196">
        <f t="shared" si="31"/>
        <v>0</v>
      </c>
      <c r="AP37" s="197"/>
      <c r="AQ37" s="197"/>
      <c r="AR37" s="197">
        <f t="shared" si="32"/>
        <v>0</v>
      </c>
      <c r="AS37" s="198"/>
      <c r="AT37" s="198"/>
      <c r="AU37" s="198">
        <f t="shared" si="33"/>
        <v>0</v>
      </c>
      <c r="AV37" s="199"/>
      <c r="AW37" s="199"/>
      <c r="AX37" s="199">
        <f t="shared" si="34"/>
        <v>0</v>
      </c>
      <c r="AY37" s="200"/>
      <c r="AZ37" s="200"/>
      <c r="BA37" s="200">
        <f t="shared" si="35"/>
        <v>0</v>
      </c>
      <c r="BB37" s="201"/>
      <c r="BC37" s="201"/>
      <c r="BD37" s="201">
        <f t="shared" si="36"/>
        <v>0</v>
      </c>
      <c r="BE37" s="202"/>
      <c r="BF37" s="202"/>
      <c r="BG37" s="202">
        <f t="shared" si="37"/>
        <v>0</v>
      </c>
      <c r="BH37" s="203"/>
      <c r="BI37" s="203"/>
      <c r="BJ37" s="203">
        <f t="shared" si="38"/>
        <v>0</v>
      </c>
      <c r="BK37" s="195"/>
      <c r="BL37" s="195"/>
      <c r="BM37" s="195">
        <f t="shared" si="39"/>
        <v>0</v>
      </c>
      <c r="BN37" s="204"/>
      <c r="BO37" s="204"/>
      <c r="BP37" s="204">
        <f t="shared" si="40"/>
        <v>0</v>
      </c>
      <c r="BQ37" s="205"/>
      <c r="BR37" s="205"/>
      <c r="BS37" s="205">
        <f t="shared" si="41"/>
        <v>0</v>
      </c>
      <c r="BT37" s="206"/>
      <c r="BU37" s="206"/>
      <c r="BV37" s="206">
        <f t="shared" si="42"/>
        <v>0</v>
      </c>
      <c r="BW37" s="207"/>
      <c r="BX37" s="207"/>
      <c r="BY37" s="207">
        <f t="shared" si="46"/>
        <v>0</v>
      </c>
      <c r="BZ37" s="208"/>
      <c r="CA37" s="208"/>
      <c r="CB37" s="208">
        <f t="shared" si="47"/>
        <v>0</v>
      </c>
      <c r="CC37" s="209"/>
      <c r="CD37" s="209"/>
      <c r="CE37" s="209">
        <f t="shared" si="48"/>
        <v>0</v>
      </c>
      <c r="CF37" s="210"/>
      <c r="CG37" s="210"/>
      <c r="CH37" s="210">
        <f t="shared" si="49"/>
        <v>0</v>
      </c>
      <c r="CI37" s="211"/>
      <c r="CJ37" s="211"/>
      <c r="CK37" s="211">
        <f t="shared" si="50"/>
        <v>0</v>
      </c>
      <c r="CL37" s="206"/>
      <c r="CM37" s="206"/>
      <c r="CN37" s="206">
        <f t="shared" si="51"/>
        <v>0</v>
      </c>
      <c r="CO37" s="212"/>
      <c r="CP37" s="212"/>
      <c r="CQ37" s="212">
        <f t="shared" si="52"/>
        <v>0</v>
      </c>
      <c r="CR37" s="213"/>
      <c r="CS37" s="213"/>
      <c r="CT37" s="213">
        <f t="shared" si="53"/>
        <v>0</v>
      </c>
      <c r="CU37">
        <f t="shared" si="18"/>
        <v>0</v>
      </c>
      <c r="CV37">
        <f t="shared" si="19"/>
        <v>0</v>
      </c>
      <c r="CW37">
        <f t="shared" si="24"/>
        <v>0</v>
      </c>
      <c r="CY37" s="140" t="e">
        <f t="shared" si="20"/>
        <v>#NAME?</v>
      </c>
      <c r="CZ37">
        <f t="shared" si="21"/>
        <v>0</v>
      </c>
    </row>
    <row r="38" spans="1:104">
      <c r="A38" s="181">
        <v>33</v>
      </c>
      <c r="B38" s="181"/>
      <c r="C38" s="182"/>
      <c r="D38" s="183"/>
      <c r="E38" s="184"/>
      <c r="F38" s="152"/>
      <c r="G38" s="152"/>
      <c r="H38" s="185">
        <f t="shared" si="22"/>
        <v>0</v>
      </c>
      <c r="I38" s="153"/>
      <c r="J38" s="153"/>
      <c r="K38" s="186">
        <f t="shared" si="23"/>
        <v>0</v>
      </c>
      <c r="L38" s="187"/>
      <c r="M38" s="187"/>
      <c r="N38" s="187">
        <f t="shared" si="43"/>
        <v>0</v>
      </c>
      <c r="O38" s="188"/>
      <c r="P38" s="188"/>
      <c r="Q38" s="188">
        <f t="shared" si="44"/>
        <v>0</v>
      </c>
      <c r="R38" s="189"/>
      <c r="S38" s="189"/>
      <c r="T38" s="189">
        <f t="shared" si="45"/>
        <v>0</v>
      </c>
      <c r="U38" s="190"/>
      <c r="V38" s="190"/>
      <c r="W38" s="190">
        <f t="shared" si="25"/>
        <v>0</v>
      </c>
      <c r="X38" s="191"/>
      <c r="Y38" s="191"/>
      <c r="Z38" s="191">
        <f t="shared" si="26"/>
        <v>0</v>
      </c>
      <c r="AA38" s="192"/>
      <c r="AB38" s="192"/>
      <c r="AC38" s="192">
        <f t="shared" si="27"/>
        <v>0</v>
      </c>
      <c r="AD38" s="193"/>
      <c r="AE38" s="193"/>
      <c r="AF38" s="193">
        <f t="shared" si="28"/>
        <v>0</v>
      </c>
      <c r="AG38" s="194"/>
      <c r="AH38" s="194"/>
      <c r="AI38" s="194">
        <f t="shared" si="29"/>
        <v>0</v>
      </c>
      <c r="AJ38" s="195"/>
      <c r="AK38" s="195"/>
      <c r="AL38" s="195">
        <f t="shared" si="30"/>
        <v>0</v>
      </c>
      <c r="AM38" s="196"/>
      <c r="AN38" s="196"/>
      <c r="AO38" s="196">
        <f t="shared" si="31"/>
        <v>0</v>
      </c>
      <c r="AP38" s="197"/>
      <c r="AQ38" s="197"/>
      <c r="AR38" s="197">
        <f t="shared" si="32"/>
        <v>0</v>
      </c>
      <c r="AS38" s="198"/>
      <c r="AT38" s="198"/>
      <c r="AU38" s="198">
        <f t="shared" si="33"/>
        <v>0</v>
      </c>
      <c r="AV38" s="199"/>
      <c r="AW38" s="199"/>
      <c r="AX38" s="199">
        <f t="shared" si="34"/>
        <v>0</v>
      </c>
      <c r="AY38" s="200"/>
      <c r="AZ38" s="200"/>
      <c r="BA38" s="200">
        <f t="shared" si="35"/>
        <v>0</v>
      </c>
      <c r="BB38" s="201"/>
      <c r="BC38" s="201"/>
      <c r="BD38" s="201">
        <f t="shared" si="36"/>
        <v>0</v>
      </c>
      <c r="BE38" s="202"/>
      <c r="BF38" s="202"/>
      <c r="BG38" s="202">
        <f t="shared" si="37"/>
        <v>0</v>
      </c>
      <c r="BH38" s="203"/>
      <c r="BI38" s="203"/>
      <c r="BJ38" s="203">
        <f t="shared" si="38"/>
        <v>0</v>
      </c>
      <c r="BK38" s="195"/>
      <c r="BL38" s="195"/>
      <c r="BM38" s="195">
        <f t="shared" si="39"/>
        <v>0</v>
      </c>
      <c r="BN38" s="204"/>
      <c r="BO38" s="204"/>
      <c r="BP38" s="204">
        <f t="shared" si="40"/>
        <v>0</v>
      </c>
      <c r="BQ38" s="205"/>
      <c r="BR38" s="205"/>
      <c r="BS38" s="205">
        <f t="shared" si="41"/>
        <v>0</v>
      </c>
      <c r="BT38" s="206"/>
      <c r="BU38" s="206"/>
      <c r="BV38" s="206">
        <f t="shared" si="42"/>
        <v>0</v>
      </c>
      <c r="BW38" s="207"/>
      <c r="BX38" s="207"/>
      <c r="BY38" s="207">
        <f t="shared" si="46"/>
        <v>0</v>
      </c>
      <c r="BZ38" s="208"/>
      <c r="CA38" s="208"/>
      <c r="CB38" s="208">
        <f t="shared" si="47"/>
        <v>0</v>
      </c>
      <c r="CC38" s="209"/>
      <c r="CD38" s="209"/>
      <c r="CE38" s="209">
        <f t="shared" si="48"/>
        <v>0</v>
      </c>
      <c r="CF38" s="210"/>
      <c r="CG38" s="210"/>
      <c r="CH38" s="210">
        <f t="shared" si="49"/>
        <v>0</v>
      </c>
      <c r="CI38" s="211"/>
      <c r="CJ38" s="211"/>
      <c r="CK38" s="211">
        <f t="shared" si="50"/>
        <v>0</v>
      </c>
      <c r="CL38" s="206"/>
      <c r="CM38" s="206"/>
      <c r="CN38" s="206">
        <f t="shared" si="51"/>
        <v>0</v>
      </c>
      <c r="CO38" s="212"/>
      <c r="CP38" s="212"/>
      <c r="CQ38" s="212">
        <f t="shared" si="52"/>
        <v>0</v>
      </c>
      <c r="CR38" s="213"/>
      <c r="CS38" s="213"/>
      <c r="CT38" s="213">
        <f t="shared" si="53"/>
        <v>0</v>
      </c>
      <c r="CU38">
        <f t="shared" si="18"/>
        <v>0</v>
      </c>
      <c r="CV38">
        <f t="shared" si="19"/>
        <v>0</v>
      </c>
      <c r="CW38">
        <f t="shared" si="24"/>
        <v>0</v>
      </c>
      <c r="CY38" s="140" t="e">
        <f t="shared" si="20"/>
        <v>#NAME?</v>
      </c>
      <c r="CZ38">
        <f t="shared" si="21"/>
        <v>0</v>
      </c>
    </row>
    <row r="39" spans="1:104">
      <c r="A39" s="181">
        <v>34</v>
      </c>
      <c r="B39" s="181"/>
      <c r="C39" s="182"/>
      <c r="D39" s="183"/>
      <c r="E39" s="184"/>
      <c r="F39" s="152"/>
      <c r="G39" s="152"/>
      <c r="H39" s="185">
        <f t="shared" si="22"/>
        <v>0</v>
      </c>
      <c r="I39" s="153"/>
      <c r="J39" s="153"/>
      <c r="K39" s="186">
        <f t="shared" si="23"/>
        <v>0</v>
      </c>
      <c r="L39" s="187"/>
      <c r="M39" s="187"/>
      <c r="N39" s="187">
        <f t="shared" si="43"/>
        <v>0</v>
      </c>
      <c r="O39" s="188"/>
      <c r="P39" s="188"/>
      <c r="Q39" s="188">
        <f t="shared" si="44"/>
        <v>0</v>
      </c>
      <c r="R39" s="189"/>
      <c r="S39" s="189"/>
      <c r="T39" s="189">
        <f t="shared" si="45"/>
        <v>0</v>
      </c>
      <c r="U39" s="190"/>
      <c r="V39" s="190"/>
      <c r="W39" s="190">
        <f t="shared" si="25"/>
        <v>0</v>
      </c>
      <c r="X39" s="191"/>
      <c r="Y39" s="191"/>
      <c r="Z39" s="191">
        <f t="shared" si="26"/>
        <v>0</v>
      </c>
      <c r="AA39" s="192"/>
      <c r="AB39" s="192"/>
      <c r="AC39" s="192">
        <f t="shared" si="27"/>
        <v>0</v>
      </c>
      <c r="AD39" s="193"/>
      <c r="AE39" s="193"/>
      <c r="AF39" s="193">
        <f t="shared" si="28"/>
        <v>0</v>
      </c>
      <c r="AG39" s="194"/>
      <c r="AH39" s="194"/>
      <c r="AI39" s="194">
        <f t="shared" si="29"/>
        <v>0</v>
      </c>
      <c r="AJ39" s="195"/>
      <c r="AK39" s="195"/>
      <c r="AL39" s="195">
        <f t="shared" si="30"/>
        <v>0</v>
      </c>
      <c r="AM39" s="196"/>
      <c r="AN39" s="196"/>
      <c r="AO39" s="196">
        <f t="shared" si="31"/>
        <v>0</v>
      </c>
      <c r="AP39" s="197"/>
      <c r="AQ39" s="197"/>
      <c r="AR39" s="197">
        <f t="shared" si="32"/>
        <v>0</v>
      </c>
      <c r="AS39" s="198"/>
      <c r="AT39" s="198"/>
      <c r="AU39" s="198">
        <f t="shared" si="33"/>
        <v>0</v>
      </c>
      <c r="AV39" s="199"/>
      <c r="AW39" s="199"/>
      <c r="AX39" s="199">
        <f t="shared" si="34"/>
        <v>0</v>
      </c>
      <c r="AY39" s="200"/>
      <c r="AZ39" s="200"/>
      <c r="BA39" s="200">
        <f t="shared" si="35"/>
        <v>0</v>
      </c>
      <c r="BB39" s="201"/>
      <c r="BC39" s="201"/>
      <c r="BD39" s="201">
        <f t="shared" si="36"/>
        <v>0</v>
      </c>
      <c r="BE39" s="202"/>
      <c r="BF39" s="202"/>
      <c r="BG39" s="202">
        <f t="shared" si="37"/>
        <v>0</v>
      </c>
      <c r="BH39" s="203"/>
      <c r="BI39" s="203"/>
      <c r="BJ39" s="203">
        <f t="shared" si="38"/>
        <v>0</v>
      </c>
      <c r="BK39" s="195"/>
      <c r="BL39" s="195"/>
      <c r="BM39" s="195">
        <f t="shared" si="39"/>
        <v>0</v>
      </c>
      <c r="BN39" s="204"/>
      <c r="BO39" s="204"/>
      <c r="BP39" s="204">
        <f t="shared" si="40"/>
        <v>0</v>
      </c>
      <c r="BQ39" s="205"/>
      <c r="BR39" s="205"/>
      <c r="BS39" s="205">
        <f t="shared" si="41"/>
        <v>0</v>
      </c>
      <c r="BT39" s="206"/>
      <c r="BU39" s="206"/>
      <c r="BV39" s="206">
        <f t="shared" si="42"/>
        <v>0</v>
      </c>
      <c r="BW39" s="207"/>
      <c r="BX39" s="207"/>
      <c r="BY39" s="207">
        <f t="shared" si="46"/>
        <v>0</v>
      </c>
      <c r="BZ39" s="208"/>
      <c r="CA39" s="208"/>
      <c r="CB39" s="208">
        <f t="shared" si="47"/>
        <v>0</v>
      </c>
      <c r="CC39" s="209"/>
      <c r="CD39" s="209"/>
      <c r="CE39" s="209">
        <f t="shared" si="48"/>
        <v>0</v>
      </c>
      <c r="CF39" s="210"/>
      <c r="CG39" s="210"/>
      <c r="CH39" s="210">
        <f t="shared" si="49"/>
        <v>0</v>
      </c>
      <c r="CI39" s="211"/>
      <c r="CJ39" s="211"/>
      <c r="CK39" s="211">
        <f t="shared" si="50"/>
        <v>0</v>
      </c>
      <c r="CL39" s="206"/>
      <c r="CM39" s="206"/>
      <c r="CN39" s="206">
        <f t="shared" si="51"/>
        <v>0</v>
      </c>
      <c r="CO39" s="212"/>
      <c r="CP39" s="212"/>
      <c r="CQ39" s="212">
        <f t="shared" si="52"/>
        <v>0</v>
      </c>
      <c r="CR39" s="213"/>
      <c r="CS39" s="213"/>
      <c r="CT39" s="213">
        <f t="shared" si="53"/>
        <v>0</v>
      </c>
      <c r="CU39">
        <f t="shared" si="18"/>
        <v>0</v>
      </c>
      <c r="CV39">
        <f t="shared" si="19"/>
        <v>0</v>
      </c>
      <c r="CW39">
        <f t="shared" si="24"/>
        <v>0</v>
      </c>
      <c r="CY39" s="140" t="e">
        <f t="shared" si="20"/>
        <v>#NAME?</v>
      </c>
      <c r="CZ39">
        <f t="shared" si="21"/>
        <v>0</v>
      </c>
    </row>
    <row r="40" spans="1:104">
      <c r="A40" s="181">
        <v>35</v>
      </c>
      <c r="B40" s="181"/>
      <c r="C40" s="182"/>
      <c r="D40" s="183"/>
      <c r="E40" s="184"/>
      <c r="F40" s="152"/>
      <c r="G40" s="152"/>
      <c r="H40" s="185">
        <f t="shared" si="22"/>
        <v>0</v>
      </c>
      <c r="I40" s="153"/>
      <c r="J40" s="153"/>
      <c r="K40" s="186">
        <f t="shared" si="23"/>
        <v>0</v>
      </c>
      <c r="L40" s="187"/>
      <c r="M40" s="187"/>
      <c r="N40" s="187">
        <f t="shared" si="43"/>
        <v>0</v>
      </c>
      <c r="O40" s="188"/>
      <c r="P40" s="188"/>
      <c r="Q40" s="188">
        <f t="shared" si="44"/>
        <v>0</v>
      </c>
      <c r="R40" s="189"/>
      <c r="S40" s="189"/>
      <c r="T40" s="189">
        <f t="shared" si="45"/>
        <v>0</v>
      </c>
      <c r="U40" s="190"/>
      <c r="V40" s="190"/>
      <c r="W40" s="190">
        <f t="shared" si="25"/>
        <v>0</v>
      </c>
      <c r="X40" s="191"/>
      <c r="Y40" s="191"/>
      <c r="Z40" s="191">
        <f t="shared" si="26"/>
        <v>0</v>
      </c>
      <c r="AA40" s="192"/>
      <c r="AB40" s="192"/>
      <c r="AC40" s="192">
        <f t="shared" si="27"/>
        <v>0</v>
      </c>
      <c r="AD40" s="193"/>
      <c r="AE40" s="193"/>
      <c r="AF40" s="193">
        <f t="shared" si="28"/>
        <v>0</v>
      </c>
      <c r="AG40" s="194"/>
      <c r="AH40" s="194"/>
      <c r="AI40" s="194">
        <f t="shared" si="29"/>
        <v>0</v>
      </c>
      <c r="AJ40" s="195"/>
      <c r="AK40" s="195"/>
      <c r="AL40" s="195">
        <f t="shared" si="30"/>
        <v>0</v>
      </c>
      <c r="AM40" s="196"/>
      <c r="AN40" s="196"/>
      <c r="AO40" s="196">
        <f t="shared" si="31"/>
        <v>0</v>
      </c>
      <c r="AP40" s="197"/>
      <c r="AQ40" s="197"/>
      <c r="AR40" s="197">
        <f t="shared" si="32"/>
        <v>0</v>
      </c>
      <c r="AS40" s="198"/>
      <c r="AT40" s="198"/>
      <c r="AU40" s="198">
        <f t="shared" si="33"/>
        <v>0</v>
      </c>
      <c r="AV40" s="199"/>
      <c r="AW40" s="199"/>
      <c r="AX40" s="199">
        <f t="shared" si="34"/>
        <v>0</v>
      </c>
      <c r="AY40" s="200"/>
      <c r="AZ40" s="200"/>
      <c r="BA40" s="200">
        <f t="shared" si="35"/>
        <v>0</v>
      </c>
      <c r="BB40" s="201"/>
      <c r="BC40" s="201"/>
      <c r="BD40" s="201">
        <f t="shared" si="36"/>
        <v>0</v>
      </c>
      <c r="BE40" s="202"/>
      <c r="BF40" s="202"/>
      <c r="BG40" s="202">
        <f t="shared" si="37"/>
        <v>0</v>
      </c>
      <c r="BH40" s="203"/>
      <c r="BI40" s="203"/>
      <c r="BJ40" s="203">
        <f t="shared" si="38"/>
        <v>0</v>
      </c>
      <c r="BK40" s="195"/>
      <c r="BL40" s="195"/>
      <c r="BM40" s="195">
        <f t="shared" si="39"/>
        <v>0</v>
      </c>
      <c r="BN40" s="204"/>
      <c r="BO40" s="204"/>
      <c r="BP40" s="204">
        <f t="shared" si="40"/>
        <v>0</v>
      </c>
      <c r="BQ40" s="205"/>
      <c r="BR40" s="205"/>
      <c r="BS40" s="205">
        <f t="shared" si="41"/>
        <v>0</v>
      </c>
      <c r="BT40" s="206"/>
      <c r="BU40" s="206"/>
      <c r="BV40" s="206">
        <f t="shared" si="42"/>
        <v>0</v>
      </c>
      <c r="BW40" s="207"/>
      <c r="BX40" s="207"/>
      <c r="BY40" s="207">
        <f t="shared" si="46"/>
        <v>0</v>
      </c>
      <c r="BZ40" s="208"/>
      <c r="CA40" s="208"/>
      <c r="CB40" s="208">
        <f t="shared" si="47"/>
        <v>0</v>
      </c>
      <c r="CC40" s="209"/>
      <c r="CD40" s="209"/>
      <c r="CE40" s="209">
        <f t="shared" si="48"/>
        <v>0</v>
      </c>
      <c r="CF40" s="210"/>
      <c r="CG40" s="210"/>
      <c r="CH40" s="210">
        <f t="shared" si="49"/>
        <v>0</v>
      </c>
      <c r="CI40" s="211"/>
      <c r="CJ40" s="211"/>
      <c r="CK40" s="211">
        <f t="shared" si="50"/>
        <v>0</v>
      </c>
      <c r="CL40" s="206"/>
      <c r="CM40" s="206"/>
      <c r="CN40" s="206">
        <f t="shared" si="51"/>
        <v>0</v>
      </c>
      <c r="CO40" s="212"/>
      <c r="CP40" s="212"/>
      <c r="CQ40" s="212">
        <f t="shared" si="52"/>
        <v>0</v>
      </c>
      <c r="CR40" s="213"/>
      <c r="CS40" s="213"/>
      <c r="CT40" s="213">
        <f t="shared" si="53"/>
        <v>0</v>
      </c>
      <c r="CU40">
        <f t="shared" si="18"/>
        <v>0</v>
      </c>
      <c r="CV40">
        <f t="shared" si="19"/>
        <v>0</v>
      </c>
      <c r="CW40">
        <f t="shared" si="24"/>
        <v>0</v>
      </c>
      <c r="CY40" s="140" t="e">
        <f t="shared" si="20"/>
        <v>#NAME?</v>
      </c>
      <c r="CZ40">
        <f t="shared" si="21"/>
        <v>0</v>
      </c>
    </row>
    <row r="41" spans="1:104">
      <c r="A41" s="181">
        <v>36</v>
      </c>
      <c r="B41" s="181"/>
      <c r="C41" s="182"/>
      <c r="D41" s="183"/>
      <c r="E41" s="184"/>
      <c r="F41" s="152"/>
      <c r="G41" s="152"/>
      <c r="H41" s="185">
        <f t="shared" si="22"/>
        <v>0</v>
      </c>
      <c r="I41" s="153"/>
      <c r="J41" s="153"/>
      <c r="K41" s="186">
        <f t="shared" si="23"/>
        <v>0</v>
      </c>
      <c r="L41" s="187"/>
      <c r="M41" s="187"/>
      <c r="N41" s="187">
        <f t="shared" si="43"/>
        <v>0</v>
      </c>
      <c r="O41" s="188"/>
      <c r="P41" s="188"/>
      <c r="Q41" s="188">
        <f t="shared" si="44"/>
        <v>0</v>
      </c>
      <c r="R41" s="189"/>
      <c r="S41" s="189"/>
      <c r="T41" s="189">
        <f t="shared" si="45"/>
        <v>0</v>
      </c>
      <c r="U41" s="190"/>
      <c r="V41" s="190"/>
      <c r="W41" s="190">
        <f t="shared" si="25"/>
        <v>0</v>
      </c>
      <c r="X41" s="191"/>
      <c r="Y41" s="191"/>
      <c r="Z41" s="191">
        <f t="shared" si="26"/>
        <v>0</v>
      </c>
      <c r="AA41" s="192"/>
      <c r="AB41" s="192"/>
      <c r="AC41" s="192">
        <f t="shared" si="27"/>
        <v>0</v>
      </c>
      <c r="AD41" s="193"/>
      <c r="AE41" s="193"/>
      <c r="AF41" s="193">
        <f t="shared" si="28"/>
        <v>0</v>
      </c>
      <c r="AG41" s="194"/>
      <c r="AH41" s="194"/>
      <c r="AI41" s="194">
        <f t="shared" si="29"/>
        <v>0</v>
      </c>
      <c r="AJ41" s="195"/>
      <c r="AK41" s="195"/>
      <c r="AL41" s="195">
        <f t="shared" si="30"/>
        <v>0</v>
      </c>
      <c r="AM41" s="196"/>
      <c r="AN41" s="196"/>
      <c r="AO41" s="196">
        <f t="shared" si="31"/>
        <v>0</v>
      </c>
      <c r="AP41" s="197"/>
      <c r="AQ41" s="197"/>
      <c r="AR41" s="197">
        <f t="shared" si="32"/>
        <v>0</v>
      </c>
      <c r="AS41" s="198"/>
      <c r="AT41" s="198"/>
      <c r="AU41" s="198">
        <f t="shared" si="33"/>
        <v>0</v>
      </c>
      <c r="AV41" s="199"/>
      <c r="AW41" s="199"/>
      <c r="AX41" s="199">
        <f t="shared" si="34"/>
        <v>0</v>
      </c>
      <c r="AY41" s="200"/>
      <c r="AZ41" s="200"/>
      <c r="BA41" s="200">
        <f t="shared" si="35"/>
        <v>0</v>
      </c>
      <c r="BB41" s="201"/>
      <c r="BC41" s="201"/>
      <c r="BD41" s="201">
        <f t="shared" si="36"/>
        <v>0</v>
      </c>
      <c r="BE41" s="202"/>
      <c r="BF41" s="202"/>
      <c r="BG41" s="202">
        <f t="shared" si="37"/>
        <v>0</v>
      </c>
      <c r="BH41" s="203"/>
      <c r="BI41" s="203"/>
      <c r="BJ41" s="203">
        <f t="shared" si="38"/>
        <v>0</v>
      </c>
      <c r="BK41" s="195"/>
      <c r="BL41" s="195"/>
      <c r="BM41" s="195">
        <f t="shared" si="39"/>
        <v>0</v>
      </c>
      <c r="BN41" s="204"/>
      <c r="BO41" s="204"/>
      <c r="BP41" s="204">
        <f t="shared" si="40"/>
        <v>0</v>
      </c>
      <c r="BQ41" s="205"/>
      <c r="BR41" s="205"/>
      <c r="BS41" s="205">
        <f t="shared" si="41"/>
        <v>0</v>
      </c>
      <c r="BT41" s="206"/>
      <c r="BU41" s="206"/>
      <c r="BV41" s="206">
        <f t="shared" si="42"/>
        <v>0</v>
      </c>
      <c r="BW41" s="207"/>
      <c r="BX41" s="207"/>
      <c r="BY41" s="207">
        <f t="shared" si="46"/>
        <v>0</v>
      </c>
      <c r="BZ41" s="208"/>
      <c r="CA41" s="208"/>
      <c r="CB41" s="208">
        <f t="shared" si="47"/>
        <v>0</v>
      </c>
      <c r="CC41" s="209"/>
      <c r="CD41" s="209"/>
      <c r="CE41" s="209">
        <f t="shared" si="48"/>
        <v>0</v>
      </c>
      <c r="CF41" s="210"/>
      <c r="CG41" s="210"/>
      <c r="CH41" s="210">
        <f t="shared" si="49"/>
        <v>0</v>
      </c>
      <c r="CI41" s="211"/>
      <c r="CJ41" s="211"/>
      <c r="CK41" s="211">
        <f t="shared" si="50"/>
        <v>0</v>
      </c>
      <c r="CL41" s="206"/>
      <c r="CM41" s="206"/>
      <c r="CN41" s="206">
        <f t="shared" si="51"/>
        <v>0</v>
      </c>
      <c r="CO41" s="212"/>
      <c r="CP41" s="212"/>
      <c r="CQ41" s="212">
        <f t="shared" si="52"/>
        <v>0</v>
      </c>
      <c r="CR41" s="213"/>
      <c r="CS41" s="213"/>
      <c r="CT41" s="213">
        <f t="shared" si="53"/>
        <v>0</v>
      </c>
      <c r="CU41">
        <f t="shared" si="18"/>
        <v>0</v>
      </c>
      <c r="CV41">
        <f t="shared" si="19"/>
        <v>0</v>
      </c>
      <c r="CW41">
        <f t="shared" si="24"/>
        <v>0</v>
      </c>
      <c r="CY41" s="140" t="e">
        <f t="shared" si="20"/>
        <v>#NAME?</v>
      </c>
      <c r="CZ41">
        <f t="shared" si="21"/>
        <v>0</v>
      </c>
    </row>
    <row r="42" spans="1:104">
      <c r="A42" s="181">
        <v>37</v>
      </c>
      <c r="B42" s="181"/>
      <c r="C42" s="182"/>
      <c r="D42" s="183"/>
      <c r="E42" s="184"/>
      <c r="F42" s="152"/>
      <c r="G42" s="152"/>
      <c r="H42" s="185">
        <f t="shared" si="22"/>
        <v>0</v>
      </c>
      <c r="I42" s="153"/>
      <c r="J42" s="153"/>
      <c r="K42" s="186">
        <f t="shared" si="23"/>
        <v>0</v>
      </c>
      <c r="L42" s="187"/>
      <c r="M42" s="187"/>
      <c r="N42" s="187">
        <f t="shared" si="43"/>
        <v>0</v>
      </c>
      <c r="O42" s="188"/>
      <c r="P42" s="188"/>
      <c r="Q42" s="188">
        <f t="shared" si="44"/>
        <v>0</v>
      </c>
      <c r="R42" s="189"/>
      <c r="S42" s="189"/>
      <c r="T42" s="189">
        <f t="shared" si="45"/>
        <v>0</v>
      </c>
      <c r="U42" s="190"/>
      <c r="V42" s="190"/>
      <c r="W42" s="190">
        <f t="shared" si="25"/>
        <v>0</v>
      </c>
      <c r="X42" s="191"/>
      <c r="Y42" s="191"/>
      <c r="Z42" s="191">
        <f t="shared" si="26"/>
        <v>0</v>
      </c>
      <c r="AA42" s="192"/>
      <c r="AB42" s="192"/>
      <c r="AC42" s="192">
        <f t="shared" si="27"/>
        <v>0</v>
      </c>
      <c r="AD42" s="193"/>
      <c r="AE42" s="193"/>
      <c r="AF42" s="193">
        <f t="shared" si="28"/>
        <v>0</v>
      </c>
      <c r="AG42" s="194"/>
      <c r="AH42" s="194"/>
      <c r="AI42" s="194">
        <f t="shared" si="29"/>
        <v>0</v>
      </c>
      <c r="AJ42" s="195"/>
      <c r="AK42" s="195"/>
      <c r="AL42" s="195">
        <f t="shared" si="30"/>
        <v>0</v>
      </c>
      <c r="AM42" s="196"/>
      <c r="AN42" s="196"/>
      <c r="AO42" s="196">
        <f t="shared" si="31"/>
        <v>0</v>
      </c>
      <c r="AP42" s="197"/>
      <c r="AQ42" s="197"/>
      <c r="AR42" s="197">
        <f t="shared" si="32"/>
        <v>0</v>
      </c>
      <c r="AS42" s="198"/>
      <c r="AT42" s="198"/>
      <c r="AU42" s="198">
        <f t="shared" si="33"/>
        <v>0</v>
      </c>
      <c r="AV42" s="199"/>
      <c r="AW42" s="199"/>
      <c r="AX42" s="199">
        <f t="shared" si="34"/>
        <v>0</v>
      </c>
      <c r="AY42" s="200"/>
      <c r="AZ42" s="200"/>
      <c r="BA42" s="200">
        <f t="shared" si="35"/>
        <v>0</v>
      </c>
      <c r="BB42" s="201"/>
      <c r="BC42" s="201"/>
      <c r="BD42" s="201">
        <f t="shared" si="36"/>
        <v>0</v>
      </c>
      <c r="BE42" s="202"/>
      <c r="BF42" s="202"/>
      <c r="BG42" s="202">
        <f t="shared" si="37"/>
        <v>0</v>
      </c>
      <c r="BH42" s="203"/>
      <c r="BI42" s="203"/>
      <c r="BJ42" s="203">
        <f t="shared" si="38"/>
        <v>0</v>
      </c>
      <c r="BK42" s="195"/>
      <c r="BL42" s="195"/>
      <c r="BM42" s="195">
        <f t="shared" si="39"/>
        <v>0</v>
      </c>
      <c r="BN42" s="204"/>
      <c r="BO42" s="204"/>
      <c r="BP42" s="204">
        <f t="shared" si="40"/>
        <v>0</v>
      </c>
      <c r="BQ42" s="205"/>
      <c r="BR42" s="205"/>
      <c r="BS42" s="205">
        <f t="shared" si="41"/>
        <v>0</v>
      </c>
      <c r="BT42" s="206"/>
      <c r="BU42" s="206"/>
      <c r="BV42" s="206">
        <f t="shared" si="42"/>
        <v>0</v>
      </c>
      <c r="BW42" s="207"/>
      <c r="BX42" s="207"/>
      <c r="BY42" s="207">
        <f t="shared" si="46"/>
        <v>0</v>
      </c>
      <c r="BZ42" s="208"/>
      <c r="CA42" s="208"/>
      <c r="CB42" s="208">
        <f t="shared" si="47"/>
        <v>0</v>
      </c>
      <c r="CC42" s="209"/>
      <c r="CD42" s="209"/>
      <c r="CE42" s="209">
        <f t="shared" si="48"/>
        <v>0</v>
      </c>
      <c r="CF42" s="210"/>
      <c r="CG42" s="210"/>
      <c r="CH42" s="210">
        <f t="shared" si="49"/>
        <v>0</v>
      </c>
      <c r="CI42" s="211"/>
      <c r="CJ42" s="211"/>
      <c r="CK42" s="211">
        <f t="shared" si="50"/>
        <v>0</v>
      </c>
      <c r="CL42" s="206"/>
      <c r="CM42" s="206"/>
      <c r="CN42" s="206">
        <f t="shared" si="51"/>
        <v>0</v>
      </c>
      <c r="CO42" s="212"/>
      <c r="CP42" s="212"/>
      <c r="CQ42" s="212">
        <f t="shared" si="52"/>
        <v>0</v>
      </c>
      <c r="CR42" s="213"/>
      <c r="CS42" s="213"/>
      <c r="CT42" s="213">
        <f t="shared" si="53"/>
        <v>0</v>
      </c>
      <c r="CU42">
        <f t="shared" si="18"/>
        <v>0</v>
      </c>
      <c r="CV42">
        <f t="shared" si="19"/>
        <v>0</v>
      </c>
      <c r="CW42">
        <f t="shared" si="24"/>
        <v>0</v>
      </c>
      <c r="CY42" s="140" t="e">
        <f t="shared" si="20"/>
        <v>#NAME?</v>
      </c>
      <c r="CZ42">
        <f t="shared" si="21"/>
        <v>0</v>
      </c>
    </row>
    <row r="43" spans="1:104">
      <c r="A43" s="181">
        <v>38</v>
      </c>
      <c r="B43" s="181"/>
      <c r="C43" s="182"/>
      <c r="D43" s="183"/>
      <c r="E43" s="184"/>
      <c r="F43" s="152"/>
      <c r="G43" s="152"/>
      <c r="H43" s="185">
        <f t="shared" si="22"/>
        <v>0</v>
      </c>
      <c r="I43" s="153"/>
      <c r="J43" s="153"/>
      <c r="K43" s="186">
        <f t="shared" si="23"/>
        <v>0</v>
      </c>
      <c r="L43" s="187"/>
      <c r="M43" s="187"/>
      <c r="N43" s="187">
        <f t="shared" si="43"/>
        <v>0</v>
      </c>
      <c r="O43" s="188"/>
      <c r="P43" s="188"/>
      <c r="Q43" s="188">
        <f t="shared" si="44"/>
        <v>0</v>
      </c>
      <c r="R43" s="189"/>
      <c r="S43" s="189"/>
      <c r="T43" s="189">
        <f t="shared" si="45"/>
        <v>0</v>
      </c>
      <c r="U43" s="190"/>
      <c r="V43" s="190"/>
      <c r="W43" s="190">
        <f t="shared" si="25"/>
        <v>0</v>
      </c>
      <c r="X43" s="191"/>
      <c r="Y43" s="191"/>
      <c r="Z43" s="191">
        <f t="shared" si="26"/>
        <v>0</v>
      </c>
      <c r="AA43" s="192"/>
      <c r="AB43" s="192"/>
      <c r="AC43" s="192">
        <f t="shared" si="27"/>
        <v>0</v>
      </c>
      <c r="AD43" s="193"/>
      <c r="AE43" s="193"/>
      <c r="AF43" s="193">
        <f t="shared" si="28"/>
        <v>0</v>
      </c>
      <c r="AG43" s="194"/>
      <c r="AH43" s="194"/>
      <c r="AI43" s="194">
        <f t="shared" si="29"/>
        <v>0</v>
      </c>
      <c r="AJ43" s="195"/>
      <c r="AK43" s="195"/>
      <c r="AL43" s="195">
        <f t="shared" si="30"/>
        <v>0</v>
      </c>
      <c r="AM43" s="196"/>
      <c r="AN43" s="196"/>
      <c r="AO43" s="196">
        <f t="shared" si="31"/>
        <v>0</v>
      </c>
      <c r="AP43" s="197"/>
      <c r="AQ43" s="197"/>
      <c r="AR43" s="197">
        <f t="shared" si="32"/>
        <v>0</v>
      </c>
      <c r="AS43" s="198"/>
      <c r="AT43" s="198"/>
      <c r="AU43" s="198">
        <f t="shared" si="33"/>
        <v>0</v>
      </c>
      <c r="AV43" s="199"/>
      <c r="AW43" s="199"/>
      <c r="AX43" s="199">
        <f t="shared" si="34"/>
        <v>0</v>
      </c>
      <c r="AY43" s="200"/>
      <c r="AZ43" s="200"/>
      <c r="BA43" s="200">
        <f t="shared" si="35"/>
        <v>0</v>
      </c>
      <c r="BB43" s="201"/>
      <c r="BC43" s="201"/>
      <c r="BD43" s="201">
        <f t="shared" si="36"/>
        <v>0</v>
      </c>
      <c r="BE43" s="202"/>
      <c r="BF43" s="202"/>
      <c r="BG43" s="202">
        <f t="shared" si="37"/>
        <v>0</v>
      </c>
      <c r="BH43" s="203"/>
      <c r="BI43" s="203"/>
      <c r="BJ43" s="203">
        <f t="shared" si="38"/>
        <v>0</v>
      </c>
      <c r="BK43" s="195"/>
      <c r="BL43" s="195"/>
      <c r="BM43" s="195">
        <f t="shared" si="39"/>
        <v>0</v>
      </c>
      <c r="BN43" s="204"/>
      <c r="BO43" s="204"/>
      <c r="BP43" s="204">
        <f t="shared" si="40"/>
        <v>0</v>
      </c>
      <c r="BQ43" s="205"/>
      <c r="BR43" s="205"/>
      <c r="BS43" s="205">
        <f t="shared" si="41"/>
        <v>0</v>
      </c>
      <c r="BT43" s="206"/>
      <c r="BU43" s="206"/>
      <c r="BV43" s="206">
        <f t="shared" si="42"/>
        <v>0</v>
      </c>
      <c r="BW43" s="207"/>
      <c r="BX43" s="207"/>
      <c r="BY43" s="207">
        <f t="shared" si="46"/>
        <v>0</v>
      </c>
      <c r="BZ43" s="208"/>
      <c r="CA43" s="208"/>
      <c r="CB43" s="208">
        <f t="shared" si="47"/>
        <v>0</v>
      </c>
      <c r="CC43" s="209"/>
      <c r="CD43" s="209"/>
      <c r="CE43" s="209">
        <f t="shared" si="48"/>
        <v>0</v>
      </c>
      <c r="CF43" s="210"/>
      <c r="CG43" s="210"/>
      <c r="CH43" s="210">
        <f t="shared" si="49"/>
        <v>0</v>
      </c>
      <c r="CI43" s="211"/>
      <c r="CJ43" s="211"/>
      <c r="CK43" s="211">
        <f t="shared" si="50"/>
        <v>0</v>
      </c>
      <c r="CL43" s="206"/>
      <c r="CM43" s="206"/>
      <c r="CN43" s="206">
        <f t="shared" si="51"/>
        <v>0</v>
      </c>
      <c r="CO43" s="212"/>
      <c r="CP43" s="212"/>
      <c r="CQ43" s="212">
        <f t="shared" si="52"/>
        <v>0</v>
      </c>
      <c r="CR43" s="213"/>
      <c r="CS43" s="213"/>
      <c r="CT43" s="213">
        <f t="shared" si="53"/>
        <v>0</v>
      </c>
      <c r="CU43">
        <f t="shared" si="18"/>
        <v>0</v>
      </c>
      <c r="CV43">
        <f t="shared" si="19"/>
        <v>0</v>
      </c>
      <c r="CW43">
        <f t="shared" si="24"/>
        <v>0</v>
      </c>
      <c r="CY43" s="140" t="e">
        <f t="shared" si="20"/>
        <v>#NAME?</v>
      </c>
      <c r="CZ43">
        <f t="shared" si="21"/>
        <v>0</v>
      </c>
    </row>
    <row r="44" spans="1:104">
      <c r="A44" s="181">
        <v>39</v>
      </c>
      <c r="B44" s="181" t="s">
        <v>130</v>
      </c>
      <c r="C44" s="182" t="s">
        <v>130</v>
      </c>
      <c r="D44" s="183"/>
      <c r="E44" s="184"/>
      <c r="F44" s="152"/>
      <c r="G44" s="152"/>
      <c r="H44" s="185">
        <f t="shared" si="22"/>
        <v>0</v>
      </c>
      <c r="I44" s="153"/>
      <c r="J44" s="153"/>
      <c r="K44" s="186">
        <f t="shared" si="23"/>
        <v>0</v>
      </c>
      <c r="L44" s="187"/>
      <c r="M44" s="187"/>
      <c r="N44" s="187">
        <f t="shared" si="43"/>
        <v>0</v>
      </c>
      <c r="O44" s="188"/>
      <c r="P44" s="188"/>
      <c r="Q44" s="188">
        <f t="shared" si="44"/>
        <v>0</v>
      </c>
      <c r="R44" s="189"/>
      <c r="S44" s="189"/>
      <c r="T44" s="189">
        <f t="shared" si="45"/>
        <v>0</v>
      </c>
      <c r="U44" s="190"/>
      <c r="V44" s="190"/>
      <c r="W44" s="190">
        <f t="shared" si="25"/>
        <v>0</v>
      </c>
      <c r="X44" s="191"/>
      <c r="Y44" s="191"/>
      <c r="Z44" s="191">
        <f t="shared" si="26"/>
        <v>0</v>
      </c>
      <c r="AA44" s="192"/>
      <c r="AB44" s="192"/>
      <c r="AC44" s="192">
        <f t="shared" si="27"/>
        <v>0</v>
      </c>
      <c r="AD44" s="193"/>
      <c r="AE44" s="193"/>
      <c r="AF44" s="193">
        <f t="shared" si="28"/>
        <v>0</v>
      </c>
      <c r="AG44" s="194"/>
      <c r="AH44" s="194"/>
      <c r="AI44" s="194">
        <f t="shared" si="29"/>
        <v>0</v>
      </c>
      <c r="AJ44" s="195"/>
      <c r="AK44" s="195"/>
      <c r="AL44" s="195">
        <f t="shared" si="30"/>
        <v>0</v>
      </c>
      <c r="AM44" s="196"/>
      <c r="AN44" s="196"/>
      <c r="AO44" s="196">
        <f t="shared" si="31"/>
        <v>0</v>
      </c>
      <c r="AP44" s="197"/>
      <c r="AQ44" s="197"/>
      <c r="AR44" s="197">
        <f t="shared" si="32"/>
        <v>0</v>
      </c>
      <c r="AS44" s="198"/>
      <c r="AT44" s="198"/>
      <c r="AU44" s="198">
        <f t="shared" si="33"/>
        <v>0</v>
      </c>
      <c r="AV44" s="199"/>
      <c r="AW44" s="199"/>
      <c r="AX44" s="199">
        <f t="shared" si="34"/>
        <v>0</v>
      </c>
      <c r="AY44" s="200"/>
      <c r="AZ44" s="200"/>
      <c r="BA44" s="200">
        <f t="shared" si="35"/>
        <v>0</v>
      </c>
      <c r="BB44" s="201"/>
      <c r="BC44" s="201"/>
      <c r="BD44" s="201">
        <f t="shared" si="36"/>
        <v>0</v>
      </c>
      <c r="BE44" s="202"/>
      <c r="BF44" s="202"/>
      <c r="BG44" s="202">
        <f t="shared" si="37"/>
        <v>0</v>
      </c>
      <c r="BH44" s="203"/>
      <c r="BI44" s="203"/>
      <c r="BJ44" s="203">
        <f t="shared" si="38"/>
        <v>0</v>
      </c>
      <c r="BK44" s="195"/>
      <c r="BL44" s="195"/>
      <c r="BM44" s="195">
        <f t="shared" si="39"/>
        <v>0</v>
      </c>
      <c r="BN44" s="204"/>
      <c r="BO44" s="204"/>
      <c r="BP44" s="204">
        <f t="shared" si="40"/>
        <v>0</v>
      </c>
      <c r="BQ44" s="205"/>
      <c r="BR44" s="205"/>
      <c r="BS44" s="205">
        <f t="shared" si="41"/>
        <v>0</v>
      </c>
      <c r="BT44" s="206"/>
      <c r="BU44" s="206"/>
      <c r="BV44" s="206">
        <f t="shared" si="42"/>
        <v>0</v>
      </c>
      <c r="BW44" s="207"/>
      <c r="BX44" s="207"/>
      <c r="BY44" s="207">
        <f t="shared" si="46"/>
        <v>0</v>
      </c>
      <c r="BZ44" s="208"/>
      <c r="CA44" s="208"/>
      <c r="CB44" s="208">
        <f t="shared" si="47"/>
        <v>0</v>
      </c>
      <c r="CC44" s="209"/>
      <c r="CD44" s="209"/>
      <c r="CE44" s="209">
        <f t="shared" si="48"/>
        <v>0</v>
      </c>
      <c r="CF44" s="210"/>
      <c r="CG44" s="210"/>
      <c r="CH44" s="210">
        <f t="shared" si="49"/>
        <v>0</v>
      </c>
      <c r="CI44" s="211"/>
      <c r="CJ44" s="211"/>
      <c r="CK44" s="211">
        <f t="shared" si="50"/>
        <v>0</v>
      </c>
      <c r="CL44" s="206"/>
      <c r="CM44" s="206"/>
      <c r="CN44" s="206">
        <f t="shared" si="51"/>
        <v>0</v>
      </c>
      <c r="CO44" s="212"/>
      <c r="CP44" s="212"/>
      <c r="CQ44" s="212">
        <f t="shared" si="52"/>
        <v>0</v>
      </c>
      <c r="CR44" s="213"/>
      <c r="CS44" s="213"/>
      <c r="CT44" s="213">
        <f t="shared" si="53"/>
        <v>0</v>
      </c>
      <c r="CU44">
        <f t="shared" si="18"/>
        <v>0</v>
      </c>
      <c r="CV44">
        <f t="shared" si="19"/>
        <v>0</v>
      </c>
      <c r="CW44">
        <f t="shared" si="24"/>
        <v>0</v>
      </c>
      <c r="CY44" s="140" t="e">
        <f t="shared" si="20"/>
        <v>#NAME?</v>
      </c>
      <c r="CZ44">
        <f t="shared" si="21"/>
        <v>0</v>
      </c>
    </row>
    <row r="45" spans="1:104">
      <c r="A45" s="181">
        <v>40</v>
      </c>
      <c r="B45" s="230" t="s">
        <v>148</v>
      </c>
      <c r="C45" s="182" t="s">
        <v>16</v>
      </c>
      <c r="D45" s="183"/>
      <c r="E45" s="184">
        <f>Cijene!D14</f>
        <v>4</v>
      </c>
      <c r="F45" s="152">
        <f>(BrutoTele01*98%)*Obracun!D26%</f>
        <v>0</v>
      </c>
      <c r="G45" s="152"/>
      <c r="H45" s="185">
        <f t="shared" si="22"/>
        <v>0</v>
      </c>
      <c r="I45" s="153">
        <f>(BrutoTele02*98%)*Obracun!D26%</f>
        <v>0</v>
      </c>
      <c r="J45" s="153"/>
      <c r="K45" s="186">
        <f t="shared" si="23"/>
        <v>0</v>
      </c>
      <c r="L45" s="187">
        <f>(BrutoTele03*98%)*Obracun!D26%</f>
        <v>0</v>
      </c>
      <c r="M45" s="187"/>
      <c r="N45" s="187">
        <f t="shared" si="43"/>
        <v>0</v>
      </c>
      <c r="O45" s="188">
        <f>(BrutoTele04*98%)*Obracun!D26%</f>
        <v>0</v>
      </c>
      <c r="P45" s="188"/>
      <c r="Q45" s="188">
        <f t="shared" si="44"/>
        <v>0</v>
      </c>
      <c r="R45" s="189">
        <f>(BrutoTele05*98%)*Obracun!D26%</f>
        <v>0</v>
      </c>
      <c r="S45" s="189"/>
      <c r="T45" s="189">
        <f t="shared" si="45"/>
        <v>0</v>
      </c>
      <c r="U45" s="190">
        <f>(BrutoTele06*98%)*Obracun!D26%</f>
        <v>0</v>
      </c>
      <c r="V45" s="190"/>
      <c r="W45" s="190">
        <f t="shared" si="25"/>
        <v>0</v>
      </c>
      <c r="X45" s="191">
        <f>(BrutoTele07*98%)*Obracun!D26%</f>
        <v>12.62926</v>
      </c>
      <c r="Y45" s="191"/>
      <c r="Z45" s="191">
        <f t="shared" si="26"/>
        <v>12.62926</v>
      </c>
      <c r="AA45" s="192">
        <f>(BrutoTele08*98%)*Obracun!D26%</f>
        <v>0</v>
      </c>
      <c r="AB45" s="192"/>
      <c r="AC45" s="192">
        <f t="shared" si="27"/>
        <v>12.62926</v>
      </c>
      <c r="AD45" s="193">
        <f>(BrutoTele09*98%)*Obracun!D26%</f>
        <v>0</v>
      </c>
      <c r="AE45" s="193"/>
      <c r="AF45" s="193">
        <f t="shared" si="28"/>
        <v>12.62926</v>
      </c>
      <c r="AG45" s="194">
        <f>(BrutoTele10*98%)*Obracun!D26%</f>
        <v>6.7012399999999994</v>
      </c>
      <c r="AH45" s="194"/>
      <c r="AI45" s="194">
        <f t="shared" si="29"/>
        <v>19.330500000000001</v>
      </c>
      <c r="AJ45" s="195">
        <f>(BrutoTele11*98%)*Obracun!D26%</f>
        <v>0</v>
      </c>
      <c r="AK45" s="195"/>
      <c r="AL45" s="195">
        <f t="shared" si="30"/>
        <v>19.330500000000001</v>
      </c>
      <c r="AM45" s="196">
        <f>(BrutoTele12*98%)*Obracun!D26%</f>
        <v>0</v>
      </c>
      <c r="AN45" s="196"/>
      <c r="AO45" s="196">
        <f t="shared" si="31"/>
        <v>19.330500000000001</v>
      </c>
      <c r="AP45" s="197">
        <f>(BrutoTele13*98%)*Obracun!D26%</f>
        <v>0</v>
      </c>
      <c r="AQ45" s="197"/>
      <c r="AR45" s="197">
        <f t="shared" si="32"/>
        <v>19.330500000000001</v>
      </c>
      <c r="AS45" s="198">
        <f>(BrutoTele14*98%)*Obracun!D26%</f>
        <v>6.7012399999999994</v>
      </c>
      <c r="AT45" s="198"/>
      <c r="AU45" s="198">
        <f t="shared" si="33"/>
        <v>26.031739999999999</v>
      </c>
      <c r="AV45" s="199">
        <f>(BrutoTele15*98%)*Obracun!D26%</f>
        <v>0</v>
      </c>
      <c r="AW45" s="199"/>
      <c r="AX45" s="199">
        <f t="shared" si="34"/>
        <v>26.031739999999999</v>
      </c>
      <c r="AY45" s="200">
        <f>(BrutoTele16*98%)*Obracun!D26%</f>
        <v>0</v>
      </c>
      <c r="AZ45" s="200"/>
      <c r="BA45" s="200">
        <f t="shared" si="35"/>
        <v>26.031739999999999</v>
      </c>
      <c r="BB45" s="201">
        <f>(BrutoTele17*98%)*Obracun!D26%</f>
        <v>0</v>
      </c>
      <c r="BC45" s="201"/>
      <c r="BD45" s="201">
        <f t="shared" si="36"/>
        <v>26.031739999999999</v>
      </c>
      <c r="BE45" s="202">
        <f>(BrutoTele18*98%)*Obracun!D26%</f>
        <v>12.62926</v>
      </c>
      <c r="BF45" s="202"/>
      <c r="BG45" s="202">
        <f t="shared" si="37"/>
        <v>38.661000000000001</v>
      </c>
      <c r="BH45" s="203">
        <f>(BrutoTele19*98%)*Obracun!D26%</f>
        <v>0</v>
      </c>
      <c r="BI45" s="203"/>
      <c r="BJ45" s="203">
        <f t="shared" si="38"/>
        <v>38.661000000000001</v>
      </c>
      <c r="BK45" s="195">
        <f>(BrutoTele20*98%)*Obracun!D26%</f>
        <v>0</v>
      </c>
      <c r="BL45" s="195"/>
      <c r="BM45" s="195">
        <f t="shared" si="39"/>
        <v>38.661000000000001</v>
      </c>
      <c r="BN45" s="204">
        <f>(BrutoTele21*98%)*Obracun!D26%</f>
        <v>0</v>
      </c>
      <c r="BO45" s="204"/>
      <c r="BP45" s="204">
        <f t="shared" si="40"/>
        <v>38.661000000000001</v>
      </c>
      <c r="BQ45" s="205">
        <f>(BrutoTele22*98%)*Obracun!D26%</f>
        <v>0</v>
      </c>
      <c r="BR45" s="205"/>
      <c r="BS45" s="205">
        <f t="shared" si="41"/>
        <v>38.661000000000001</v>
      </c>
      <c r="BT45" s="206">
        <f>(BrutoTele23*98%)*Obracun!D26%</f>
        <v>0</v>
      </c>
      <c r="BU45" s="206"/>
      <c r="BV45" s="206">
        <f t="shared" si="42"/>
        <v>38.661000000000001</v>
      </c>
      <c r="BW45" s="207">
        <f>(BrutoTele24*98%)*Obracun!D26%</f>
        <v>0</v>
      </c>
      <c r="BX45" s="207"/>
      <c r="BY45" s="207">
        <f t="shared" si="46"/>
        <v>38.661000000000001</v>
      </c>
      <c r="BZ45" s="208">
        <f>(BrutoTele25*98%)*Obracun!D26%</f>
        <v>0</v>
      </c>
      <c r="CA45" s="208"/>
      <c r="CB45" s="208">
        <f t="shared" si="47"/>
        <v>38.661000000000001</v>
      </c>
      <c r="CC45" s="209">
        <f>(BrutoTele26*98%)*Obracun!D26%</f>
        <v>0</v>
      </c>
      <c r="CD45" s="209"/>
      <c r="CE45" s="209">
        <f t="shared" si="48"/>
        <v>38.661000000000001</v>
      </c>
      <c r="CF45" s="210">
        <f>(BrutoTele27*98%)*Obracun!D26%</f>
        <v>0</v>
      </c>
      <c r="CG45" s="210"/>
      <c r="CH45" s="210">
        <f t="shared" si="49"/>
        <v>38.661000000000001</v>
      </c>
      <c r="CI45" s="211">
        <f>(BrutoTele28*98%)*Obracun!D26%</f>
        <v>0</v>
      </c>
      <c r="CJ45" s="211"/>
      <c r="CK45" s="211">
        <f t="shared" si="50"/>
        <v>38.661000000000001</v>
      </c>
      <c r="CL45" s="206">
        <f>(BrutoTele29*98%)*Obracun!D26%</f>
        <v>0</v>
      </c>
      <c r="CM45" s="206"/>
      <c r="CN45" s="206">
        <f t="shared" si="51"/>
        <v>38.661000000000001</v>
      </c>
      <c r="CO45" s="212">
        <f>(BrutoTele30*98%)*Obracun!D26%</f>
        <v>0</v>
      </c>
      <c r="CP45" s="212"/>
      <c r="CQ45" s="212">
        <f t="shared" si="52"/>
        <v>38.661000000000001</v>
      </c>
      <c r="CR45" s="213">
        <f>(BrutoTele31*98%)*Obracun!D26%</f>
        <v>0</v>
      </c>
      <c r="CS45" s="213"/>
      <c r="CT45" s="213">
        <f t="shared" si="53"/>
        <v>38.661000000000001</v>
      </c>
      <c r="CU45">
        <f t="shared" si="18"/>
        <v>0</v>
      </c>
      <c r="CV45">
        <f t="shared" si="19"/>
        <v>0</v>
      </c>
      <c r="CW45">
        <f t="shared" si="24"/>
        <v>0</v>
      </c>
      <c r="CY45" s="140" t="e">
        <f t="shared" si="20"/>
        <v>#NAME?</v>
      </c>
      <c r="CZ45">
        <f t="shared" si="21"/>
        <v>0</v>
      </c>
    </row>
    <row r="46" spans="1:104">
      <c r="A46" s="181">
        <v>41</v>
      </c>
      <c r="B46" s="230" t="s">
        <v>149</v>
      </c>
      <c r="C46" s="182" t="s">
        <v>16</v>
      </c>
      <c r="D46" s="183"/>
      <c r="E46" s="184">
        <f>Cijene!D15</f>
        <v>8</v>
      </c>
      <c r="F46" s="152">
        <f>(BrutoTele01*98%)*Obracun!D27%</f>
        <v>0</v>
      </c>
      <c r="G46" s="152"/>
      <c r="H46" s="185">
        <f t="shared" si="22"/>
        <v>0</v>
      </c>
      <c r="I46" s="153">
        <f>(BrutoTele02*98%)*Obracun!D27%</f>
        <v>0</v>
      </c>
      <c r="J46" s="153"/>
      <c r="K46" s="186">
        <f t="shared" si="23"/>
        <v>0</v>
      </c>
      <c r="L46" s="187">
        <f>(BrutoTele03*98%)*Obracun!D27%</f>
        <v>0</v>
      </c>
      <c r="M46" s="187"/>
      <c r="N46" s="187">
        <f t="shared" si="43"/>
        <v>0</v>
      </c>
      <c r="O46" s="188">
        <f>(BrutoTele04*98%)*Obracun!D27%</f>
        <v>0</v>
      </c>
      <c r="P46" s="188"/>
      <c r="Q46" s="188">
        <f t="shared" si="44"/>
        <v>0</v>
      </c>
      <c r="R46" s="189">
        <f>(BrutoTele05*98%)*Obracun!D27%</f>
        <v>0</v>
      </c>
      <c r="S46" s="189"/>
      <c r="T46" s="189">
        <f t="shared" si="45"/>
        <v>0</v>
      </c>
      <c r="U46" s="190">
        <f>(BrutoTele06*98%)*Obracun!D27%</f>
        <v>0</v>
      </c>
      <c r="V46" s="190"/>
      <c r="W46" s="190">
        <f t="shared" si="25"/>
        <v>0</v>
      </c>
      <c r="X46" s="191">
        <f>(BrutoTele07*98%)*Obracun!D27%</f>
        <v>12.005000000000001</v>
      </c>
      <c r="Y46" s="191"/>
      <c r="Z46" s="191">
        <f t="shared" si="26"/>
        <v>12.005000000000001</v>
      </c>
      <c r="AA46" s="192">
        <f>(BrutoTele08*98%)*Obracun!D27%</f>
        <v>0</v>
      </c>
      <c r="AB46" s="192"/>
      <c r="AC46" s="192">
        <f t="shared" si="27"/>
        <v>12.005000000000001</v>
      </c>
      <c r="AD46" s="193">
        <f>(BrutoTele09*98%)*Obracun!D27%</f>
        <v>0</v>
      </c>
      <c r="AE46" s="193"/>
      <c r="AF46" s="193">
        <f t="shared" si="28"/>
        <v>12.005000000000001</v>
      </c>
      <c r="AG46" s="194">
        <f>(BrutoTele10*98%)*Obracun!D27%</f>
        <v>6.37</v>
      </c>
      <c r="AH46" s="194"/>
      <c r="AI46" s="194">
        <f t="shared" si="29"/>
        <v>18.375</v>
      </c>
      <c r="AJ46" s="195">
        <f>(BrutoTele11*98%)*Obracun!D27%</f>
        <v>0</v>
      </c>
      <c r="AK46" s="195"/>
      <c r="AL46" s="195">
        <f t="shared" si="30"/>
        <v>18.375</v>
      </c>
      <c r="AM46" s="196">
        <f>(BrutoTele12*98%)*Obracun!D27%</f>
        <v>0</v>
      </c>
      <c r="AN46" s="196"/>
      <c r="AO46" s="196">
        <f t="shared" si="31"/>
        <v>18.375</v>
      </c>
      <c r="AP46" s="197">
        <f>(BrutoTele13*98%)*Obracun!D27%</f>
        <v>0</v>
      </c>
      <c r="AQ46" s="197"/>
      <c r="AR46" s="197">
        <f t="shared" si="32"/>
        <v>18.375</v>
      </c>
      <c r="AS46" s="198">
        <f>(BrutoTele14*98%)*Obracun!D27%</f>
        <v>6.37</v>
      </c>
      <c r="AT46" s="198"/>
      <c r="AU46" s="198">
        <f t="shared" si="33"/>
        <v>24.745000000000001</v>
      </c>
      <c r="AV46" s="199">
        <f>(BrutoTele15*98%)*Obracun!D27%</f>
        <v>0</v>
      </c>
      <c r="AW46" s="199"/>
      <c r="AX46" s="199">
        <f t="shared" si="34"/>
        <v>24.745000000000001</v>
      </c>
      <c r="AY46" s="200">
        <f>(BrutoTele16*98%)*Obracun!D27%</f>
        <v>0</v>
      </c>
      <c r="AZ46" s="200"/>
      <c r="BA46" s="200">
        <f t="shared" si="35"/>
        <v>24.745000000000001</v>
      </c>
      <c r="BB46" s="201">
        <f>(BrutoTele17*98%)*Obracun!D27%</f>
        <v>0</v>
      </c>
      <c r="BC46" s="201"/>
      <c r="BD46" s="201">
        <f t="shared" si="36"/>
        <v>24.745000000000001</v>
      </c>
      <c r="BE46" s="202">
        <f>(BrutoTele18*98%)*Obracun!D27%</f>
        <v>12.005000000000001</v>
      </c>
      <c r="BF46" s="202"/>
      <c r="BG46" s="202">
        <f t="shared" si="37"/>
        <v>36.75</v>
      </c>
      <c r="BH46" s="203">
        <f>(BrutoTele19*98%)*Obracun!D27%</f>
        <v>0</v>
      </c>
      <c r="BI46" s="203"/>
      <c r="BJ46" s="203">
        <f t="shared" si="38"/>
        <v>36.75</v>
      </c>
      <c r="BK46" s="195">
        <f>(BrutoTele20*98%)*Obracun!D27%</f>
        <v>0</v>
      </c>
      <c r="BL46" s="195"/>
      <c r="BM46" s="195">
        <f t="shared" si="39"/>
        <v>36.75</v>
      </c>
      <c r="BN46" s="204">
        <f>(BrutoTele21*98%)*Obracun!D27%</f>
        <v>0</v>
      </c>
      <c r="BO46" s="204"/>
      <c r="BP46" s="204">
        <f t="shared" si="40"/>
        <v>36.75</v>
      </c>
      <c r="BQ46" s="205">
        <f>(BrutoTele22*98%)*Obracun!D27%</f>
        <v>0</v>
      </c>
      <c r="BR46" s="205"/>
      <c r="BS46" s="205">
        <f t="shared" si="41"/>
        <v>36.75</v>
      </c>
      <c r="BT46" s="206">
        <f>(BrutoTele23*98%)*Obracun!D27%</f>
        <v>0</v>
      </c>
      <c r="BU46" s="206"/>
      <c r="BV46" s="206">
        <f t="shared" si="42"/>
        <v>36.75</v>
      </c>
      <c r="BW46" s="207">
        <f>(BrutoTele24*98%)*Obracun!D27%</f>
        <v>0</v>
      </c>
      <c r="BX46" s="207"/>
      <c r="BY46" s="207">
        <f t="shared" si="46"/>
        <v>36.75</v>
      </c>
      <c r="BZ46" s="208">
        <f>(BrutoTele25*98%)*Obracun!D27%</f>
        <v>0</v>
      </c>
      <c r="CA46" s="208"/>
      <c r="CB46" s="208">
        <f t="shared" si="47"/>
        <v>36.75</v>
      </c>
      <c r="CC46" s="209">
        <f>(BrutoTele26*98%)*Obracun!D27%</f>
        <v>0</v>
      </c>
      <c r="CD46" s="209"/>
      <c r="CE46" s="209">
        <f t="shared" si="48"/>
        <v>36.75</v>
      </c>
      <c r="CF46" s="210">
        <f>(BrutoTele27*98%)*Obracun!D27%</f>
        <v>0</v>
      </c>
      <c r="CG46" s="210"/>
      <c r="CH46" s="210">
        <f t="shared" si="49"/>
        <v>36.75</v>
      </c>
      <c r="CI46" s="211">
        <f>(BrutoTele28*98%)*Obracun!D27%</f>
        <v>0</v>
      </c>
      <c r="CJ46" s="211"/>
      <c r="CK46" s="211">
        <f t="shared" si="50"/>
        <v>36.75</v>
      </c>
      <c r="CL46" s="206">
        <f>(BrutoTele29*98%)*Obracun!D27%</f>
        <v>0</v>
      </c>
      <c r="CM46" s="206"/>
      <c r="CN46" s="206">
        <f t="shared" si="51"/>
        <v>36.75</v>
      </c>
      <c r="CO46" s="212">
        <f>(BrutoTele30*98%)*Obracun!D27%</f>
        <v>0</v>
      </c>
      <c r="CP46" s="212"/>
      <c r="CQ46" s="212">
        <f t="shared" si="52"/>
        <v>36.75</v>
      </c>
      <c r="CR46" s="213">
        <f>(BrutoTele31*98%)*Obracun!D27%</f>
        <v>0</v>
      </c>
      <c r="CS46" s="213"/>
      <c r="CT46" s="213">
        <f t="shared" si="53"/>
        <v>36.75</v>
      </c>
      <c r="CU46">
        <f t="shared" si="18"/>
        <v>0</v>
      </c>
      <c r="CV46">
        <f t="shared" si="19"/>
        <v>0</v>
      </c>
      <c r="CW46">
        <f t="shared" si="24"/>
        <v>0</v>
      </c>
      <c r="CY46" s="140" t="e">
        <f t="shared" si="20"/>
        <v>#NAME?</v>
      </c>
      <c r="CZ46">
        <f t="shared" si="21"/>
        <v>0</v>
      </c>
    </row>
    <row r="47" spans="1:104">
      <c r="A47" s="181">
        <v>42</v>
      </c>
      <c r="B47" s="230" t="s">
        <v>142</v>
      </c>
      <c r="C47" s="182" t="s">
        <v>16</v>
      </c>
      <c r="D47" s="183"/>
      <c r="E47" s="184">
        <f>Cijene!D16</f>
        <v>14</v>
      </c>
      <c r="F47" s="152">
        <f>(BrutoTele01*98%)*Obracun!D28%</f>
        <v>0</v>
      </c>
      <c r="G47" s="152"/>
      <c r="H47" s="185">
        <f t="shared" si="22"/>
        <v>0</v>
      </c>
      <c r="I47" s="153">
        <f>(BrutoTele02*98%)*Obracun!D28%</f>
        <v>0</v>
      </c>
      <c r="J47" s="153"/>
      <c r="K47" s="186">
        <f t="shared" si="23"/>
        <v>0</v>
      </c>
      <c r="L47" s="187">
        <f>(BrutoTele03*98%)*Obracun!D28%</f>
        <v>0</v>
      </c>
      <c r="M47" s="187"/>
      <c r="N47" s="187">
        <f t="shared" si="43"/>
        <v>0</v>
      </c>
      <c r="O47" s="188">
        <f>(BrutoTele04*98%)*Obracun!D28%</f>
        <v>0</v>
      </c>
      <c r="P47" s="188"/>
      <c r="Q47" s="188">
        <f t="shared" si="44"/>
        <v>0</v>
      </c>
      <c r="R47" s="189">
        <f>(BrutoTele05*98%)*Obracun!D28%</f>
        <v>0</v>
      </c>
      <c r="S47" s="189"/>
      <c r="T47" s="189">
        <f t="shared" si="45"/>
        <v>0</v>
      </c>
      <c r="U47" s="190">
        <f>(BrutoTele06*98%)*Obracun!D28%</f>
        <v>0</v>
      </c>
      <c r="V47" s="190"/>
      <c r="W47" s="190">
        <f t="shared" si="25"/>
        <v>0</v>
      </c>
      <c r="X47" s="191">
        <f>(BrutoTele07*98%)*Obracun!D28%</f>
        <v>4.1297199999999998</v>
      </c>
      <c r="Y47" s="191"/>
      <c r="Z47" s="191">
        <f t="shared" si="26"/>
        <v>4.1297199999999998</v>
      </c>
      <c r="AA47" s="192">
        <f>(BrutoTele08*98%)*Obracun!D28%</f>
        <v>0</v>
      </c>
      <c r="AB47" s="192"/>
      <c r="AC47" s="192">
        <f t="shared" si="27"/>
        <v>4.1297199999999998</v>
      </c>
      <c r="AD47" s="193">
        <f>(BrutoTele09*98%)*Obracun!D28%</f>
        <v>0</v>
      </c>
      <c r="AE47" s="193"/>
      <c r="AF47" s="193">
        <f t="shared" si="28"/>
        <v>4.1297199999999998</v>
      </c>
      <c r="AG47" s="194">
        <f>(BrutoTele10*98%)*Obracun!D28%</f>
        <v>2.1912799999999999</v>
      </c>
      <c r="AH47" s="194"/>
      <c r="AI47" s="194">
        <f t="shared" si="29"/>
        <v>6.3209999999999997</v>
      </c>
      <c r="AJ47" s="195">
        <f>(BrutoTele11*98%)*Obracun!D28%</f>
        <v>0</v>
      </c>
      <c r="AK47" s="195"/>
      <c r="AL47" s="195">
        <f t="shared" si="30"/>
        <v>6.3209999999999997</v>
      </c>
      <c r="AM47" s="196">
        <f>(BrutoTele12*98%)*Obracun!D28%</f>
        <v>0</v>
      </c>
      <c r="AN47" s="196"/>
      <c r="AO47" s="196">
        <f t="shared" si="31"/>
        <v>6.3209999999999997</v>
      </c>
      <c r="AP47" s="197">
        <f>(BrutoTele13*98%)*Obracun!D28%</f>
        <v>0</v>
      </c>
      <c r="AQ47" s="197"/>
      <c r="AR47" s="197">
        <f t="shared" si="32"/>
        <v>6.3209999999999997</v>
      </c>
      <c r="AS47" s="198">
        <f>(BrutoTele14*98%)*Obracun!D28%</f>
        <v>2.1912799999999999</v>
      </c>
      <c r="AT47" s="198"/>
      <c r="AU47" s="198">
        <f t="shared" si="33"/>
        <v>8.5122800000000005</v>
      </c>
      <c r="AV47" s="199">
        <f>(BrutoTele15*98%)*Obracun!D28%</f>
        <v>0</v>
      </c>
      <c r="AW47" s="199"/>
      <c r="AX47" s="199">
        <f t="shared" si="34"/>
        <v>8.5122800000000005</v>
      </c>
      <c r="AY47" s="200">
        <f>(BrutoTele16*98%)*Obracun!D28%</f>
        <v>0</v>
      </c>
      <c r="AZ47" s="200"/>
      <c r="BA47" s="200">
        <f t="shared" si="35"/>
        <v>8.5122800000000005</v>
      </c>
      <c r="BB47" s="201">
        <f>(BrutoTele17*98%)*Obracun!D28%</f>
        <v>0</v>
      </c>
      <c r="BC47" s="201"/>
      <c r="BD47" s="201">
        <f t="shared" si="36"/>
        <v>8.5122800000000005</v>
      </c>
      <c r="BE47" s="202">
        <f>(BrutoTele18*98%)*Obracun!D28%</f>
        <v>4.1297199999999998</v>
      </c>
      <c r="BF47" s="202"/>
      <c r="BG47" s="202">
        <f t="shared" si="37"/>
        <v>12.641999999999999</v>
      </c>
      <c r="BH47" s="203">
        <f>(BrutoTele19*98%)*Obracun!D28%</f>
        <v>0</v>
      </c>
      <c r="BI47" s="203"/>
      <c r="BJ47" s="203">
        <f t="shared" si="38"/>
        <v>12.641999999999999</v>
      </c>
      <c r="BK47" s="195">
        <f>(BrutoTele20*98%)*Obracun!D28%</f>
        <v>0</v>
      </c>
      <c r="BL47" s="195"/>
      <c r="BM47" s="195">
        <f t="shared" si="39"/>
        <v>12.641999999999999</v>
      </c>
      <c r="BN47" s="204">
        <f>(BrutoTele21*98%)*Obracun!D28%</f>
        <v>0</v>
      </c>
      <c r="BO47" s="204"/>
      <c r="BP47" s="204">
        <f t="shared" si="40"/>
        <v>12.641999999999999</v>
      </c>
      <c r="BQ47" s="205">
        <f>(BrutoTele22*98%)*Obracun!D28%</f>
        <v>0</v>
      </c>
      <c r="BR47" s="205"/>
      <c r="BS47" s="205">
        <f t="shared" si="41"/>
        <v>12.641999999999999</v>
      </c>
      <c r="BT47" s="206">
        <f>(BrutoTele23*98%)*Obracun!D28%</f>
        <v>0</v>
      </c>
      <c r="BU47" s="206"/>
      <c r="BV47" s="206">
        <f t="shared" si="42"/>
        <v>12.641999999999999</v>
      </c>
      <c r="BW47" s="207">
        <f>(BrutoTele24*98%)*Obracun!D28%</f>
        <v>0</v>
      </c>
      <c r="BX47" s="207"/>
      <c r="BY47" s="207">
        <f t="shared" si="46"/>
        <v>12.641999999999999</v>
      </c>
      <c r="BZ47" s="208">
        <f>(BrutoTele25*98%)*Obracun!D28%</f>
        <v>0</v>
      </c>
      <c r="CA47" s="208"/>
      <c r="CB47" s="208">
        <f t="shared" si="47"/>
        <v>12.641999999999999</v>
      </c>
      <c r="CC47" s="209">
        <f>(BrutoTele26*98%)*Obracun!D28%</f>
        <v>0</v>
      </c>
      <c r="CD47" s="209"/>
      <c r="CE47" s="209">
        <f t="shared" si="48"/>
        <v>12.641999999999999</v>
      </c>
      <c r="CF47" s="210">
        <f>(BrutoTele27*98%)*Obracun!D28%</f>
        <v>0</v>
      </c>
      <c r="CG47" s="210"/>
      <c r="CH47" s="210">
        <f t="shared" si="49"/>
        <v>12.641999999999999</v>
      </c>
      <c r="CI47" s="211">
        <f>(BrutoTele28*98%)*Obracun!D28%</f>
        <v>0</v>
      </c>
      <c r="CJ47" s="211"/>
      <c r="CK47" s="211">
        <f t="shared" si="50"/>
        <v>12.641999999999999</v>
      </c>
      <c r="CL47" s="206">
        <f>(BrutoTele29*98%)*Obracun!D28%</f>
        <v>0</v>
      </c>
      <c r="CM47" s="206"/>
      <c r="CN47" s="206">
        <f t="shared" si="51"/>
        <v>12.641999999999999</v>
      </c>
      <c r="CO47" s="212">
        <f>(BrutoTele30*98%)*Obracun!D28%</f>
        <v>0</v>
      </c>
      <c r="CP47" s="212"/>
      <c r="CQ47" s="212">
        <f t="shared" si="52"/>
        <v>12.641999999999999</v>
      </c>
      <c r="CR47" s="213">
        <f>(BrutoTele31*98%)*Obracun!D28%</f>
        <v>0</v>
      </c>
      <c r="CS47" s="213"/>
      <c r="CT47" s="213">
        <f t="shared" si="53"/>
        <v>12.641999999999999</v>
      </c>
      <c r="CU47">
        <f t="shared" si="18"/>
        <v>0</v>
      </c>
      <c r="CV47">
        <f t="shared" si="19"/>
        <v>0</v>
      </c>
      <c r="CW47">
        <f t="shared" si="24"/>
        <v>0</v>
      </c>
      <c r="CY47" s="140" t="e">
        <f t="shared" si="20"/>
        <v>#NAME?</v>
      </c>
      <c r="CZ47">
        <f t="shared" si="21"/>
        <v>0</v>
      </c>
    </row>
    <row r="48" spans="1:104">
      <c r="A48" s="181">
        <v>43</v>
      </c>
      <c r="B48" s="230" t="s">
        <v>143</v>
      </c>
      <c r="C48" s="182" t="s">
        <v>16</v>
      </c>
      <c r="D48" s="183"/>
      <c r="E48" s="184">
        <f>Cijene!D17</f>
        <v>8</v>
      </c>
      <c r="F48" s="152">
        <f>(BrutoTele01*98%)*Obracun!D29%</f>
        <v>0</v>
      </c>
      <c r="G48" s="152"/>
      <c r="H48" s="185">
        <f t="shared" si="22"/>
        <v>0</v>
      </c>
      <c r="I48" s="153">
        <f>(BrutoTele02*98%)*Obracun!D29%</f>
        <v>0</v>
      </c>
      <c r="J48" s="153"/>
      <c r="K48" s="186">
        <f t="shared" si="23"/>
        <v>0</v>
      </c>
      <c r="L48" s="187">
        <f>(BrutoTele03*98%)*Obracun!D29%</f>
        <v>0</v>
      </c>
      <c r="M48" s="187"/>
      <c r="N48" s="187">
        <f t="shared" si="43"/>
        <v>0</v>
      </c>
      <c r="O48" s="188">
        <f>(BrutoTele04*98%)*Obracun!D29%</f>
        <v>0</v>
      </c>
      <c r="P48" s="188"/>
      <c r="Q48" s="188">
        <f t="shared" si="44"/>
        <v>0</v>
      </c>
      <c r="R48" s="189">
        <f>(BrutoTele05*98%)*Obracun!D29%</f>
        <v>0</v>
      </c>
      <c r="S48" s="189"/>
      <c r="T48" s="189">
        <f t="shared" si="45"/>
        <v>0</v>
      </c>
      <c r="U48" s="190">
        <f>(BrutoTele06*98%)*Obracun!D29%</f>
        <v>0</v>
      </c>
      <c r="V48" s="190"/>
      <c r="W48" s="190">
        <f t="shared" si="25"/>
        <v>0</v>
      </c>
      <c r="X48" s="191">
        <f>(BrutoTele07*98%)*Obracun!D29%</f>
        <v>1.4646099999999997</v>
      </c>
      <c r="Y48" s="191"/>
      <c r="Z48" s="191">
        <f t="shared" si="26"/>
        <v>1.4646099999999997</v>
      </c>
      <c r="AA48" s="192">
        <f>(BrutoTele08*98%)*Obracun!D29%</f>
        <v>0</v>
      </c>
      <c r="AB48" s="192"/>
      <c r="AC48" s="192">
        <f t="shared" si="27"/>
        <v>1.4646099999999997</v>
      </c>
      <c r="AD48" s="193">
        <f>(BrutoTele09*98%)*Obracun!D29%</f>
        <v>0</v>
      </c>
      <c r="AE48" s="193"/>
      <c r="AF48" s="193">
        <f t="shared" si="28"/>
        <v>1.4646099999999997</v>
      </c>
      <c r="AG48" s="194">
        <f>(BrutoTele10*98%)*Obracun!D29%</f>
        <v>0.77713999999999994</v>
      </c>
      <c r="AH48" s="194"/>
      <c r="AI48" s="194">
        <f t="shared" si="29"/>
        <v>2.2417499999999997</v>
      </c>
      <c r="AJ48" s="195">
        <f>(BrutoTele11*98%)*Obracun!D29%</f>
        <v>0</v>
      </c>
      <c r="AK48" s="195"/>
      <c r="AL48" s="195">
        <f t="shared" si="30"/>
        <v>2.2417499999999997</v>
      </c>
      <c r="AM48" s="196">
        <f>(BrutoTele12*98%)*Obracun!D29%</f>
        <v>0</v>
      </c>
      <c r="AN48" s="196"/>
      <c r="AO48" s="196">
        <f t="shared" si="31"/>
        <v>2.2417499999999997</v>
      </c>
      <c r="AP48" s="197">
        <f>(BrutoTele13*98%)*Obracun!D29%</f>
        <v>0</v>
      </c>
      <c r="AQ48" s="197"/>
      <c r="AR48" s="197">
        <f t="shared" si="32"/>
        <v>2.2417499999999997</v>
      </c>
      <c r="AS48" s="198">
        <f>(BrutoTele14*98%)*Obracun!D29%</f>
        <v>0.77713999999999994</v>
      </c>
      <c r="AT48" s="198"/>
      <c r="AU48" s="198">
        <f t="shared" si="33"/>
        <v>3.0188899999999999</v>
      </c>
      <c r="AV48" s="199">
        <f>(BrutoTele15*98%)*Obracun!D29%</f>
        <v>0</v>
      </c>
      <c r="AW48" s="199"/>
      <c r="AX48" s="199">
        <f t="shared" si="34"/>
        <v>3.0188899999999999</v>
      </c>
      <c r="AY48" s="200">
        <f>(BrutoTele16*98%)*Obracun!D29%</f>
        <v>0</v>
      </c>
      <c r="AZ48" s="200"/>
      <c r="BA48" s="200">
        <f t="shared" si="35"/>
        <v>3.0188899999999999</v>
      </c>
      <c r="BB48" s="201">
        <f>(BrutoTele17*98%)*Obracun!D29%</f>
        <v>0</v>
      </c>
      <c r="BC48" s="201"/>
      <c r="BD48" s="201">
        <f t="shared" si="36"/>
        <v>3.0188899999999999</v>
      </c>
      <c r="BE48" s="202">
        <f>(BrutoTele18*98%)*Obracun!D29%</f>
        <v>1.4646099999999997</v>
      </c>
      <c r="BF48" s="202"/>
      <c r="BG48" s="202">
        <f t="shared" si="37"/>
        <v>4.4834999999999994</v>
      </c>
      <c r="BH48" s="203">
        <f>(BrutoTele19*98%)*Obracun!D29%</f>
        <v>0</v>
      </c>
      <c r="BI48" s="203"/>
      <c r="BJ48" s="203">
        <f t="shared" si="38"/>
        <v>4.4834999999999994</v>
      </c>
      <c r="BK48" s="195">
        <f>(BrutoTele20*98%)*Obracun!D29%</f>
        <v>0</v>
      </c>
      <c r="BL48" s="195"/>
      <c r="BM48" s="195">
        <f t="shared" si="39"/>
        <v>4.4834999999999994</v>
      </c>
      <c r="BN48" s="204">
        <f>(BrutoTele21*98%)*Obracun!D29%</f>
        <v>0</v>
      </c>
      <c r="BO48" s="204"/>
      <c r="BP48" s="204">
        <f t="shared" si="40"/>
        <v>4.4834999999999994</v>
      </c>
      <c r="BQ48" s="205">
        <f>(BrutoTele22*98%)*Obracun!D29%</f>
        <v>0</v>
      </c>
      <c r="BR48" s="205"/>
      <c r="BS48" s="205">
        <f t="shared" si="41"/>
        <v>4.4834999999999994</v>
      </c>
      <c r="BT48" s="206">
        <f>(BrutoTele23*98%)*Obracun!D29%</f>
        <v>0</v>
      </c>
      <c r="BU48" s="206"/>
      <c r="BV48" s="206">
        <f t="shared" si="42"/>
        <v>4.4834999999999994</v>
      </c>
      <c r="BW48" s="207">
        <f>(BrutoTele24*98%)*Obracun!D29%</f>
        <v>0</v>
      </c>
      <c r="BX48" s="207"/>
      <c r="BY48" s="207">
        <f t="shared" si="46"/>
        <v>4.4834999999999994</v>
      </c>
      <c r="BZ48" s="208">
        <f>(BrutoTele25*98%)*Obracun!D29%</f>
        <v>0</v>
      </c>
      <c r="CA48" s="208"/>
      <c r="CB48" s="208">
        <f t="shared" si="47"/>
        <v>4.4834999999999994</v>
      </c>
      <c r="CC48" s="209">
        <f>(BrutoTele26*98%)*Obracun!D29%</f>
        <v>0</v>
      </c>
      <c r="CD48" s="209"/>
      <c r="CE48" s="209">
        <f t="shared" si="48"/>
        <v>4.4834999999999994</v>
      </c>
      <c r="CF48" s="210">
        <f>(BrutoTele27*98%)*Obracun!D29%</f>
        <v>0</v>
      </c>
      <c r="CG48" s="210"/>
      <c r="CH48" s="210">
        <f t="shared" si="49"/>
        <v>4.4834999999999994</v>
      </c>
      <c r="CI48" s="211">
        <f>(BrutoTele28*98%)*Obracun!D29%</f>
        <v>0</v>
      </c>
      <c r="CJ48" s="211"/>
      <c r="CK48" s="211">
        <f t="shared" si="50"/>
        <v>4.4834999999999994</v>
      </c>
      <c r="CL48" s="206">
        <f>(BrutoTele29*98%)*Obracun!D29%</f>
        <v>0</v>
      </c>
      <c r="CM48" s="206"/>
      <c r="CN48" s="206">
        <f t="shared" si="51"/>
        <v>4.4834999999999994</v>
      </c>
      <c r="CO48" s="212">
        <f>(BrutoTele30*98%)*Obracun!D29%</f>
        <v>0</v>
      </c>
      <c r="CP48" s="212"/>
      <c r="CQ48" s="212">
        <f t="shared" si="52"/>
        <v>4.4834999999999994</v>
      </c>
      <c r="CR48" s="213">
        <f>(BrutoTele31*98%)*Obracun!D29%</f>
        <v>0</v>
      </c>
      <c r="CS48" s="213"/>
      <c r="CT48" s="213">
        <f t="shared" si="53"/>
        <v>4.4834999999999994</v>
      </c>
      <c r="CU48">
        <f t="shared" si="18"/>
        <v>0</v>
      </c>
      <c r="CV48">
        <f t="shared" si="19"/>
        <v>0</v>
      </c>
      <c r="CW48">
        <f t="shared" si="24"/>
        <v>0</v>
      </c>
      <c r="CY48" s="140" t="e">
        <f t="shared" si="20"/>
        <v>#NAME?</v>
      </c>
      <c r="CZ48">
        <f t="shared" si="21"/>
        <v>0</v>
      </c>
    </row>
    <row r="49" spans="1:104">
      <c r="A49" s="181">
        <v>44</v>
      </c>
      <c r="B49" s="230" t="s">
        <v>150</v>
      </c>
      <c r="C49" s="182" t="s">
        <v>16</v>
      </c>
      <c r="D49" s="183"/>
      <c r="E49" s="184">
        <f>Cijene!D18</f>
        <v>14</v>
      </c>
      <c r="F49" s="152">
        <f>(BrutoTele01*98%)*Obracun!D30%</f>
        <v>0</v>
      </c>
      <c r="G49" s="152"/>
      <c r="H49" s="185">
        <f t="shared" si="22"/>
        <v>0</v>
      </c>
      <c r="I49" s="153">
        <f>(BrutoTele02*98%)*Obracun!D30%</f>
        <v>0</v>
      </c>
      <c r="J49" s="153"/>
      <c r="K49" s="186">
        <f t="shared" si="23"/>
        <v>0</v>
      </c>
      <c r="L49" s="187">
        <f>(BrutoTele03*98%)*Obracun!D30%</f>
        <v>0</v>
      </c>
      <c r="M49" s="187"/>
      <c r="N49" s="187">
        <f t="shared" si="43"/>
        <v>0</v>
      </c>
      <c r="O49" s="188">
        <f>(BrutoTele04*98%)*Obracun!D30%</f>
        <v>0</v>
      </c>
      <c r="P49" s="188"/>
      <c r="Q49" s="188">
        <f t="shared" si="44"/>
        <v>0</v>
      </c>
      <c r="R49" s="189">
        <f>(BrutoTele05*98%)*Obracun!D30%</f>
        <v>0</v>
      </c>
      <c r="S49" s="189"/>
      <c r="T49" s="189">
        <f t="shared" si="45"/>
        <v>0</v>
      </c>
      <c r="U49" s="190">
        <f>(BrutoTele06*98%)*Obracun!D30%</f>
        <v>0</v>
      </c>
      <c r="V49" s="190"/>
      <c r="W49" s="190">
        <f t="shared" si="25"/>
        <v>0</v>
      </c>
      <c r="X49" s="191">
        <f>(BrutoTele07*98%)*Obracun!D30%</f>
        <v>0.88836999999999999</v>
      </c>
      <c r="Y49" s="191"/>
      <c r="Z49" s="191">
        <f t="shared" si="26"/>
        <v>0.88836999999999999</v>
      </c>
      <c r="AA49" s="192">
        <f>(BrutoTele08*98%)*Obracun!D30%</f>
        <v>0</v>
      </c>
      <c r="AB49" s="192"/>
      <c r="AC49" s="192">
        <f t="shared" si="27"/>
        <v>0.88836999999999999</v>
      </c>
      <c r="AD49" s="193">
        <f>(BrutoTele09*98%)*Obracun!D30%</f>
        <v>0</v>
      </c>
      <c r="AE49" s="193"/>
      <c r="AF49" s="193">
        <f t="shared" si="28"/>
        <v>0.88836999999999999</v>
      </c>
      <c r="AG49" s="194">
        <f>(BrutoTele10*98%)*Obracun!D30%</f>
        <v>0.47137999999999997</v>
      </c>
      <c r="AH49" s="194"/>
      <c r="AI49" s="194">
        <f t="shared" si="29"/>
        <v>1.35975</v>
      </c>
      <c r="AJ49" s="195">
        <f>(BrutoTele11*98%)*Obracun!D30%</f>
        <v>0</v>
      </c>
      <c r="AK49" s="195"/>
      <c r="AL49" s="195">
        <f t="shared" si="30"/>
        <v>1.35975</v>
      </c>
      <c r="AM49" s="196">
        <f>(BrutoTele12*98%)*Obracun!D30%</f>
        <v>0</v>
      </c>
      <c r="AN49" s="196"/>
      <c r="AO49" s="196">
        <f t="shared" si="31"/>
        <v>1.35975</v>
      </c>
      <c r="AP49" s="197">
        <f>(BrutoTele13*98%)*Obracun!D30%</f>
        <v>0</v>
      </c>
      <c r="AQ49" s="197"/>
      <c r="AR49" s="197">
        <f t="shared" si="32"/>
        <v>1.35975</v>
      </c>
      <c r="AS49" s="198">
        <f>(BrutoTele14*98%)*Obracun!D30%</f>
        <v>0.47137999999999997</v>
      </c>
      <c r="AT49" s="198"/>
      <c r="AU49" s="198">
        <f t="shared" si="33"/>
        <v>1.8311299999999999</v>
      </c>
      <c r="AV49" s="199">
        <f>(BrutoTele15*98%)*Obracun!D30%</f>
        <v>0</v>
      </c>
      <c r="AW49" s="199"/>
      <c r="AX49" s="199">
        <f t="shared" si="34"/>
        <v>1.8311299999999999</v>
      </c>
      <c r="AY49" s="200">
        <f>(BrutoTele16*98%)*Obracun!D30%</f>
        <v>0</v>
      </c>
      <c r="AZ49" s="200"/>
      <c r="BA49" s="200">
        <f t="shared" si="35"/>
        <v>1.8311299999999999</v>
      </c>
      <c r="BB49" s="201">
        <f>(BrutoTele17*98%)*Obracun!D30%</f>
        <v>0</v>
      </c>
      <c r="BC49" s="201"/>
      <c r="BD49" s="201">
        <f t="shared" si="36"/>
        <v>1.8311299999999999</v>
      </c>
      <c r="BE49" s="202">
        <f>(BrutoTele18*98%)*Obracun!D30%</f>
        <v>0.88836999999999999</v>
      </c>
      <c r="BF49" s="202"/>
      <c r="BG49" s="202">
        <f t="shared" si="37"/>
        <v>2.7195</v>
      </c>
      <c r="BH49" s="203">
        <f>(BrutoTele19*98%)*Obracun!D30%</f>
        <v>0</v>
      </c>
      <c r="BI49" s="203"/>
      <c r="BJ49" s="203">
        <f t="shared" si="38"/>
        <v>2.7195</v>
      </c>
      <c r="BK49" s="195">
        <f>(BrutoTele20*98%)*Obracun!D30%</f>
        <v>0</v>
      </c>
      <c r="BL49" s="195"/>
      <c r="BM49" s="195">
        <f t="shared" si="39"/>
        <v>2.7195</v>
      </c>
      <c r="BN49" s="204">
        <f>(BrutoTele21*98%)*Obracun!D30%</f>
        <v>0</v>
      </c>
      <c r="BO49" s="204"/>
      <c r="BP49" s="204">
        <f t="shared" si="40"/>
        <v>2.7195</v>
      </c>
      <c r="BQ49" s="205">
        <f>(BrutoTele22*98%)*Obracun!D30%</f>
        <v>0</v>
      </c>
      <c r="BR49" s="205"/>
      <c r="BS49" s="205">
        <f t="shared" si="41"/>
        <v>2.7195</v>
      </c>
      <c r="BT49" s="206">
        <f>(BrutoTele23*98%)*Obracun!D30%</f>
        <v>0</v>
      </c>
      <c r="BU49" s="206"/>
      <c r="BV49" s="206">
        <f t="shared" si="42"/>
        <v>2.7195</v>
      </c>
      <c r="BW49" s="207">
        <f>(BrutoTele24*98%)*Obracun!D30%</f>
        <v>0</v>
      </c>
      <c r="BX49" s="207"/>
      <c r="BY49" s="207">
        <f t="shared" si="46"/>
        <v>2.7195</v>
      </c>
      <c r="BZ49" s="208">
        <f>(BrutoTele25*98%)*Obracun!D30%</f>
        <v>0</v>
      </c>
      <c r="CA49" s="208"/>
      <c r="CB49" s="208">
        <f t="shared" si="47"/>
        <v>2.7195</v>
      </c>
      <c r="CC49" s="209">
        <f>(BrutoTele26*98%)*Obracun!D30%</f>
        <v>0</v>
      </c>
      <c r="CD49" s="209"/>
      <c r="CE49" s="209">
        <f t="shared" si="48"/>
        <v>2.7195</v>
      </c>
      <c r="CF49" s="210">
        <f>(BrutoTele27*98%)*Obracun!D30%</f>
        <v>0</v>
      </c>
      <c r="CG49" s="210"/>
      <c r="CH49" s="210">
        <f t="shared" si="49"/>
        <v>2.7195</v>
      </c>
      <c r="CI49" s="211">
        <f>(BrutoTele28*98%)*Obracun!D30%</f>
        <v>0</v>
      </c>
      <c r="CJ49" s="211"/>
      <c r="CK49" s="211">
        <f t="shared" si="50"/>
        <v>2.7195</v>
      </c>
      <c r="CL49" s="206">
        <f>(BrutoTele29*98%)*Obracun!D30%</f>
        <v>0</v>
      </c>
      <c r="CM49" s="206"/>
      <c r="CN49" s="206">
        <f t="shared" si="51"/>
        <v>2.7195</v>
      </c>
      <c r="CO49" s="212">
        <f>(BrutoTele30*98%)*Obracun!D30%</f>
        <v>0</v>
      </c>
      <c r="CP49" s="212"/>
      <c r="CQ49" s="212">
        <f t="shared" si="52"/>
        <v>2.7195</v>
      </c>
      <c r="CR49" s="213">
        <f>(BrutoTele31*98%)*Obracun!D30%</f>
        <v>0</v>
      </c>
      <c r="CS49" s="213"/>
      <c r="CT49" s="213">
        <f t="shared" si="53"/>
        <v>2.7195</v>
      </c>
      <c r="CU49">
        <f t="shared" si="18"/>
        <v>0</v>
      </c>
      <c r="CV49">
        <f t="shared" si="19"/>
        <v>0</v>
      </c>
      <c r="CW49">
        <f t="shared" si="24"/>
        <v>0</v>
      </c>
      <c r="CY49" s="140" t="e">
        <f t="shared" si="20"/>
        <v>#NAME?</v>
      </c>
      <c r="CZ49">
        <f t="shared" si="21"/>
        <v>0</v>
      </c>
    </row>
    <row r="50" spans="1:104">
      <c r="A50" s="181">
        <v>45</v>
      </c>
      <c r="B50" s="230" t="s">
        <v>129</v>
      </c>
      <c r="C50" s="182" t="s">
        <v>16</v>
      </c>
      <c r="D50" s="183"/>
      <c r="E50" s="184">
        <f>Cijene!D19</f>
        <v>3</v>
      </c>
      <c r="F50" s="152">
        <f>NusTele01-F49-F48-F47-F46-F45</f>
        <v>0</v>
      </c>
      <c r="G50" s="152"/>
      <c r="H50" s="185">
        <f t="shared" si="22"/>
        <v>0</v>
      </c>
      <c r="I50" s="153">
        <f>NusTele02-I49-I48-I47-I46-I45</f>
        <v>0</v>
      </c>
      <c r="J50" s="153"/>
      <c r="K50" s="186">
        <f t="shared" si="23"/>
        <v>0</v>
      </c>
      <c r="L50" s="187">
        <f>NusTele03-L49-L48-L47-L46-L45</f>
        <v>0</v>
      </c>
      <c r="M50" s="187"/>
      <c r="N50" s="187">
        <f t="shared" si="43"/>
        <v>0</v>
      </c>
      <c r="O50" s="188">
        <f>NusTele04-O49-O48-O47-O46-O45</f>
        <v>0</v>
      </c>
      <c r="P50" s="188"/>
      <c r="Q50" s="188">
        <f t="shared" si="44"/>
        <v>0</v>
      </c>
      <c r="R50" s="189">
        <f>NusTele05-SUM(R45:R49)</f>
        <v>0</v>
      </c>
      <c r="S50" s="189"/>
      <c r="T50" s="189">
        <f t="shared" si="45"/>
        <v>0</v>
      </c>
      <c r="U50" s="190">
        <f>NusTele06-SUM(U45:U49)</f>
        <v>0</v>
      </c>
      <c r="V50" s="190"/>
      <c r="W50" s="190">
        <f t="shared" si="25"/>
        <v>0</v>
      </c>
      <c r="X50" s="191">
        <f>NusTele07-SUM(X45:X49)</f>
        <v>10.883040000000001</v>
      </c>
      <c r="Y50" s="191"/>
      <c r="Z50" s="191">
        <f t="shared" si="26"/>
        <v>10.883040000000001</v>
      </c>
      <c r="AA50" s="192">
        <f>NusTele08-SUM(AA45:AA49)</f>
        <v>0</v>
      </c>
      <c r="AB50" s="192"/>
      <c r="AC50" s="192">
        <f t="shared" si="27"/>
        <v>10.883040000000001</v>
      </c>
      <c r="AD50" s="193">
        <f>NusTele09-SUM(AD45:AD49)</f>
        <v>0</v>
      </c>
      <c r="AE50" s="193"/>
      <c r="AF50" s="193">
        <f t="shared" si="28"/>
        <v>10.883040000000001</v>
      </c>
      <c r="AG50" s="194">
        <f>NusTele10-SUM(AG45:AG49)</f>
        <v>5.4889600000000023</v>
      </c>
      <c r="AH50" s="194"/>
      <c r="AI50" s="194">
        <f t="shared" si="29"/>
        <v>16.372000000000003</v>
      </c>
      <c r="AJ50" s="195">
        <f>NusTele11-SUM(AJ45:AJ49)</f>
        <v>0</v>
      </c>
      <c r="AK50" s="195"/>
      <c r="AL50" s="195">
        <f t="shared" si="30"/>
        <v>16.372000000000003</v>
      </c>
      <c r="AM50" s="196">
        <f>NusTele12-SUM(AM45:AM49)</f>
        <v>0</v>
      </c>
      <c r="AN50" s="196"/>
      <c r="AO50" s="196">
        <f t="shared" si="31"/>
        <v>16.372000000000003</v>
      </c>
      <c r="AP50" s="197">
        <f>NusTele13-SUM(AP45:AP49)</f>
        <v>0</v>
      </c>
      <c r="AQ50" s="197"/>
      <c r="AR50" s="197">
        <f t="shared" si="32"/>
        <v>16.372000000000003</v>
      </c>
      <c r="AS50" s="198">
        <f>NusTele14-SUM(AS45:AS49)</f>
        <v>5.4889600000000023</v>
      </c>
      <c r="AT50" s="198"/>
      <c r="AU50" s="198">
        <f t="shared" si="33"/>
        <v>21.860960000000006</v>
      </c>
      <c r="AV50" s="199">
        <f>NusTele15-SUM(AV45:AV49)</f>
        <v>0</v>
      </c>
      <c r="AW50" s="199"/>
      <c r="AX50" s="199">
        <f t="shared" si="34"/>
        <v>21.860960000000006</v>
      </c>
      <c r="AY50" s="200">
        <f>NusTele16-SUM(AY45,AY49)</f>
        <v>0</v>
      </c>
      <c r="AZ50" s="200"/>
      <c r="BA50" s="200">
        <f t="shared" si="35"/>
        <v>21.860960000000006</v>
      </c>
      <c r="BB50" s="201">
        <f>NusTele17-SUM(BB45:BB49)</f>
        <v>0</v>
      </c>
      <c r="BC50" s="201"/>
      <c r="BD50" s="201">
        <f t="shared" si="36"/>
        <v>21.860960000000006</v>
      </c>
      <c r="BE50" s="202">
        <f>NusTele18-SUM(BE45:BE49)</f>
        <v>10.883040000000001</v>
      </c>
      <c r="BF50" s="202"/>
      <c r="BG50" s="202">
        <f t="shared" si="37"/>
        <v>32.744000000000007</v>
      </c>
      <c r="BH50" s="203">
        <f>NusTele19-SUM(BH45:BH49)</f>
        <v>0</v>
      </c>
      <c r="BI50" s="203"/>
      <c r="BJ50" s="203">
        <f t="shared" si="38"/>
        <v>32.744000000000007</v>
      </c>
      <c r="BK50" s="195">
        <f>NusTele20-SUM(BK45:BK49)</f>
        <v>0</v>
      </c>
      <c r="BL50" s="195"/>
      <c r="BM50" s="195">
        <f t="shared" si="39"/>
        <v>32.744000000000007</v>
      </c>
      <c r="BN50" s="204">
        <f>NusTele21-SUM(BN45:BN49)</f>
        <v>0</v>
      </c>
      <c r="BO50" s="204"/>
      <c r="BP50" s="204">
        <f t="shared" si="40"/>
        <v>32.744000000000007</v>
      </c>
      <c r="BQ50" s="205">
        <f>NusTele22-SUM(BQ45:BQ49)</f>
        <v>0</v>
      </c>
      <c r="BR50" s="205"/>
      <c r="BS50" s="205">
        <f t="shared" si="41"/>
        <v>32.744000000000007</v>
      </c>
      <c r="BT50" s="206">
        <f>NusTele23-SUM(BT45:BT49)</f>
        <v>0</v>
      </c>
      <c r="BU50" s="206"/>
      <c r="BV50" s="206">
        <f t="shared" si="42"/>
        <v>32.744000000000007</v>
      </c>
      <c r="BW50" s="207">
        <f>NusTele24-SUM(BW45:BW49)</f>
        <v>0</v>
      </c>
      <c r="BX50" s="207"/>
      <c r="BY50" s="207">
        <f t="shared" si="46"/>
        <v>32.744000000000007</v>
      </c>
      <c r="BZ50" s="208">
        <f>NusTele25-SUM(BZ45:BZ49)</f>
        <v>0</v>
      </c>
      <c r="CA50" s="208"/>
      <c r="CB50" s="208">
        <f t="shared" si="47"/>
        <v>32.744000000000007</v>
      </c>
      <c r="CC50" s="209">
        <f>NusTele26-SUM(CC45:CC49)</f>
        <v>0</v>
      </c>
      <c r="CD50" s="209"/>
      <c r="CE50" s="209">
        <f t="shared" si="48"/>
        <v>32.744000000000007</v>
      </c>
      <c r="CF50" s="210">
        <f>NusTele27-SUM(CF45:CF49)</f>
        <v>0</v>
      </c>
      <c r="CG50" s="210"/>
      <c r="CH50" s="210">
        <f t="shared" si="49"/>
        <v>32.744000000000007</v>
      </c>
      <c r="CI50" s="211">
        <f>NusTele28-SUM(CI45:CI49)</f>
        <v>0</v>
      </c>
      <c r="CJ50" s="211"/>
      <c r="CK50" s="211">
        <f t="shared" si="50"/>
        <v>32.744000000000007</v>
      </c>
      <c r="CL50" s="206">
        <f>NusTele29-SUM(CL45:CL49)</f>
        <v>0</v>
      </c>
      <c r="CM50" s="206"/>
      <c r="CN50" s="206">
        <f t="shared" si="51"/>
        <v>32.744000000000007</v>
      </c>
      <c r="CO50" s="212">
        <f>NusTele30-SUM(CO45:CO49)</f>
        <v>0</v>
      </c>
      <c r="CP50" s="212"/>
      <c r="CQ50" s="212">
        <f t="shared" si="52"/>
        <v>32.744000000000007</v>
      </c>
      <c r="CR50" s="213">
        <f>NusTele31-SUM(CR45:CR49)</f>
        <v>0</v>
      </c>
      <c r="CS50" s="213"/>
      <c r="CT50" s="213">
        <f t="shared" si="53"/>
        <v>32.744000000000007</v>
      </c>
      <c r="CU50">
        <f t="shared" si="18"/>
        <v>0</v>
      </c>
      <c r="CV50">
        <f t="shared" si="19"/>
        <v>0</v>
      </c>
      <c r="CW50">
        <f t="shared" si="24"/>
        <v>0</v>
      </c>
      <c r="CY50" s="140" t="e">
        <f t="shared" si="20"/>
        <v>#NAME?</v>
      </c>
      <c r="CZ50">
        <f t="shared" si="21"/>
        <v>0</v>
      </c>
    </row>
    <row r="51" spans="1:104">
      <c r="A51" s="181">
        <v>46</v>
      </c>
      <c r="B51" s="230" t="s">
        <v>151</v>
      </c>
      <c r="C51" s="182" t="s">
        <v>16</v>
      </c>
      <c r="D51" s="183"/>
      <c r="E51" s="184">
        <f>Cijene!D20</f>
        <v>2.5</v>
      </c>
      <c r="F51" s="152">
        <f>(BrutoTele01*98%)*Obracun!D33%</f>
        <v>0</v>
      </c>
      <c r="G51" s="152"/>
      <c r="H51" s="185">
        <f t="shared" ref="H51:H180" si="54">D51+F51-G51</f>
        <v>0</v>
      </c>
      <c r="I51" s="153">
        <f>(BrutoTele02*98%)*Obracun!D33%</f>
        <v>0</v>
      </c>
      <c r="J51" s="153"/>
      <c r="K51" s="186">
        <f t="shared" ref="K51:K180" si="55">H51+I51-J51</f>
        <v>0</v>
      </c>
      <c r="L51" s="187">
        <f>(BrutoTele03*98%)*Obracun!D33%</f>
        <v>0</v>
      </c>
      <c r="M51" s="187"/>
      <c r="N51" s="187">
        <f t="shared" ref="N51:N180" si="56">K51+L51-M51</f>
        <v>0</v>
      </c>
      <c r="O51" s="188">
        <f>(BrutoTele04*98%)*Obracun!D33%</f>
        <v>0</v>
      </c>
      <c r="P51" s="188"/>
      <c r="Q51" s="188">
        <f t="shared" ref="Q51:Q180" si="57">N51+O51-P51</f>
        <v>0</v>
      </c>
      <c r="R51" s="189">
        <f>(BrutoTele05*98%)*Obracun!D33%</f>
        <v>0</v>
      </c>
      <c r="S51" s="189"/>
      <c r="T51" s="189">
        <f t="shared" ref="T51:T180" si="58">Q51+R51-S51</f>
        <v>0</v>
      </c>
      <c r="U51" s="190">
        <f>(BrutoTele06*98%)*Obracun!D33%</f>
        <v>0</v>
      </c>
      <c r="V51" s="190"/>
      <c r="W51" s="190">
        <f t="shared" ref="W51:W180" si="59">T51+U51-V51</f>
        <v>0</v>
      </c>
      <c r="X51" s="191">
        <f>(BrutoTele07*98%)*Obracun!D33%</f>
        <v>15.414419999999998</v>
      </c>
      <c r="Y51" s="191"/>
      <c r="Z51" s="191">
        <f t="shared" ref="Z51:Z180" si="60">W51+X51-Y51</f>
        <v>15.414419999999998</v>
      </c>
      <c r="AA51" s="192">
        <f>(BrutoTele08*98%)*Obracun!D33%</f>
        <v>0</v>
      </c>
      <c r="AB51" s="192"/>
      <c r="AC51" s="192">
        <f t="shared" ref="AC51:AC180" si="61">Z51+AA51-AB51</f>
        <v>15.414419999999998</v>
      </c>
      <c r="AD51" s="193">
        <f>(BrutoTele09*98%)*Obracun!D33%</f>
        <v>0</v>
      </c>
      <c r="AE51" s="193"/>
      <c r="AF51" s="193">
        <f t="shared" ref="AF51:AF180" si="62">AC51+AD51-AE51</f>
        <v>15.414419999999998</v>
      </c>
      <c r="AG51" s="194">
        <f>(BrutoTele10*98%)*Obracun!D33%</f>
        <v>8.179079999999999</v>
      </c>
      <c r="AH51" s="194"/>
      <c r="AI51" s="194">
        <f t="shared" ref="AI51:AI180" si="63">AF51+AG51-AH51</f>
        <v>23.593499999999999</v>
      </c>
      <c r="AJ51" s="195">
        <f>(BrutoTele11*98%)*Obracun!D33%</f>
        <v>0</v>
      </c>
      <c r="AK51" s="195"/>
      <c r="AL51" s="195">
        <f t="shared" ref="AL51:AL180" si="64">AI51+AJ51-AK51</f>
        <v>23.593499999999999</v>
      </c>
      <c r="AM51" s="196">
        <f>(BrutoTele12*98%)*Obracun!D33%</f>
        <v>0</v>
      </c>
      <c r="AN51" s="196"/>
      <c r="AO51" s="196">
        <f t="shared" ref="AO51:AO180" si="65">AL51+AM51-AN51</f>
        <v>23.593499999999999</v>
      </c>
      <c r="AP51" s="197">
        <f>(BrutoTele13*98%)*Obracun!D33%</f>
        <v>0</v>
      </c>
      <c r="AQ51" s="197"/>
      <c r="AR51" s="197">
        <f t="shared" ref="AR51:AR180" si="66">AO51+AP51-AQ51</f>
        <v>23.593499999999999</v>
      </c>
      <c r="AS51" s="198">
        <f>(BrutoTele14*98%)*Obracun!D33%</f>
        <v>8.179079999999999</v>
      </c>
      <c r="AT51" s="198"/>
      <c r="AU51" s="198">
        <f t="shared" ref="AU51:AU180" si="67">AR51+AS51-AT51</f>
        <v>31.772579999999998</v>
      </c>
      <c r="AV51" s="199">
        <f>(BrutoTele15*98%)*Obracun!D33%</f>
        <v>0</v>
      </c>
      <c r="AW51" s="199"/>
      <c r="AX51" s="199">
        <f t="shared" ref="AX51:AX180" si="68">AU51+AV51-AW51</f>
        <v>31.772579999999998</v>
      </c>
      <c r="AY51" s="200">
        <f>(BrutoTele16*98%)*Obracun!D33%</f>
        <v>0</v>
      </c>
      <c r="AZ51" s="200"/>
      <c r="BA51" s="200">
        <f t="shared" ref="BA51:BA180" si="69">AX51+AY51-AZ51</f>
        <v>31.772579999999998</v>
      </c>
      <c r="BB51" s="201">
        <f>(BrutoTele17*98%)*Obracun!D33%</f>
        <v>0</v>
      </c>
      <c r="BC51" s="201"/>
      <c r="BD51" s="201">
        <f t="shared" ref="BD51:BD180" si="70">BA51+BB51-BC51</f>
        <v>31.772579999999998</v>
      </c>
      <c r="BE51" s="202">
        <f>(BrutoTele18*98%)*Obracun!D33%</f>
        <v>15.414419999999998</v>
      </c>
      <c r="BF51" s="202"/>
      <c r="BG51" s="202">
        <f t="shared" ref="BG51:BG180" si="71">BD51+BE51-BF51</f>
        <v>47.186999999999998</v>
      </c>
      <c r="BH51" s="203">
        <f>(BrutoTele19*98%)*Obracun!D33%</f>
        <v>0</v>
      </c>
      <c r="BI51" s="203"/>
      <c r="BJ51" s="203">
        <f t="shared" ref="BJ51:BJ180" si="72">BG51+BH51-BI51</f>
        <v>47.186999999999998</v>
      </c>
      <c r="BK51" s="195">
        <f>(BrutoTele20*98%)*Obracun!D33%</f>
        <v>0</v>
      </c>
      <c r="BL51" s="195"/>
      <c r="BM51" s="195">
        <f t="shared" ref="BM51:BM180" si="73">BJ51+BK51-BL51</f>
        <v>47.186999999999998</v>
      </c>
      <c r="BN51" s="204">
        <f>(BrutoTele21*98%)*Obracun!D33%</f>
        <v>0</v>
      </c>
      <c r="BO51" s="204"/>
      <c r="BP51" s="204">
        <f t="shared" ref="BP51:BP180" si="74">BM51+BN51-BO51</f>
        <v>47.186999999999998</v>
      </c>
      <c r="BQ51" s="205">
        <f>(BrutoTele22*98%)*Obracun!D33%</f>
        <v>0</v>
      </c>
      <c r="BR51" s="205"/>
      <c r="BS51" s="205">
        <f t="shared" ref="BS51:BS180" si="75">BP51+BQ51-BR51</f>
        <v>47.186999999999998</v>
      </c>
      <c r="BT51" s="206">
        <f>(BrutoTele23*98%)*Obracun!D33%</f>
        <v>0</v>
      </c>
      <c r="BU51" s="206"/>
      <c r="BV51" s="206">
        <f t="shared" ref="BV51:BV180" si="76">BS51+BT51-BU51</f>
        <v>47.186999999999998</v>
      </c>
      <c r="BW51" s="207">
        <f>(BrutoTele24*98%)*Obracun!D33%</f>
        <v>0</v>
      </c>
      <c r="BX51" s="207"/>
      <c r="BY51" s="207">
        <f t="shared" ref="BY51:BY180" si="77">BV51+BW51-BX51</f>
        <v>47.186999999999998</v>
      </c>
      <c r="BZ51" s="208">
        <f>(BrutoTele25*98%)*Obracun!D33%</f>
        <v>0</v>
      </c>
      <c r="CA51" s="208"/>
      <c r="CB51" s="208">
        <f t="shared" ref="CB51:CB180" si="78">BY51+BZ51-CA51</f>
        <v>47.186999999999998</v>
      </c>
      <c r="CC51" s="209">
        <f>(BrutoTele26*98%)*Obracun!D33%</f>
        <v>0</v>
      </c>
      <c r="CD51" s="209"/>
      <c r="CE51" s="209">
        <f t="shared" ref="CE51:CE180" si="79">CB51+CC51-CD51</f>
        <v>47.186999999999998</v>
      </c>
      <c r="CF51" s="210">
        <f>(BrutoTele27*98%)*Obracun!D33%</f>
        <v>0</v>
      </c>
      <c r="CG51" s="210"/>
      <c r="CH51" s="210">
        <f t="shared" ref="CH51:CH180" si="80">CE51+CF51-CG51</f>
        <v>47.186999999999998</v>
      </c>
      <c r="CI51" s="211">
        <f>(BrutoTele28*98%)*Obracun!D33%</f>
        <v>0</v>
      </c>
      <c r="CJ51" s="211"/>
      <c r="CK51" s="211">
        <f t="shared" ref="CK51:CK180" si="81">CH51+CI51-CJ51</f>
        <v>47.186999999999998</v>
      </c>
      <c r="CL51" s="206">
        <f>(BrutoTele29*98%)*Obracun!D33%</f>
        <v>0</v>
      </c>
      <c r="CM51" s="206"/>
      <c r="CN51" s="206">
        <f t="shared" ref="CN51:CN180" si="82">CK51+CL51-CM51</f>
        <v>47.186999999999998</v>
      </c>
      <c r="CO51" s="212">
        <f>(BrutoTele30*98%)*Obracun!D33%</f>
        <v>0</v>
      </c>
      <c r="CP51" s="212"/>
      <c r="CQ51" s="212">
        <f t="shared" ref="CQ51:CQ180" si="83">CN51+CO51-CP51</f>
        <v>47.186999999999998</v>
      </c>
      <c r="CR51" s="213">
        <f>(BrutoTele31*98%)*Obracun!D33%</f>
        <v>0</v>
      </c>
      <c r="CS51" s="213"/>
      <c r="CT51" s="213">
        <f t="shared" ref="CT51:CT180" si="84">CQ51+CR51-CS51</f>
        <v>47.186999999999998</v>
      </c>
      <c r="CU51">
        <f t="shared" ref="CU51:CU71" si="85">IF(Dan=$F$4,F51,IF(Dan=$I$4,I51,IF(Dan=$L$4,L51,IF(Dan=$O$4,O51,IF(Dan=$R$4,R51,IF(Dan=$U$4,U51,IF(Dan=$X$4,X51,IF(Dan=$AA$4,AA51,IF(Dan=$AD$4,AD51,IF(Dan=$AG$4,AG51,IF(Dan=$AJ$4,AJ51,IF(Dan=$AM$4,AM51,IF(Dan=$AP$4,AP51,IF(Dan=$AS$4,AS51,IF(Dan=$AV$4,AV51,IF(Dan=$AY$4,AY51,IF(Dan=$BB$4,BB51,IF(Dan=$BE$4,BE51,IF(Dan=$BH$4,BH51,IF(Dan=$BK$4,BK51,IF(Dan=$BN$4,BN51,IF(Dan=$BQ$4,BQ51,IF(Dan=$BT$4,BT51,IF(Dan=$BW$4,BW51,IF(Dan=$BZ$4,BZ51,IF(Dan=$CC$4,CC51,IF(Dan=$CF$4,CF51,IF(Dan=$CI$4,CI51,IF(Dan=$CL$4,CL51,IF(Dan=$CO$4,CO51,IF(Dan=$CR$4,CR51,0)))))))))))))))))))))))))))))))</f>
        <v>0</v>
      </c>
      <c r="CV51">
        <f t="shared" ref="CV51:CV71" si="86">IF(Dan=$F$4,G51,IF(Dan=$I$4,J51,IF(Dan=$L$4,M51,IF(Dan=$O$4,P51,IF(Dan=$R$4,S51,IF(Dan=$U$4,V51,IF(Dan=$X$4,Y51,IF(Dan=$AA$4,AB51,IF(Dan=$AD$4,AE51,IF(Dan=$AG$4,AH51,IF(Dan=$AJ$4,AK51,IF(Dan=$AM$4,AN51,IF(Dan=$AP$4,AQ51,IF(Dan=$AS$4,AT51,IF(Dan=$AV$4,AW51,IF(Dan=$AY$4,AZ51,IF(Dan=$BB$4,BC51,IF(Dan=$BE$4,BF51,IF(Dan=$BH$4,BI51,IF(Dan=$BK$4,BL51,IF(Dan=$BN$4,BO51,IF(Dan=$BQ$4,BR51,IF(Dan=$BT$4,BU51,IF(Dan=$BW$4,BX51,IF(Dan=$BZ$4,CA51,IF(Dan=$CC$4,CD51,IF(Dan=$CF$4,CG51,IF(Dan=$CI$4,CJ51,IF(Dan=$CL$4,CM51,IF(Dan=$CO$4,CP51,IF(Dan=$CR$4,CS51,0)))))))))))))))))))))))))))))))</f>
        <v>0</v>
      </c>
      <c r="CW51">
        <f t="shared" ref="CW51:CW71" si="87">IF(Dan=$F$4,D51,IF(Dan=$I$4,H51,IF(Dan=$L$4,K51,IF(Dan=$O$4,N51,IF(Dan=$R$4,Q51,IF(Dan=$U$4,T51,IF(Dan=$X$4,W51,IF(Dan=$AA$4,Z51,IF(Dan=$AD$4,AC51,IF(Dan=$AG$4,AF51,IF(Dan=$AJ$4,AI51,IF(Dan=$AM$4,AL51,IF(Dan=$AP$4,AO51,IF(Dan=$AS$4,AR51,IF(Dan=$AV$4,AU51,IF(Dan=$AY$4,AX51,IF(Dan=$BB$4,BA51,IF(Dan=$BE$4,BD51,IF(Dan=$BH$4,BG51,IF(Dan=$BK$4,BJ51,IF(Dan=$BN$4,BM51,IF(Dan=$BQ$4,BP51,IF(Dan=$BT$4,BS51,IF(Dan=$BW$4,BV51,IF(Dan=$BZ$4,BY51,IF(Dan=$CC$4,CB51,IF(Dan=$CF$4,CE51,IF(Dan=$CI$4,CH51,IF(Dan=$CL$4,CK51,IF(Dan=$CO$4,CN51,IF(Dan=$CR$4,CQ51,0)))))))))))))))))))))))))))))))</f>
        <v>0</v>
      </c>
      <c r="CY51" s="140" t="e">
        <f t="shared" ref="CY51:CY71" si="88">SUM(IF(AND($F$4&gt;=PocetniD,$F$4&lt;=KrajnjiD),G51,0),IF(AND($I$4&gt;=PocetniD,$I$4&lt;=KrajnjiD),J51,0),IF(AND($L$4&gt;=PocetniD,$L$4&lt;=KrajnjiD),M51,0),IF(AND($O$4&gt;=PocetniD,$O$4&lt;=KrajnjiD),P51,0),IF(AND($R$4&gt;=PocetniD,$R$4&lt;=KrajnjiD),S51,0),IF(AND($U$4&gt;=PocetniD,$U$4&lt;=KrajnjiD),V51,0),IF(AND($X$4&gt;=PocetniD,$X$4&lt;=KrajnjiD),Y51,0),IF(AND($AA$4&gt;=PocetniD,$AA$4&lt;=KrajnjiD),AB51,0),IF(AND($AD$4&gt;=PocetniD,$AD$4&lt;=KrajnjiD),AE51,0),IF(AND($AG$4&gt;=PocetniD,$AG$4&lt;=KrajnjiD),AH51,0),IF(AND($AJ$4&gt;=PocetniD,$AJ$4&lt;=KrajnjiD),AK51,0),IF(AND($AM$4&gt;=PocetniD,$AM$4&lt;=KrajnjiD),AN51,0),IF(AND($AP$4&gt;=PocetniD,$AP$4&lt;=KrajnjiD),AQ51,0),IF(AND($AS$4&gt;=PocetniD,$AS$4&lt;=KrajnjiD),AT51,0),IF(AND($AV$4&gt;=PocetniD,$AV$4&lt;=KrajnjiD),AW51,0),IF(AND($AY$4&gt;=PocetniD,$AY$4&lt;=KrajnjiD),AZ51,0),IF(AND($BB$4&gt;=PocetniD,$BB$4&lt;=KrajnjiD),BC51,0),IF(AND($BE$4&gt;=PocetniD,$BE$4&lt;=KrajnjiD),BF51,0),IF(AND($BH$4&gt;=PocetniD,$BH$4&lt;=KrajnjiD),BI51,0),IF(AND($BK$4&gt;=PocetniD,$BK$4&lt;=KrajnjiD),BL51,0),IF(AND($BN$4&gt;=PocetniD,$BN$4&lt;=KrajnjiD),BO51,0),IF(AND($BQ$4&gt;=PocetniD,$BQ$4&lt;=KrajnjiD),BR51,0),IF(AND($BT$4&gt;=PocetniD,$BT$4&lt;=KrajnjiD),BU51,0),IF(AND($BW$4&gt;=PocetniD,$BW$4&lt;=KrajnjiD),BX51,0),IF(AND($BZ$4&gt;=PocetniD,$BZ$4&lt;=KrajnjiD),CA51,0),IF(AND($CC$4&gt;=PocetniD,$CC$4&lt;=KrajnjiD),CD51,0),IF(AND($CF$4&gt;=PocetniD,$CF$4&lt;=KrajnjiD),CG51,0),IF(AND($FCI$4&gt;=PocetniD,$CI$4&lt;=KrajnjiD),CJ51,0),IF(AND($CL$4&gt;=PocetniD,$CL$4&lt;=KrajnjiD),CM51,0),IF(AND($CO$4&gt;=PocetniD,$CO$4&lt;=KrajnjiD),CP51,0),IF(AND($CR$4&gt;=PocetniD,$CR$4&lt;=KrajnjiD),CS51,0),)</f>
        <v>#NAME?</v>
      </c>
      <c r="CZ51">
        <f t="shared" ref="CZ51:CZ71" si="89">SUM(D51,IF(Dan&gt;=$F$4,F51,0),IF(Dan&gt;=$I$4,I51,0),IF(Dan&gt;=$L$4,L51,0),IF(Dan&gt;=$O$4,O51,0),IF(Dan&gt;=$R$4,R51,0),IF(Dan&gt;=$U$4,U51,0),IF(Dan&gt;=$X$4,X51,0),IF(Dan&gt;=$AA$4,AA51,0),IF(Dan&gt;=$AD$4,AD51,0),IF(Dan&gt;=$AG$4,AG51,0),IF(Dan&gt;=$AJ$4,AJ51,0),IF(Dan&gt;=$AM$4,AM51,0),IF(Dan&gt;=$AP$4,AP51,0),IF(Dan&gt;=$AS$4,AS51,0),IF(Dan&gt;=$AV$4,AV51,0),IF(Dan&gt;=$AY$4,AY51,0),IF(Dan&gt;=$BB$4,BB51,0),IF(Dan&gt;=$BE$4,BE51,0),IF(Dan&gt;=$BH$4,BH51,0),IF(Dan&gt;=$BK$4,BK51,0),IF(Dan&gt;=$BN$4,BN51,0),IF(Dan&gt;=$BQ$4,BQ51,0),IF(Dan&gt;=$BT$4,BT51,0),IF(Dan&gt;=$BW$4,BW51,0),IF(Dan&gt;=$BZ$4,BZ51,0),IF(Dan&gt;=$CC$4,CC51,0),IF(Dan&gt;=$CF$4,CF51,0),IF(Dan&gt;=$CI$4,CI51,0),IF(Dan&gt;=$CL$4,CL51,0),IF(Dan&gt;=$CO$4,CO51,0),IF(Dan&gt;=$CR$4,CR51,0))</f>
        <v>0</v>
      </c>
    </row>
    <row r="52" spans="1:104" s="235" customFormat="1">
      <c r="A52" s="231">
        <v>47</v>
      </c>
      <c r="B52" s="237" t="s">
        <v>152</v>
      </c>
      <c r="C52" s="232" t="s">
        <v>16</v>
      </c>
      <c r="D52" s="233"/>
      <c r="E52" s="234">
        <f>Cijene!D24</f>
        <v>13</v>
      </c>
      <c r="F52" s="231">
        <f>MesoJagnjadi01</f>
        <v>0</v>
      </c>
      <c r="G52" s="231"/>
      <c r="H52" s="233">
        <f t="shared" si="54"/>
        <v>0</v>
      </c>
      <c r="I52" s="231">
        <f>MesoJagnjadi02</f>
        <v>0</v>
      </c>
      <c r="J52" s="231"/>
      <c r="K52" s="233">
        <f t="shared" si="55"/>
        <v>0</v>
      </c>
      <c r="L52" s="233">
        <f>MesoJagnjadi03</f>
        <v>0</v>
      </c>
      <c r="M52" s="233"/>
      <c r="N52" s="233">
        <f t="shared" si="56"/>
        <v>0</v>
      </c>
      <c r="O52" s="233">
        <f>MesoJagnjadi04</f>
        <v>0</v>
      </c>
      <c r="P52" s="233"/>
      <c r="Q52" s="233">
        <f t="shared" si="57"/>
        <v>0</v>
      </c>
      <c r="R52" s="233">
        <f>MesoJagnjadi05</f>
        <v>0</v>
      </c>
      <c r="S52" s="233"/>
      <c r="T52" s="233">
        <f t="shared" si="58"/>
        <v>0</v>
      </c>
      <c r="U52" s="233">
        <f>MesoJagnjadi06</f>
        <v>0</v>
      </c>
      <c r="V52" s="233"/>
      <c r="W52" s="233">
        <f t="shared" si="59"/>
        <v>0</v>
      </c>
      <c r="X52" s="233">
        <f>MesoJagnjadi07</f>
        <v>0</v>
      </c>
      <c r="Y52" s="233"/>
      <c r="Z52" s="233">
        <f t="shared" si="60"/>
        <v>0</v>
      </c>
      <c r="AA52" s="233">
        <f>MesoJagnjadi08</f>
        <v>0</v>
      </c>
      <c r="AB52" s="233"/>
      <c r="AC52" s="233">
        <f t="shared" si="61"/>
        <v>0</v>
      </c>
      <c r="AD52" s="233">
        <f>MesoJagnjadi09</f>
        <v>0</v>
      </c>
      <c r="AE52" s="233"/>
      <c r="AF52" s="233">
        <f t="shared" si="62"/>
        <v>0</v>
      </c>
      <c r="AG52" s="233">
        <f>MesoJagnjadi10</f>
        <v>0</v>
      </c>
      <c r="AH52" s="233"/>
      <c r="AI52" s="233">
        <f t="shared" si="63"/>
        <v>0</v>
      </c>
      <c r="AJ52" s="233">
        <f>MesoJagnjadi11</f>
        <v>0</v>
      </c>
      <c r="AK52" s="233"/>
      <c r="AL52" s="233">
        <f t="shared" si="64"/>
        <v>0</v>
      </c>
      <c r="AM52" s="233">
        <f>MesoJagnjadi12</f>
        <v>0</v>
      </c>
      <c r="AN52" s="233"/>
      <c r="AO52" s="233">
        <f t="shared" si="65"/>
        <v>0</v>
      </c>
      <c r="AP52" s="233">
        <f>MesoJagnjadi13</f>
        <v>0</v>
      </c>
      <c r="AQ52" s="233"/>
      <c r="AR52" s="233">
        <f t="shared" si="66"/>
        <v>0</v>
      </c>
      <c r="AS52" s="233">
        <f>MesoJagnjadi14</f>
        <v>0</v>
      </c>
      <c r="AT52" s="233"/>
      <c r="AU52" s="233">
        <f t="shared" si="67"/>
        <v>0</v>
      </c>
      <c r="AV52" s="233">
        <f>MesoJagnjadi15</f>
        <v>0</v>
      </c>
      <c r="AW52" s="233"/>
      <c r="AX52" s="233">
        <f t="shared" si="68"/>
        <v>0</v>
      </c>
      <c r="AY52" s="233">
        <f>MesoJagnjadi16</f>
        <v>0</v>
      </c>
      <c r="AZ52" s="233"/>
      <c r="BA52" s="233">
        <f t="shared" si="69"/>
        <v>0</v>
      </c>
      <c r="BB52" s="233">
        <f>MesoJagnjadi17</f>
        <v>0</v>
      </c>
      <c r="BC52" s="233"/>
      <c r="BD52" s="233">
        <f t="shared" si="70"/>
        <v>0</v>
      </c>
      <c r="BE52" s="233">
        <f>MesoJagnjadi18</f>
        <v>0</v>
      </c>
      <c r="BF52" s="233"/>
      <c r="BG52" s="233">
        <f t="shared" si="71"/>
        <v>0</v>
      </c>
      <c r="BH52" s="233">
        <f>MesoJagnjadi19</f>
        <v>0</v>
      </c>
      <c r="BI52" s="233"/>
      <c r="BJ52" s="233">
        <f t="shared" si="72"/>
        <v>0</v>
      </c>
      <c r="BK52" s="233">
        <f>MesoJagnjadi20</f>
        <v>0</v>
      </c>
      <c r="BL52" s="233"/>
      <c r="BM52" s="233">
        <f t="shared" si="73"/>
        <v>0</v>
      </c>
      <c r="BN52" s="233">
        <f>MesoJagnjadi21</f>
        <v>0</v>
      </c>
      <c r="BO52" s="233"/>
      <c r="BP52" s="233">
        <f t="shared" si="74"/>
        <v>0</v>
      </c>
      <c r="BQ52" s="233">
        <f>MesoJagnjadi22</f>
        <v>0</v>
      </c>
      <c r="BR52" s="233"/>
      <c r="BS52" s="233">
        <f t="shared" si="75"/>
        <v>0</v>
      </c>
      <c r="BT52" s="233">
        <f>MesoJagnjadi23</f>
        <v>0</v>
      </c>
      <c r="BU52" s="233"/>
      <c r="BV52" s="233">
        <f t="shared" si="76"/>
        <v>0</v>
      </c>
      <c r="BW52" s="233">
        <f>MesoJagnjadi24</f>
        <v>0</v>
      </c>
      <c r="BX52" s="233"/>
      <c r="BY52" s="233">
        <f t="shared" si="77"/>
        <v>0</v>
      </c>
      <c r="BZ52" s="233">
        <f>MesoJagnjadi25</f>
        <v>0</v>
      </c>
      <c r="CA52" s="233"/>
      <c r="CB52" s="233">
        <f t="shared" si="78"/>
        <v>0</v>
      </c>
      <c r="CC52" s="233">
        <f>MesoJagnjadi26</f>
        <v>0</v>
      </c>
      <c r="CD52" s="233"/>
      <c r="CE52" s="233">
        <f t="shared" si="79"/>
        <v>0</v>
      </c>
      <c r="CF52" s="233">
        <f>MesoJagnjadi27</f>
        <v>0</v>
      </c>
      <c r="CG52" s="233"/>
      <c r="CH52" s="233">
        <f t="shared" si="80"/>
        <v>0</v>
      </c>
      <c r="CI52" s="233">
        <f>MesoJagnjadi28</f>
        <v>0</v>
      </c>
      <c r="CJ52" s="233"/>
      <c r="CK52" s="233">
        <f t="shared" si="81"/>
        <v>0</v>
      </c>
      <c r="CL52" s="233">
        <f>MesoJagnjadi29</f>
        <v>0</v>
      </c>
      <c r="CM52" s="233"/>
      <c r="CN52" s="233">
        <f t="shared" si="82"/>
        <v>0</v>
      </c>
      <c r="CO52" s="233">
        <f>MesoJagnjadi30</f>
        <v>0</v>
      </c>
      <c r="CP52" s="233"/>
      <c r="CQ52" s="233">
        <f t="shared" si="83"/>
        <v>0</v>
      </c>
      <c r="CR52" s="233">
        <f>MesoJagnjadi31</f>
        <v>0</v>
      </c>
      <c r="CS52" s="233"/>
      <c r="CT52" s="233">
        <f t="shared" si="84"/>
        <v>0</v>
      </c>
      <c r="CU52" s="235">
        <f t="shared" si="85"/>
        <v>0</v>
      </c>
      <c r="CV52" s="235">
        <f t="shared" si="86"/>
        <v>0</v>
      </c>
      <c r="CW52" s="235">
        <f t="shared" si="87"/>
        <v>0</v>
      </c>
      <c r="CY52" s="236" t="e">
        <f t="shared" si="88"/>
        <v>#NAME?</v>
      </c>
      <c r="CZ52" s="235">
        <f t="shared" si="89"/>
        <v>0</v>
      </c>
    </row>
    <row r="53" spans="1:104">
      <c r="A53" s="181">
        <v>48</v>
      </c>
      <c r="B53" s="230" t="s">
        <v>160</v>
      </c>
      <c r="C53" s="182" t="s">
        <v>130</v>
      </c>
      <c r="D53" s="183"/>
      <c r="E53" s="184"/>
      <c r="F53" s="152"/>
      <c r="G53" s="152"/>
      <c r="H53" s="185">
        <f t="shared" si="54"/>
        <v>0</v>
      </c>
      <c r="I53" s="153"/>
      <c r="J53" s="153"/>
      <c r="K53" s="186">
        <f t="shared" si="55"/>
        <v>0</v>
      </c>
      <c r="L53" s="187"/>
      <c r="M53" s="187"/>
      <c r="N53" s="187">
        <f t="shared" si="56"/>
        <v>0</v>
      </c>
      <c r="O53" s="188"/>
      <c r="P53" s="188"/>
      <c r="Q53" s="188">
        <f t="shared" si="57"/>
        <v>0</v>
      </c>
      <c r="R53" s="189"/>
      <c r="S53" s="189"/>
      <c r="T53" s="189">
        <f t="shared" si="58"/>
        <v>0</v>
      </c>
      <c r="U53" s="190"/>
      <c r="V53" s="190"/>
      <c r="W53" s="190">
        <f t="shared" si="59"/>
        <v>0</v>
      </c>
      <c r="X53" s="191"/>
      <c r="Y53" s="191"/>
      <c r="Z53" s="191">
        <f t="shared" si="60"/>
        <v>0</v>
      </c>
      <c r="AA53" s="192"/>
      <c r="AB53" s="192"/>
      <c r="AC53" s="192">
        <f t="shared" si="61"/>
        <v>0</v>
      </c>
      <c r="AD53" s="193"/>
      <c r="AE53" s="193"/>
      <c r="AF53" s="193">
        <f t="shared" si="62"/>
        <v>0</v>
      </c>
      <c r="AG53" s="194"/>
      <c r="AH53" s="194"/>
      <c r="AI53" s="194">
        <f t="shared" si="63"/>
        <v>0</v>
      </c>
      <c r="AJ53" s="195"/>
      <c r="AK53" s="195"/>
      <c r="AL53" s="195">
        <f t="shared" si="64"/>
        <v>0</v>
      </c>
      <c r="AM53" s="196"/>
      <c r="AN53" s="196"/>
      <c r="AO53" s="196">
        <f t="shared" si="65"/>
        <v>0</v>
      </c>
      <c r="AP53" s="197"/>
      <c r="AQ53" s="197"/>
      <c r="AR53" s="197">
        <f t="shared" si="66"/>
        <v>0</v>
      </c>
      <c r="AS53" s="198"/>
      <c r="AT53" s="198"/>
      <c r="AU53" s="198">
        <f t="shared" si="67"/>
        <v>0</v>
      </c>
      <c r="AV53" s="199"/>
      <c r="AW53" s="199"/>
      <c r="AX53" s="199">
        <f t="shared" si="68"/>
        <v>0</v>
      </c>
      <c r="AY53" s="200"/>
      <c r="AZ53" s="200"/>
      <c r="BA53" s="200">
        <f t="shared" si="69"/>
        <v>0</v>
      </c>
      <c r="BB53" s="201"/>
      <c r="BC53" s="201"/>
      <c r="BD53" s="201">
        <f t="shared" si="70"/>
        <v>0</v>
      </c>
      <c r="BE53" s="202"/>
      <c r="BF53" s="202"/>
      <c r="BG53" s="202">
        <f t="shared" si="71"/>
        <v>0</v>
      </c>
      <c r="BH53" s="203"/>
      <c r="BI53" s="203"/>
      <c r="BJ53" s="203">
        <f t="shared" si="72"/>
        <v>0</v>
      </c>
      <c r="BK53" s="195"/>
      <c r="BL53" s="195"/>
      <c r="BM53" s="195">
        <f t="shared" si="73"/>
        <v>0</v>
      </c>
      <c r="BN53" s="204"/>
      <c r="BO53" s="204"/>
      <c r="BP53" s="204">
        <f t="shared" si="74"/>
        <v>0</v>
      </c>
      <c r="BQ53" s="205"/>
      <c r="BR53" s="205"/>
      <c r="BS53" s="205">
        <f t="shared" si="75"/>
        <v>0</v>
      </c>
      <c r="BT53" s="206"/>
      <c r="BU53" s="206"/>
      <c r="BV53" s="206">
        <f t="shared" si="76"/>
        <v>0</v>
      </c>
      <c r="BW53" s="207"/>
      <c r="BX53" s="207"/>
      <c r="BY53" s="207">
        <f t="shared" si="77"/>
        <v>0</v>
      </c>
      <c r="BZ53" s="208"/>
      <c r="CA53" s="208"/>
      <c r="CB53" s="208">
        <f t="shared" si="78"/>
        <v>0</v>
      </c>
      <c r="CC53" s="209"/>
      <c r="CD53" s="209"/>
      <c r="CE53" s="209">
        <f t="shared" si="79"/>
        <v>0</v>
      </c>
      <c r="CF53" s="210"/>
      <c r="CG53" s="210"/>
      <c r="CH53" s="210">
        <f t="shared" si="80"/>
        <v>0</v>
      </c>
      <c r="CI53" s="211"/>
      <c r="CJ53" s="211"/>
      <c r="CK53" s="211">
        <f t="shared" si="81"/>
        <v>0</v>
      </c>
      <c r="CL53" s="206"/>
      <c r="CM53" s="206"/>
      <c r="CN53" s="206">
        <f t="shared" si="82"/>
        <v>0</v>
      </c>
      <c r="CO53" s="212"/>
      <c r="CP53" s="212"/>
      <c r="CQ53" s="212">
        <f t="shared" si="83"/>
        <v>0</v>
      </c>
      <c r="CR53" s="213"/>
      <c r="CS53" s="213"/>
      <c r="CT53" s="213">
        <f t="shared" si="84"/>
        <v>0</v>
      </c>
      <c r="CU53">
        <f t="shared" si="85"/>
        <v>0</v>
      </c>
      <c r="CV53">
        <f t="shared" si="86"/>
        <v>0</v>
      </c>
      <c r="CW53">
        <f t="shared" si="87"/>
        <v>0</v>
      </c>
      <c r="CY53" s="140" t="e">
        <f t="shared" si="88"/>
        <v>#NAME?</v>
      </c>
      <c r="CZ53">
        <f t="shared" si="89"/>
        <v>0</v>
      </c>
    </row>
    <row r="54" spans="1:104">
      <c r="A54" s="181">
        <v>49</v>
      </c>
      <c r="B54" s="230"/>
      <c r="C54" s="182" t="s">
        <v>130</v>
      </c>
      <c r="D54" s="183"/>
      <c r="E54" s="184"/>
      <c r="F54" s="152"/>
      <c r="G54" s="152"/>
      <c r="H54" s="185">
        <f t="shared" si="54"/>
        <v>0</v>
      </c>
      <c r="I54" s="153"/>
      <c r="J54" s="153"/>
      <c r="K54" s="186">
        <f t="shared" si="55"/>
        <v>0</v>
      </c>
      <c r="L54" s="187"/>
      <c r="M54" s="187"/>
      <c r="N54" s="187">
        <f t="shared" si="56"/>
        <v>0</v>
      </c>
      <c r="O54" s="188"/>
      <c r="P54" s="188"/>
      <c r="Q54" s="188">
        <f t="shared" si="57"/>
        <v>0</v>
      </c>
      <c r="R54" s="189"/>
      <c r="S54" s="189"/>
      <c r="T54" s="189">
        <f t="shared" si="58"/>
        <v>0</v>
      </c>
      <c r="U54" s="190"/>
      <c r="V54" s="190"/>
      <c r="W54" s="190">
        <f t="shared" si="59"/>
        <v>0</v>
      </c>
      <c r="X54" s="191"/>
      <c r="Y54" s="191"/>
      <c r="Z54" s="191">
        <f t="shared" si="60"/>
        <v>0</v>
      </c>
      <c r="AA54" s="192"/>
      <c r="AB54" s="192"/>
      <c r="AC54" s="192">
        <f t="shared" si="61"/>
        <v>0</v>
      </c>
      <c r="AD54" s="193"/>
      <c r="AE54" s="193"/>
      <c r="AF54" s="193">
        <f t="shared" si="62"/>
        <v>0</v>
      </c>
      <c r="AG54" s="194"/>
      <c r="AH54" s="194"/>
      <c r="AI54" s="194">
        <f t="shared" si="63"/>
        <v>0</v>
      </c>
      <c r="AJ54" s="195"/>
      <c r="AK54" s="195"/>
      <c r="AL54" s="195">
        <f t="shared" si="64"/>
        <v>0</v>
      </c>
      <c r="AM54" s="196"/>
      <c r="AN54" s="196"/>
      <c r="AO54" s="196">
        <f t="shared" si="65"/>
        <v>0</v>
      </c>
      <c r="AP54" s="197"/>
      <c r="AQ54" s="197"/>
      <c r="AR54" s="197">
        <f t="shared" si="66"/>
        <v>0</v>
      </c>
      <c r="AS54" s="198"/>
      <c r="AT54" s="198"/>
      <c r="AU54" s="198">
        <f t="shared" si="67"/>
        <v>0</v>
      </c>
      <c r="AV54" s="199"/>
      <c r="AW54" s="199"/>
      <c r="AX54" s="199">
        <f t="shared" si="68"/>
        <v>0</v>
      </c>
      <c r="AY54" s="200"/>
      <c r="AZ54" s="200"/>
      <c r="BA54" s="200">
        <f t="shared" si="69"/>
        <v>0</v>
      </c>
      <c r="BB54" s="201"/>
      <c r="BC54" s="201"/>
      <c r="BD54" s="201">
        <f t="shared" si="70"/>
        <v>0</v>
      </c>
      <c r="BE54" s="202"/>
      <c r="BF54" s="202"/>
      <c r="BG54" s="202">
        <f t="shared" si="71"/>
        <v>0</v>
      </c>
      <c r="BH54" s="203"/>
      <c r="BI54" s="203"/>
      <c r="BJ54" s="203">
        <f t="shared" si="72"/>
        <v>0</v>
      </c>
      <c r="BK54" s="195"/>
      <c r="BL54" s="195"/>
      <c r="BM54" s="195">
        <f t="shared" si="73"/>
        <v>0</v>
      </c>
      <c r="BN54" s="204"/>
      <c r="BO54" s="204"/>
      <c r="BP54" s="204">
        <f t="shared" si="74"/>
        <v>0</v>
      </c>
      <c r="BQ54" s="205"/>
      <c r="BR54" s="205"/>
      <c r="BS54" s="205">
        <f t="shared" si="75"/>
        <v>0</v>
      </c>
      <c r="BT54" s="206"/>
      <c r="BU54" s="206"/>
      <c r="BV54" s="206">
        <f t="shared" si="76"/>
        <v>0</v>
      </c>
      <c r="BW54" s="207"/>
      <c r="BX54" s="207"/>
      <c r="BY54" s="207">
        <f t="shared" si="77"/>
        <v>0</v>
      </c>
      <c r="BZ54" s="208"/>
      <c r="CA54" s="208"/>
      <c r="CB54" s="208">
        <f t="shared" si="78"/>
        <v>0</v>
      </c>
      <c r="CC54" s="209"/>
      <c r="CD54" s="209"/>
      <c r="CE54" s="209">
        <f t="shared" si="79"/>
        <v>0</v>
      </c>
      <c r="CF54" s="210"/>
      <c r="CG54" s="210"/>
      <c r="CH54" s="210">
        <f t="shared" si="80"/>
        <v>0</v>
      </c>
      <c r="CI54" s="211"/>
      <c r="CJ54" s="211"/>
      <c r="CK54" s="211">
        <f t="shared" si="81"/>
        <v>0</v>
      </c>
      <c r="CL54" s="206"/>
      <c r="CM54" s="206"/>
      <c r="CN54" s="206">
        <f t="shared" si="82"/>
        <v>0</v>
      </c>
      <c r="CO54" s="212"/>
      <c r="CP54" s="212"/>
      <c r="CQ54" s="212">
        <f t="shared" si="83"/>
        <v>0</v>
      </c>
      <c r="CR54" s="213"/>
      <c r="CS54" s="213"/>
      <c r="CT54" s="213">
        <f t="shared" si="84"/>
        <v>0</v>
      </c>
      <c r="CU54">
        <f t="shared" si="85"/>
        <v>0</v>
      </c>
      <c r="CV54">
        <f t="shared" si="86"/>
        <v>0</v>
      </c>
      <c r="CW54">
        <f t="shared" si="87"/>
        <v>0</v>
      </c>
      <c r="CY54" s="140" t="e">
        <f t="shared" si="88"/>
        <v>#NAME?</v>
      </c>
      <c r="CZ54">
        <f t="shared" si="89"/>
        <v>0</v>
      </c>
    </row>
    <row r="55" spans="1:104">
      <c r="A55" s="181">
        <v>50</v>
      </c>
      <c r="B55" s="230"/>
      <c r="C55" s="182" t="s">
        <v>130</v>
      </c>
      <c r="D55" s="183"/>
      <c r="E55" s="184"/>
      <c r="F55" s="152"/>
      <c r="G55" s="152"/>
      <c r="H55" s="185">
        <f t="shared" si="54"/>
        <v>0</v>
      </c>
      <c r="I55" s="153"/>
      <c r="J55" s="153"/>
      <c r="K55" s="186">
        <f t="shared" si="55"/>
        <v>0</v>
      </c>
      <c r="L55" s="187"/>
      <c r="M55" s="187"/>
      <c r="N55" s="187">
        <f t="shared" si="56"/>
        <v>0</v>
      </c>
      <c r="O55" s="188"/>
      <c r="P55" s="188"/>
      <c r="Q55" s="188">
        <f t="shared" si="57"/>
        <v>0</v>
      </c>
      <c r="R55" s="189"/>
      <c r="S55" s="189"/>
      <c r="T55" s="189">
        <f t="shared" si="58"/>
        <v>0</v>
      </c>
      <c r="U55" s="190"/>
      <c r="V55" s="190"/>
      <c r="W55" s="190">
        <f t="shared" si="59"/>
        <v>0</v>
      </c>
      <c r="X55" s="191"/>
      <c r="Y55" s="191"/>
      <c r="Z55" s="191">
        <f t="shared" si="60"/>
        <v>0</v>
      </c>
      <c r="AA55" s="192"/>
      <c r="AB55" s="192"/>
      <c r="AC55" s="192">
        <f t="shared" si="61"/>
        <v>0</v>
      </c>
      <c r="AD55" s="193"/>
      <c r="AE55" s="193"/>
      <c r="AF55" s="193">
        <f t="shared" si="62"/>
        <v>0</v>
      </c>
      <c r="AG55" s="194"/>
      <c r="AH55" s="194"/>
      <c r="AI55" s="194">
        <f t="shared" si="63"/>
        <v>0</v>
      </c>
      <c r="AJ55" s="195"/>
      <c r="AK55" s="195"/>
      <c r="AL55" s="195">
        <f t="shared" si="64"/>
        <v>0</v>
      </c>
      <c r="AM55" s="196"/>
      <c r="AN55" s="196"/>
      <c r="AO55" s="196">
        <f t="shared" si="65"/>
        <v>0</v>
      </c>
      <c r="AP55" s="197"/>
      <c r="AQ55" s="197"/>
      <c r="AR55" s="197">
        <f t="shared" si="66"/>
        <v>0</v>
      </c>
      <c r="AS55" s="198"/>
      <c r="AT55" s="198"/>
      <c r="AU55" s="198">
        <f t="shared" si="67"/>
        <v>0</v>
      </c>
      <c r="AV55" s="199"/>
      <c r="AW55" s="199"/>
      <c r="AX55" s="199">
        <f t="shared" si="68"/>
        <v>0</v>
      </c>
      <c r="AY55" s="200"/>
      <c r="AZ55" s="200"/>
      <c r="BA55" s="200">
        <f t="shared" si="69"/>
        <v>0</v>
      </c>
      <c r="BB55" s="201"/>
      <c r="BC55" s="201"/>
      <c r="BD55" s="201">
        <f t="shared" si="70"/>
        <v>0</v>
      </c>
      <c r="BE55" s="202"/>
      <c r="BF55" s="202"/>
      <c r="BG55" s="202">
        <f t="shared" si="71"/>
        <v>0</v>
      </c>
      <c r="BH55" s="203"/>
      <c r="BI55" s="203"/>
      <c r="BJ55" s="203">
        <f t="shared" si="72"/>
        <v>0</v>
      </c>
      <c r="BK55" s="195"/>
      <c r="BL55" s="195"/>
      <c r="BM55" s="195">
        <f t="shared" si="73"/>
        <v>0</v>
      </c>
      <c r="BN55" s="204"/>
      <c r="BO55" s="204"/>
      <c r="BP55" s="204">
        <f t="shared" si="74"/>
        <v>0</v>
      </c>
      <c r="BQ55" s="205"/>
      <c r="BR55" s="205"/>
      <c r="BS55" s="205">
        <f t="shared" si="75"/>
        <v>0</v>
      </c>
      <c r="BT55" s="206"/>
      <c r="BU55" s="206"/>
      <c r="BV55" s="206">
        <f t="shared" si="76"/>
        <v>0</v>
      </c>
      <c r="BW55" s="207"/>
      <c r="BX55" s="207"/>
      <c r="BY55" s="207">
        <f t="shared" si="77"/>
        <v>0</v>
      </c>
      <c r="BZ55" s="208"/>
      <c r="CA55" s="208"/>
      <c r="CB55" s="208">
        <f t="shared" si="78"/>
        <v>0</v>
      </c>
      <c r="CC55" s="209"/>
      <c r="CD55" s="209"/>
      <c r="CE55" s="209">
        <f t="shared" si="79"/>
        <v>0</v>
      </c>
      <c r="CF55" s="210"/>
      <c r="CG55" s="210"/>
      <c r="CH55" s="210">
        <f t="shared" si="80"/>
        <v>0</v>
      </c>
      <c r="CI55" s="211"/>
      <c r="CJ55" s="211"/>
      <c r="CK55" s="211">
        <f t="shared" si="81"/>
        <v>0</v>
      </c>
      <c r="CL55" s="206"/>
      <c r="CM55" s="206"/>
      <c r="CN55" s="206">
        <f t="shared" si="82"/>
        <v>0</v>
      </c>
      <c r="CO55" s="212"/>
      <c r="CP55" s="212"/>
      <c r="CQ55" s="212">
        <f t="shared" si="83"/>
        <v>0</v>
      </c>
      <c r="CR55" s="213"/>
      <c r="CS55" s="213"/>
      <c r="CT55" s="213">
        <f t="shared" si="84"/>
        <v>0</v>
      </c>
      <c r="CU55">
        <f t="shared" si="85"/>
        <v>0</v>
      </c>
      <c r="CV55">
        <f t="shared" si="86"/>
        <v>0</v>
      </c>
      <c r="CW55">
        <f t="shared" si="87"/>
        <v>0</v>
      </c>
      <c r="CY55" s="140" t="e">
        <f t="shared" si="88"/>
        <v>#NAME?</v>
      </c>
      <c r="CZ55">
        <f t="shared" si="89"/>
        <v>0</v>
      </c>
    </row>
    <row r="56" spans="1:104">
      <c r="A56" s="181">
        <v>51</v>
      </c>
      <c r="B56" s="230"/>
      <c r="C56" s="182" t="s">
        <v>130</v>
      </c>
      <c r="D56" s="183"/>
      <c r="E56" s="184"/>
      <c r="F56" s="152"/>
      <c r="G56" s="152"/>
      <c r="H56" s="185">
        <f t="shared" si="54"/>
        <v>0</v>
      </c>
      <c r="I56" s="153"/>
      <c r="J56" s="153"/>
      <c r="K56" s="186">
        <f t="shared" si="55"/>
        <v>0</v>
      </c>
      <c r="L56" s="187"/>
      <c r="M56" s="187"/>
      <c r="N56" s="187">
        <f t="shared" si="56"/>
        <v>0</v>
      </c>
      <c r="O56" s="188"/>
      <c r="P56" s="188"/>
      <c r="Q56" s="188">
        <f t="shared" si="57"/>
        <v>0</v>
      </c>
      <c r="R56" s="189"/>
      <c r="S56" s="189"/>
      <c r="T56" s="189">
        <f t="shared" si="58"/>
        <v>0</v>
      </c>
      <c r="U56" s="190"/>
      <c r="V56" s="190"/>
      <c r="W56" s="190">
        <f t="shared" si="59"/>
        <v>0</v>
      </c>
      <c r="X56" s="191"/>
      <c r="Y56" s="191"/>
      <c r="Z56" s="191">
        <f t="shared" si="60"/>
        <v>0</v>
      </c>
      <c r="AA56" s="192"/>
      <c r="AB56" s="192"/>
      <c r="AC56" s="192">
        <f t="shared" si="61"/>
        <v>0</v>
      </c>
      <c r="AD56" s="193"/>
      <c r="AE56" s="193"/>
      <c r="AF56" s="193">
        <f t="shared" si="62"/>
        <v>0</v>
      </c>
      <c r="AG56" s="194"/>
      <c r="AH56" s="194"/>
      <c r="AI56" s="194">
        <f t="shared" si="63"/>
        <v>0</v>
      </c>
      <c r="AJ56" s="195"/>
      <c r="AK56" s="195"/>
      <c r="AL56" s="195">
        <f t="shared" si="64"/>
        <v>0</v>
      </c>
      <c r="AM56" s="196"/>
      <c r="AN56" s="196"/>
      <c r="AO56" s="196">
        <f t="shared" si="65"/>
        <v>0</v>
      </c>
      <c r="AP56" s="197"/>
      <c r="AQ56" s="197"/>
      <c r="AR56" s="197">
        <f t="shared" si="66"/>
        <v>0</v>
      </c>
      <c r="AS56" s="198"/>
      <c r="AT56" s="198"/>
      <c r="AU56" s="198">
        <f t="shared" si="67"/>
        <v>0</v>
      </c>
      <c r="AV56" s="199"/>
      <c r="AW56" s="199"/>
      <c r="AX56" s="199">
        <f t="shared" si="68"/>
        <v>0</v>
      </c>
      <c r="AY56" s="200"/>
      <c r="AZ56" s="200"/>
      <c r="BA56" s="200">
        <f t="shared" si="69"/>
        <v>0</v>
      </c>
      <c r="BB56" s="201"/>
      <c r="BC56" s="201"/>
      <c r="BD56" s="201">
        <f t="shared" si="70"/>
        <v>0</v>
      </c>
      <c r="BE56" s="202"/>
      <c r="BF56" s="202"/>
      <c r="BG56" s="202">
        <f t="shared" si="71"/>
        <v>0</v>
      </c>
      <c r="BH56" s="203"/>
      <c r="BI56" s="203"/>
      <c r="BJ56" s="203">
        <f t="shared" si="72"/>
        <v>0</v>
      </c>
      <c r="BK56" s="195"/>
      <c r="BL56" s="195"/>
      <c r="BM56" s="195">
        <f t="shared" si="73"/>
        <v>0</v>
      </c>
      <c r="BN56" s="204"/>
      <c r="BO56" s="204"/>
      <c r="BP56" s="204">
        <f t="shared" si="74"/>
        <v>0</v>
      </c>
      <c r="BQ56" s="205"/>
      <c r="BR56" s="205"/>
      <c r="BS56" s="205">
        <f t="shared" si="75"/>
        <v>0</v>
      </c>
      <c r="BT56" s="206"/>
      <c r="BU56" s="206"/>
      <c r="BV56" s="206">
        <f t="shared" si="76"/>
        <v>0</v>
      </c>
      <c r="BW56" s="207"/>
      <c r="BX56" s="207"/>
      <c r="BY56" s="207">
        <f t="shared" si="77"/>
        <v>0</v>
      </c>
      <c r="BZ56" s="208"/>
      <c r="CA56" s="208"/>
      <c r="CB56" s="208">
        <f t="shared" si="78"/>
        <v>0</v>
      </c>
      <c r="CC56" s="209"/>
      <c r="CD56" s="209"/>
      <c r="CE56" s="209">
        <f t="shared" si="79"/>
        <v>0</v>
      </c>
      <c r="CF56" s="210"/>
      <c r="CG56" s="210"/>
      <c r="CH56" s="210">
        <f t="shared" si="80"/>
        <v>0</v>
      </c>
      <c r="CI56" s="211"/>
      <c r="CJ56" s="211"/>
      <c r="CK56" s="211">
        <f t="shared" si="81"/>
        <v>0</v>
      </c>
      <c r="CL56" s="206"/>
      <c r="CM56" s="206"/>
      <c r="CN56" s="206">
        <f t="shared" si="82"/>
        <v>0</v>
      </c>
      <c r="CO56" s="212"/>
      <c r="CP56" s="212"/>
      <c r="CQ56" s="212">
        <f t="shared" si="83"/>
        <v>0</v>
      </c>
      <c r="CR56" s="213"/>
      <c r="CS56" s="213"/>
      <c r="CT56" s="213">
        <f t="shared" si="84"/>
        <v>0</v>
      </c>
      <c r="CU56">
        <f t="shared" si="85"/>
        <v>0</v>
      </c>
      <c r="CV56">
        <f t="shared" si="86"/>
        <v>0</v>
      </c>
      <c r="CW56">
        <f t="shared" si="87"/>
        <v>0</v>
      </c>
      <c r="CY56" s="140" t="e">
        <f t="shared" si="88"/>
        <v>#NAME?</v>
      </c>
      <c r="CZ56">
        <f t="shared" si="89"/>
        <v>0</v>
      </c>
    </row>
    <row r="57" spans="1:104">
      <c r="A57" s="181">
        <v>52</v>
      </c>
      <c r="B57" s="230"/>
      <c r="C57" s="182" t="s">
        <v>130</v>
      </c>
      <c r="D57" s="183"/>
      <c r="E57" s="184"/>
      <c r="F57" s="152"/>
      <c r="G57" s="152"/>
      <c r="H57" s="185">
        <f t="shared" si="54"/>
        <v>0</v>
      </c>
      <c r="I57" s="153"/>
      <c r="J57" s="153"/>
      <c r="K57" s="186">
        <f t="shared" si="55"/>
        <v>0</v>
      </c>
      <c r="L57" s="187"/>
      <c r="M57" s="187"/>
      <c r="N57" s="187">
        <f t="shared" si="56"/>
        <v>0</v>
      </c>
      <c r="O57" s="188"/>
      <c r="P57" s="188"/>
      <c r="Q57" s="188">
        <f t="shared" si="57"/>
        <v>0</v>
      </c>
      <c r="R57" s="189"/>
      <c r="S57" s="189"/>
      <c r="T57" s="189">
        <f t="shared" si="58"/>
        <v>0</v>
      </c>
      <c r="U57" s="190"/>
      <c r="V57" s="190"/>
      <c r="W57" s="190">
        <f t="shared" si="59"/>
        <v>0</v>
      </c>
      <c r="X57" s="191"/>
      <c r="Y57" s="191"/>
      <c r="Z57" s="191">
        <f t="shared" si="60"/>
        <v>0</v>
      </c>
      <c r="AA57" s="192"/>
      <c r="AB57" s="192"/>
      <c r="AC57" s="192">
        <f t="shared" si="61"/>
        <v>0</v>
      </c>
      <c r="AD57" s="193"/>
      <c r="AE57" s="193"/>
      <c r="AF57" s="193">
        <f t="shared" si="62"/>
        <v>0</v>
      </c>
      <c r="AG57" s="194"/>
      <c r="AH57" s="194"/>
      <c r="AI57" s="194">
        <f t="shared" si="63"/>
        <v>0</v>
      </c>
      <c r="AJ57" s="195"/>
      <c r="AK57" s="195"/>
      <c r="AL57" s="195">
        <f t="shared" si="64"/>
        <v>0</v>
      </c>
      <c r="AM57" s="196"/>
      <c r="AN57" s="196"/>
      <c r="AO57" s="196">
        <f t="shared" si="65"/>
        <v>0</v>
      </c>
      <c r="AP57" s="197"/>
      <c r="AQ57" s="197"/>
      <c r="AR57" s="197">
        <f t="shared" si="66"/>
        <v>0</v>
      </c>
      <c r="AS57" s="198"/>
      <c r="AT57" s="198"/>
      <c r="AU57" s="198">
        <f t="shared" si="67"/>
        <v>0</v>
      </c>
      <c r="AV57" s="199"/>
      <c r="AW57" s="199"/>
      <c r="AX57" s="199">
        <f t="shared" si="68"/>
        <v>0</v>
      </c>
      <c r="AY57" s="200"/>
      <c r="AZ57" s="200"/>
      <c r="BA57" s="200">
        <f t="shared" si="69"/>
        <v>0</v>
      </c>
      <c r="BB57" s="201"/>
      <c r="BC57" s="201"/>
      <c r="BD57" s="201">
        <f t="shared" si="70"/>
        <v>0</v>
      </c>
      <c r="BE57" s="202"/>
      <c r="BF57" s="202"/>
      <c r="BG57" s="202">
        <f t="shared" si="71"/>
        <v>0</v>
      </c>
      <c r="BH57" s="203"/>
      <c r="BI57" s="203"/>
      <c r="BJ57" s="203">
        <f t="shared" si="72"/>
        <v>0</v>
      </c>
      <c r="BK57" s="195"/>
      <c r="BL57" s="195"/>
      <c r="BM57" s="195">
        <f t="shared" si="73"/>
        <v>0</v>
      </c>
      <c r="BN57" s="204"/>
      <c r="BO57" s="204"/>
      <c r="BP57" s="204">
        <f t="shared" si="74"/>
        <v>0</v>
      </c>
      <c r="BQ57" s="205"/>
      <c r="BR57" s="205"/>
      <c r="BS57" s="205">
        <f t="shared" si="75"/>
        <v>0</v>
      </c>
      <c r="BT57" s="206"/>
      <c r="BU57" s="206"/>
      <c r="BV57" s="206">
        <f t="shared" si="76"/>
        <v>0</v>
      </c>
      <c r="BW57" s="207"/>
      <c r="BX57" s="207"/>
      <c r="BY57" s="207">
        <f t="shared" si="77"/>
        <v>0</v>
      </c>
      <c r="BZ57" s="208"/>
      <c r="CA57" s="208"/>
      <c r="CB57" s="208">
        <f t="shared" si="78"/>
        <v>0</v>
      </c>
      <c r="CC57" s="209"/>
      <c r="CD57" s="209"/>
      <c r="CE57" s="209">
        <f t="shared" si="79"/>
        <v>0</v>
      </c>
      <c r="CF57" s="210"/>
      <c r="CG57" s="210"/>
      <c r="CH57" s="210">
        <f t="shared" si="80"/>
        <v>0</v>
      </c>
      <c r="CI57" s="211"/>
      <c r="CJ57" s="211"/>
      <c r="CK57" s="211">
        <f t="shared" si="81"/>
        <v>0</v>
      </c>
      <c r="CL57" s="206"/>
      <c r="CM57" s="206"/>
      <c r="CN57" s="206">
        <f t="shared" si="82"/>
        <v>0</v>
      </c>
      <c r="CO57" s="212"/>
      <c r="CP57" s="212"/>
      <c r="CQ57" s="212">
        <f t="shared" si="83"/>
        <v>0</v>
      </c>
      <c r="CR57" s="213"/>
      <c r="CS57" s="213"/>
      <c r="CT57" s="213">
        <f t="shared" si="84"/>
        <v>0</v>
      </c>
      <c r="CU57">
        <f t="shared" si="85"/>
        <v>0</v>
      </c>
      <c r="CV57">
        <f t="shared" si="86"/>
        <v>0</v>
      </c>
      <c r="CW57">
        <f t="shared" si="87"/>
        <v>0</v>
      </c>
      <c r="CY57" s="140" t="e">
        <f t="shared" si="88"/>
        <v>#NAME?</v>
      </c>
      <c r="CZ57">
        <f t="shared" si="89"/>
        <v>0</v>
      </c>
    </row>
    <row r="58" spans="1:104">
      <c r="A58" s="181">
        <v>53</v>
      </c>
      <c r="B58" s="230"/>
      <c r="C58" s="182" t="s">
        <v>130</v>
      </c>
      <c r="D58" s="183"/>
      <c r="E58" s="184"/>
      <c r="F58" s="152"/>
      <c r="G58" s="152"/>
      <c r="H58" s="185">
        <f t="shared" si="54"/>
        <v>0</v>
      </c>
      <c r="I58" s="153"/>
      <c r="J58" s="153"/>
      <c r="K58" s="186">
        <f t="shared" si="55"/>
        <v>0</v>
      </c>
      <c r="L58" s="187"/>
      <c r="M58" s="187"/>
      <c r="N58" s="187">
        <f t="shared" si="56"/>
        <v>0</v>
      </c>
      <c r="O58" s="188"/>
      <c r="P58" s="188"/>
      <c r="Q58" s="188">
        <f t="shared" si="57"/>
        <v>0</v>
      </c>
      <c r="R58" s="189"/>
      <c r="S58" s="189"/>
      <c r="T58" s="189">
        <f t="shared" si="58"/>
        <v>0</v>
      </c>
      <c r="U58" s="190"/>
      <c r="V58" s="190"/>
      <c r="W58" s="190">
        <f t="shared" si="59"/>
        <v>0</v>
      </c>
      <c r="X58" s="191"/>
      <c r="Y58" s="191"/>
      <c r="Z58" s="191">
        <f t="shared" si="60"/>
        <v>0</v>
      </c>
      <c r="AA58" s="192"/>
      <c r="AB58" s="192"/>
      <c r="AC58" s="192">
        <f t="shared" si="61"/>
        <v>0</v>
      </c>
      <c r="AD58" s="193"/>
      <c r="AE58" s="193"/>
      <c r="AF58" s="193">
        <f t="shared" si="62"/>
        <v>0</v>
      </c>
      <c r="AG58" s="194"/>
      <c r="AH58" s="194"/>
      <c r="AI58" s="194">
        <f t="shared" si="63"/>
        <v>0</v>
      </c>
      <c r="AJ58" s="195"/>
      <c r="AK58" s="195"/>
      <c r="AL58" s="195">
        <f t="shared" si="64"/>
        <v>0</v>
      </c>
      <c r="AM58" s="196"/>
      <c r="AN58" s="196"/>
      <c r="AO58" s="196">
        <f t="shared" si="65"/>
        <v>0</v>
      </c>
      <c r="AP58" s="197"/>
      <c r="AQ58" s="197"/>
      <c r="AR58" s="197">
        <f t="shared" si="66"/>
        <v>0</v>
      </c>
      <c r="AS58" s="198"/>
      <c r="AT58" s="198"/>
      <c r="AU58" s="198">
        <f t="shared" si="67"/>
        <v>0</v>
      </c>
      <c r="AV58" s="199"/>
      <c r="AW58" s="199"/>
      <c r="AX58" s="199">
        <f t="shared" si="68"/>
        <v>0</v>
      </c>
      <c r="AY58" s="200"/>
      <c r="AZ58" s="200"/>
      <c r="BA58" s="200">
        <f t="shared" si="69"/>
        <v>0</v>
      </c>
      <c r="BB58" s="201"/>
      <c r="BC58" s="201"/>
      <c r="BD58" s="201">
        <f t="shared" si="70"/>
        <v>0</v>
      </c>
      <c r="BE58" s="202"/>
      <c r="BF58" s="202"/>
      <c r="BG58" s="202">
        <f t="shared" si="71"/>
        <v>0</v>
      </c>
      <c r="BH58" s="203"/>
      <c r="BI58" s="203"/>
      <c r="BJ58" s="203">
        <f t="shared" si="72"/>
        <v>0</v>
      </c>
      <c r="BK58" s="195"/>
      <c r="BL58" s="195"/>
      <c r="BM58" s="195">
        <f t="shared" si="73"/>
        <v>0</v>
      </c>
      <c r="BN58" s="204"/>
      <c r="BO58" s="204"/>
      <c r="BP58" s="204">
        <f t="shared" si="74"/>
        <v>0</v>
      </c>
      <c r="BQ58" s="205"/>
      <c r="BR58" s="205"/>
      <c r="BS58" s="205">
        <f t="shared" si="75"/>
        <v>0</v>
      </c>
      <c r="BT58" s="206"/>
      <c r="BU58" s="206"/>
      <c r="BV58" s="206">
        <f t="shared" si="76"/>
        <v>0</v>
      </c>
      <c r="BW58" s="207"/>
      <c r="BX58" s="207"/>
      <c r="BY58" s="207">
        <f t="shared" si="77"/>
        <v>0</v>
      </c>
      <c r="BZ58" s="208"/>
      <c r="CA58" s="208"/>
      <c r="CB58" s="208">
        <f t="shared" si="78"/>
        <v>0</v>
      </c>
      <c r="CC58" s="209"/>
      <c r="CD58" s="209"/>
      <c r="CE58" s="209">
        <f t="shared" si="79"/>
        <v>0</v>
      </c>
      <c r="CF58" s="210"/>
      <c r="CG58" s="210"/>
      <c r="CH58" s="210">
        <f t="shared" si="80"/>
        <v>0</v>
      </c>
      <c r="CI58" s="211"/>
      <c r="CJ58" s="211"/>
      <c r="CK58" s="211">
        <f t="shared" si="81"/>
        <v>0</v>
      </c>
      <c r="CL58" s="206"/>
      <c r="CM58" s="206"/>
      <c r="CN58" s="206">
        <f t="shared" si="82"/>
        <v>0</v>
      </c>
      <c r="CO58" s="212"/>
      <c r="CP58" s="212"/>
      <c r="CQ58" s="212">
        <f t="shared" si="83"/>
        <v>0</v>
      </c>
      <c r="CR58" s="213"/>
      <c r="CS58" s="213"/>
      <c r="CT58" s="213">
        <f t="shared" si="84"/>
        <v>0</v>
      </c>
      <c r="CU58">
        <f t="shared" si="85"/>
        <v>0</v>
      </c>
      <c r="CV58">
        <f t="shared" si="86"/>
        <v>0</v>
      </c>
      <c r="CW58">
        <f t="shared" si="87"/>
        <v>0</v>
      </c>
      <c r="CY58" s="140" t="e">
        <f t="shared" si="88"/>
        <v>#NAME?</v>
      </c>
      <c r="CZ58">
        <f t="shared" si="89"/>
        <v>0</v>
      </c>
    </row>
    <row r="59" spans="1:104">
      <c r="A59" s="181">
        <v>54</v>
      </c>
      <c r="B59" s="230"/>
      <c r="C59" s="182" t="s">
        <v>130</v>
      </c>
      <c r="D59" s="183"/>
      <c r="E59" s="184"/>
      <c r="F59" s="152"/>
      <c r="G59" s="152"/>
      <c r="H59" s="185">
        <f t="shared" si="54"/>
        <v>0</v>
      </c>
      <c r="I59" s="153"/>
      <c r="J59" s="153"/>
      <c r="K59" s="186">
        <f t="shared" si="55"/>
        <v>0</v>
      </c>
      <c r="L59" s="187"/>
      <c r="M59" s="187"/>
      <c r="N59" s="187">
        <f t="shared" si="56"/>
        <v>0</v>
      </c>
      <c r="O59" s="188"/>
      <c r="P59" s="188"/>
      <c r="Q59" s="188">
        <f t="shared" si="57"/>
        <v>0</v>
      </c>
      <c r="R59" s="189"/>
      <c r="S59" s="189"/>
      <c r="T59" s="189">
        <f t="shared" si="58"/>
        <v>0</v>
      </c>
      <c r="U59" s="190"/>
      <c r="V59" s="190"/>
      <c r="W59" s="190">
        <f t="shared" si="59"/>
        <v>0</v>
      </c>
      <c r="X59" s="191"/>
      <c r="Y59" s="191"/>
      <c r="Z59" s="191">
        <f t="shared" si="60"/>
        <v>0</v>
      </c>
      <c r="AA59" s="192"/>
      <c r="AB59" s="192"/>
      <c r="AC59" s="192">
        <f t="shared" si="61"/>
        <v>0</v>
      </c>
      <c r="AD59" s="193"/>
      <c r="AE59" s="193"/>
      <c r="AF59" s="193">
        <f t="shared" si="62"/>
        <v>0</v>
      </c>
      <c r="AG59" s="194"/>
      <c r="AH59" s="194"/>
      <c r="AI59" s="194">
        <f t="shared" si="63"/>
        <v>0</v>
      </c>
      <c r="AJ59" s="195"/>
      <c r="AK59" s="195"/>
      <c r="AL59" s="195">
        <f t="shared" si="64"/>
        <v>0</v>
      </c>
      <c r="AM59" s="196"/>
      <c r="AN59" s="196"/>
      <c r="AO59" s="196">
        <f t="shared" si="65"/>
        <v>0</v>
      </c>
      <c r="AP59" s="197"/>
      <c r="AQ59" s="197"/>
      <c r="AR59" s="197">
        <f t="shared" si="66"/>
        <v>0</v>
      </c>
      <c r="AS59" s="198"/>
      <c r="AT59" s="198"/>
      <c r="AU59" s="198">
        <f t="shared" si="67"/>
        <v>0</v>
      </c>
      <c r="AV59" s="199"/>
      <c r="AW59" s="199"/>
      <c r="AX59" s="199">
        <f t="shared" si="68"/>
        <v>0</v>
      </c>
      <c r="AY59" s="200"/>
      <c r="AZ59" s="200"/>
      <c r="BA59" s="200">
        <f t="shared" si="69"/>
        <v>0</v>
      </c>
      <c r="BB59" s="201"/>
      <c r="BC59" s="201"/>
      <c r="BD59" s="201">
        <f t="shared" si="70"/>
        <v>0</v>
      </c>
      <c r="BE59" s="202"/>
      <c r="BF59" s="202"/>
      <c r="BG59" s="202">
        <f t="shared" si="71"/>
        <v>0</v>
      </c>
      <c r="BH59" s="203"/>
      <c r="BI59" s="203"/>
      <c r="BJ59" s="203">
        <f t="shared" si="72"/>
        <v>0</v>
      </c>
      <c r="BK59" s="195"/>
      <c r="BL59" s="195"/>
      <c r="BM59" s="195">
        <f t="shared" si="73"/>
        <v>0</v>
      </c>
      <c r="BN59" s="204"/>
      <c r="BO59" s="204"/>
      <c r="BP59" s="204">
        <f t="shared" si="74"/>
        <v>0</v>
      </c>
      <c r="BQ59" s="205"/>
      <c r="BR59" s="205"/>
      <c r="BS59" s="205">
        <f t="shared" si="75"/>
        <v>0</v>
      </c>
      <c r="BT59" s="206"/>
      <c r="BU59" s="206"/>
      <c r="BV59" s="206">
        <f t="shared" si="76"/>
        <v>0</v>
      </c>
      <c r="BW59" s="207"/>
      <c r="BX59" s="207"/>
      <c r="BY59" s="207">
        <f t="shared" si="77"/>
        <v>0</v>
      </c>
      <c r="BZ59" s="208"/>
      <c r="CA59" s="208"/>
      <c r="CB59" s="208">
        <f t="shared" si="78"/>
        <v>0</v>
      </c>
      <c r="CC59" s="209"/>
      <c r="CD59" s="209"/>
      <c r="CE59" s="209">
        <f t="shared" si="79"/>
        <v>0</v>
      </c>
      <c r="CF59" s="210"/>
      <c r="CG59" s="210"/>
      <c r="CH59" s="210">
        <f t="shared" si="80"/>
        <v>0</v>
      </c>
      <c r="CI59" s="211"/>
      <c r="CJ59" s="211"/>
      <c r="CK59" s="211">
        <f t="shared" si="81"/>
        <v>0</v>
      </c>
      <c r="CL59" s="206"/>
      <c r="CM59" s="206"/>
      <c r="CN59" s="206">
        <f t="shared" si="82"/>
        <v>0</v>
      </c>
      <c r="CO59" s="212"/>
      <c r="CP59" s="212"/>
      <c r="CQ59" s="212">
        <f t="shared" si="83"/>
        <v>0</v>
      </c>
      <c r="CR59" s="213"/>
      <c r="CS59" s="213"/>
      <c r="CT59" s="213">
        <f t="shared" si="84"/>
        <v>0</v>
      </c>
      <c r="CU59">
        <f t="shared" si="85"/>
        <v>0</v>
      </c>
      <c r="CV59">
        <f t="shared" si="86"/>
        <v>0</v>
      </c>
      <c r="CW59">
        <f t="shared" si="87"/>
        <v>0</v>
      </c>
      <c r="CY59" s="140" t="e">
        <f t="shared" si="88"/>
        <v>#NAME?</v>
      </c>
      <c r="CZ59">
        <f t="shared" si="89"/>
        <v>0</v>
      </c>
    </row>
    <row r="60" spans="1:104">
      <c r="A60" s="181">
        <v>55</v>
      </c>
      <c r="B60" s="230"/>
      <c r="C60" s="182" t="s">
        <v>130</v>
      </c>
      <c r="D60" s="183"/>
      <c r="E60" s="184"/>
      <c r="F60" s="152"/>
      <c r="G60" s="152"/>
      <c r="H60" s="185">
        <f t="shared" si="54"/>
        <v>0</v>
      </c>
      <c r="I60" s="153"/>
      <c r="J60" s="153"/>
      <c r="K60" s="186">
        <f t="shared" si="55"/>
        <v>0</v>
      </c>
      <c r="L60" s="187"/>
      <c r="M60" s="187"/>
      <c r="N60" s="187">
        <f t="shared" si="56"/>
        <v>0</v>
      </c>
      <c r="O60" s="188"/>
      <c r="P60" s="188"/>
      <c r="Q60" s="188">
        <f t="shared" si="57"/>
        <v>0</v>
      </c>
      <c r="R60" s="189"/>
      <c r="S60" s="189"/>
      <c r="T60" s="189">
        <f t="shared" si="58"/>
        <v>0</v>
      </c>
      <c r="U60" s="190"/>
      <c r="V60" s="190"/>
      <c r="W60" s="190">
        <f t="shared" si="59"/>
        <v>0</v>
      </c>
      <c r="X60" s="191"/>
      <c r="Y60" s="191"/>
      <c r="Z60" s="191">
        <f t="shared" si="60"/>
        <v>0</v>
      </c>
      <c r="AA60" s="192"/>
      <c r="AB60" s="192"/>
      <c r="AC60" s="192">
        <f t="shared" si="61"/>
        <v>0</v>
      </c>
      <c r="AD60" s="193"/>
      <c r="AE60" s="193"/>
      <c r="AF60" s="193">
        <f t="shared" si="62"/>
        <v>0</v>
      </c>
      <c r="AG60" s="194"/>
      <c r="AH60" s="194"/>
      <c r="AI60" s="194">
        <f t="shared" si="63"/>
        <v>0</v>
      </c>
      <c r="AJ60" s="195"/>
      <c r="AK60" s="195"/>
      <c r="AL60" s="195">
        <f t="shared" si="64"/>
        <v>0</v>
      </c>
      <c r="AM60" s="196"/>
      <c r="AN60" s="196"/>
      <c r="AO60" s="196">
        <f t="shared" si="65"/>
        <v>0</v>
      </c>
      <c r="AP60" s="197"/>
      <c r="AQ60" s="197"/>
      <c r="AR60" s="197">
        <f t="shared" si="66"/>
        <v>0</v>
      </c>
      <c r="AS60" s="198"/>
      <c r="AT60" s="198"/>
      <c r="AU60" s="198">
        <f t="shared" si="67"/>
        <v>0</v>
      </c>
      <c r="AV60" s="199"/>
      <c r="AW60" s="199"/>
      <c r="AX60" s="199">
        <f t="shared" si="68"/>
        <v>0</v>
      </c>
      <c r="AY60" s="200"/>
      <c r="AZ60" s="200"/>
      <c r="BA60" s="200">
        <f t="shared" si="69"/>
        <v>0</v>
      </c>
      <c r="BB60" s="201"/>
      <c r="BC60" s="201"/>
      <c r="BD60" s="201">
        <f t="shared" si="70"/>
        <v>0</v>
      </c>
      <c r="BE60" s="202"/>
      <c r="BF60" s="202"/>
      <c r="BG60" s="202">
        <f t="shared" si="71"/>
        <v>0</v>
      </c>
      <c r="BH60" s="203"/>
      <c r="BI60" s="203"/>
      <c r="BJ60" s="203">
        <f t="shared" si="72"/>
        <v>0</v>
      </c>
      <c r="BK60" s="195"/>
      <c r="BL60" s="195"/>
      <c r="BM60" s="195">
        <f t="shared" si="73"/>
        <v>0</v>
      </c>
      <c r="BN60" s="204"/>
      <c r="BO60" s="204"/>
      <c r="BP60" s="204">
        <f t="shared" si="74"/>
        <v>0</v>
      </c>
      <c r="BQ60" s="205"/>
      <c r="BR60" s="205"/>
      <c r="BS60" s="205">
        <f t="shared" si="75"/>
        <v>0</v>
      </c>
      <c r="BT60" s="206"/>
      <c r="BU60" s="206"/>
      <c r="BV60" s="206">
        <f t="shared" si="76"/>
        <v>0</v>
      </c>
      <c r="BW60" s="207"/>
      <c r="BX60" s="207"/>
      <c r="BY60" s="207">
        <f t="shared" si="77"/>
        <v>0</v>
      </c>
      <c r="BZ60" s="208"/>
      <c r="CA60" s="208"/>
      <c r="CB60" s="208">
        <f t="shared" si="78"/>
        <v>0</v>
      </c>
      <c r="CC60" s="209"/>
      <c r="CD60" s="209"/>
      <c r="CE60" s="209">
        <f t="shared" si="79"/>
        <v>0</v>
      </c>
      <c r="CF60" s="210"/>
      <c r="CG60" s="210"/>
      <c r="CH60" s="210">
        <f t="shared" si="80"/>
        <v>0</v>
      </c>
      <c r="CI60" s="211"/>
      <c r="CJ60" s="211"/>
      <c r="CK60" s="211">
        <f t="shared" si="81"/>
        <v>0</v>
      </c>
      <c r="CL60" s="206"/>
      <c r="CM60" s="206"/>
      <c r="CN60" s="206">
        <f t="shared" si="82"/>
        <v>0</v>
      </c>
      <c r="CO60" s="212"/>
      <c r="CP60" s="212"/>
      <c r="CQ60" s="212">
        <f t="shared" si="83"/>
        <v>0</v>
      </c>
      <c r="CR60" s="213"/>
      <c r="CS60" s="213"/>
      <c r="CT60" s="213">
        <f t="shared" si="84"/>
        <v>0</v>
      </c>
      <c r="CU60">
        <f t="shared" si="85"/>
        <v>0</v>
      </c>
      <c r="CV60">
        <f t="shared" si="86"/>
        <v>0</v>
      </c>
      <c r="CW60">
        <f t="shared" si="87"/>
        <v>0</v>
      </c>
      <c r="CY60" s="140" t="e">
        <f t="shared" si="88"/>
        <v>#NAME?</v>
      </c>
      <c r="CZ60">
        <f t="shared" si="89"/>
        <v>0</v>
      </c>
    </row>
    <row r="61" spans="1:104">
      <c r="A61" s="181">
        <v>56</v>
      </c>
      <c r="B61" s="230"/>
      <c r="C61" s="182" t="s">
        <v>130</v>
      </c>
      <c r="D61" s="183"/>
      <c r="E61" s="184"/>
      <c r="F61" s="152"/>
      <c r="G61" s="152"/>
      <c r="H61" s="185">
        <f t="shared" si="54"/>
        <v>0</v>
      </c>
      <c r="I61" s="153"/>
      <c r="J61" s="153"/>
      <c r="K61" s="186">
        <f t="shared" si="55"/>
        <v>0</v>
      </c>
      <c r="L61" s="187"/>
      <c r="M61" s="187"/>
      <c r="N61" s="187">
        <f t="shared" si="56"/>
        <v>0</v>
      </c>
      <c r="O61" s="188"/>
      <c r="P61" s="188"/>
      <c r="Q61" s="188">
        <f t="shared" si="57"/>
        <v>0</v>
      </c>
      <c r="R61" s="189"/>
      <c r="S61" s="189"/>
      <c r="T61" s="189">
        <f t="shared" si="58"/>
        <v>0</v>
      </c>
      <c r="U61" s="190"/>
      <c r="V61" s="190"/>
      <c r="W61" s="190">
        <f t="shared" si="59"/>
        <v>0</v>
      </c>
      <c r="X61" s="191"/>
      <c r="Y61" s="191"/>
      <c r="Z61" s="191">
        <f t="shared" si="60"/>
        <v>0</v>
      </c>
      <c r="AA61" s="192"/>
      <c r="AB61" s="192"/>
      <c r="AC61" s="192">
        <f t="shared" si="61"/>
        <v>0</v>
      </c>
      <c r="AD61" s="193"/>
      <c r="AE61" s="193"/>
      <c r="AF61" s="193">
        <f t="shared" si="62"/>
        <v>0</v>
      </c>
      <c r="AG61" s="194"/>
      <c r="AH61" s="194"/>
      <c r="AI61" s="194">
        <f t="shared" si="63"/>
        <v>0</v>
      </c>
      <c r="AJ61" s="195"/>
      <c r="AK61" s="195"/>
      <c r="AL61" s="195">
        <f t="shared" si="64"/>
        <v>0</v>
      </c>
      <c r="AM61" s="196"/>
      <c r="AN61" s="196"/>
      <c r="AO61" s="196">
        <f t="shared" si="65"/>
        <v>0</v>
      </c>
      <c r="AP61" s="197"/>
      <c r="AQ61" s="197"/>
      <c r="AR61" s="197">
        <f t="shared" si="66"/>
        <v>0</v>
      </c>
      <c r="AS61" s="198"/>
      <c r="AT61" s="198"/>
      <c r="AU61" s="198">
        <f t="shared" si="67"/>
        <v>0</v>
      </c>
      <c r="AV61" s="199"/>
      <c r="AW61" s="199"/>
      <c r="AX61" s="199">
        <f t="shared" si="68"/>
        <v>0</v>
      </c>
      <c r="AY61" s="200"/>
      <c r="AZ61" s="200"/>
      <c r="BA61" s="200">
        <f t="shared" si="69"/>
        <v>0</v>
      </c>
      <c r="BB61" s="201"/>
      <c r="BC61" s="201"/>
      <c r="BD61" s="201">
        <f t="shared" si="70"/>
        <v>0</v>
      </c>
      <c r="BE61" s="202"/>
      <c r="BF61" s="202"/>
      <c r="BG61" s="202">
        <f t="shared" si="71"/>
        <v>0</v>
      </c>
      <c r="BH61" s="203"/>
      <c r="BI61" s="203"/>
      <c r="BJ61" s="203">
        <f t="shared" si="72"/>
        <v>0</v>
      </c>
      <c r="BK61" s="195"/>
      <c r="BL61" s="195"/>
      <c r="BM61" s="195">
        <f t="shared" si="73"/>
        <v>0</v>
      </c>
      <c r="BN61" s="204"/>
      <c r="BO61" s="204"/>
      <c r="BP61" s="204">
        <f t="shared" si="74"/>
        <v>0</v>
      </c>
      <c r="BQ61" s="205"/>
      <c r="BR61" s="205"/>
      <c r="BS61" s="205">
        <f t="shared" si="75"/>
        <v>0</v>
      </c>
      <c r="BT61" s="206"/>
      <c r="BU61" s="206"/>
      <c r="BV61" s="206">
        <f t="shared" si="76"/>
        <v>0</v>
      </c>
      <c r="BW61" s="207"/>
      <c r="BX61" s="207"/>
      <c r="BY61" s="207">
        <f t="shared" si="77"/>
        <v>0</v>
      </c>
      <c r="BZ61" s="208"/>
      <c r="CA61" s="208"/>
      <c r="CB61" s="208">
        <f t="shared" si="78"/>
        <v>0</v>
      </c>
      <c r="CC61" s="209"/>
      <c r="CD61" s="209"/>
      <c r="CE61" s="209">
        <f t="shared" si="79"/>
        <v>0</v>
      </c>
      <c r="CF61" s="210"/>
      <c r="CG61" s="210"/>
      <c r="CH61" s="210">
        <f t="shared" si="80"/>
        <v>0</v>
      </c>
      <c r="CI61" s="211"/>
      <c r="CJ61" s="211"/>
      <c r="CK61" s="211">
        <f t="shared" si="81"/>
        <v>0</v>
      </c>
      <c r="CL61" s="206"/>
      <c r="CM61" s="206"/>
      <c r="CN61" s="206">
        <f t="shared" si="82"/>
        <v>0</v>
      </c>
      <c r="CO61" s="212"/>
      <c r="CP61" s="212"/>
      <c r="CQ61" s="212">
        <f t="shared" si="83"/>
        <v>0</v>
      </c>
      <c r="CR61" s="213"/>
      <c r="CS61" s="213"/>
      <c r="CT61" s="213">
        <f t="shared" si="84"/>
        <v>0</v>
      </c>
      <c r="CU61">
        <f t="shared" si="85"/>
        <v>0</v>
      </c>
      <c r="CV61">
        <f t="shared" si="86"/>
        <v>0</v>
      </c>
      <c r="CW61">
        <f t="shared" si="87"/>
        <v>0</v>
      </c>
      <c r="CY61" s="140" t="e">
        <f t="shared" si="88"/>
        <v>#NAME?</v>
      </c>
      <c r="CZ61">
        <f t="shared" si="89"/>
        <v>0</v>
      </c>
    </row>
    <row r="62" spans="1:104">
      <c r="A62" s="181">
        <v>57</v>
      </c>
      <c r="B62" s="230"/>
      <c r="C62" s="182" t="s">
        <v>130</v>
      </c>
      <c r="D62" s="183"/>
      <c r="E62" s="184"/>
      <c r="F62" s="152"/>
      <c r="G62" s="152"/>
      <c r="H62" s="185">
        <f t="shared" si="54"/>
        <v>0</v>
      </c>
      <c r="I62" s="153"/>
      <c r="J62" s="153"/>
      <c r="K62" s="186">
        <f t="shared" si="55"/>
        <v>0</v>
      </c>
      <c r="L62" s="187"/>
      <c r="M62" s="187"/>
      <c r="N62" s="187">
        <f t="shared" si="56"/>
        <v>0</v>
      </c>
      <c r="O62" s="188"/>
      <c r="P62" s="188"/>
      <c r="Q62" s="188">
        <f t="shared" si="57"/>
        <v>0</v>
      </c>
      <c r="R62" s="189"/>
      <c r="S62" s="189"/>
      <c r="T62" s="189">
        <f t="shared" si="58"/>
        <v>0</v>
      </c>
      <c r="U62" s="190"/>
      <c r="V62" s="190"/>
      <c r="W62" s="190">
        <f t="shared" si="59"/>
        <v>0</v>
      </c>
      <c r="X62" s="191"/>
      <c r="Y62" s="191"/>
      <c r="Z62" s="191">
        <f t="shared" si="60"/>
        <v>0</v>
      </c>
      <c r="AA62" s="192"/>
      <c r="AB62" s="192"/>
      <c r="AC62" s="192">
        <f t="shared" si="61"/>
        <v>0</v>
      </c>
      <c r="AD62" s="193"/>
      <c r="AE62" s="193"/>
      <c r="AF62" s="193">
        <f t="shared" si="62"/>
        <v>0</v>
      </c>
      <c r="AG62" s="194"/>
      <c r="AH62" s="194"/>
      <c r="AI62" s="194">
        <f t="shared" si="63"/>
        <v>0</v>
      </c>
      <c r="AJ62" s="195"/>
      <c r="AK62" s="195"/>
      <c r="AL62" s="195">
        <f t="shared" si="64"/>
        <v>0</v>
      </c>
      <c r="AM62" s="196"/>
      <c r="AN62" s="196"/>
      <c r="AO62" s="196">
        <f t="shared" si="65"/>
        <v>0</v>
      </c>
      <c r="AP62" s="197"/>
      <c r="AQ62" s="197"/>
      <c r="AR62" s="197">
        <f t="shared" si="66"/>
        <v>0</v>
      </c>
      <c r="AS62" s="198"/>
      <c r="AT62" s="198"/>
      <c r="AU62" s="198">
        <f t="shared" si="67"/>
        <v>0</v>
      </c>
      <c r="AV62" s="199"/>
      <c r="AW62" s="199"/>
      <c r="AX62" s="199">
        <f t="shared" si="68"/>
        <v>0</v>
      </c>
      <c r="AY62" s="200"/>
      <c r="AZ62" s="200"/>
      <c r="BA62" s="200">
        <f t="shared" si="69"/>
        <v>0</v>
      </c>
      <c r="BB62" s="201"/>
      <c r="BC62" s="201"/>
      <c r="BD62" s="201">
        <f t="shared" si="70"/>
        <v>0</v>
      </c>
      <c r="BE62" s="202"/>
      <c r="BF62" s="202"/>
      <c r="BG62" s="202">
        <f t="shared" si="71"/>
        <v>0</v>
      </c>
      <c r="BH62" s="203"/>
      <c r="BI62" s="203"/>
      <c r="BJ62" s="203">
        <f t="shared" si="72"/>
        <v>0</v>
      </c>
      <c r="BK62" s="195"/>
      <c r="BL62" s="195"/>
      <c r="BM62" s="195">
        <f t="shared" si="73"/>
        <v>0</v>
      </c>
      <c r="BN62" s="204"/>
      <c r="BO62" s="204"/>
      <c r="BP62" s="204">
        <f t="shared" si="74"/>
        <v>0</v>
      </c>
      <c r="BQ62" s="205"/>
      <c r="BR62" s="205"/>
      <c r="BS62" s="205">
        <f t="shared" si="75"/>
        <v>0</v>
      </c>
      <c r="BT62" s="206"/>
      <c r="BU62" s="206"/>
      <c r="BV62" s="206">
        <f t="shared" si="76"/>
        <v>0</v>
      </c>
      <c r="BW62" s="207"/>
      <c r="BX62" s="207"/>
      <c r="BY62" s="207">
        <f t="shared" si="77"/>
        <v>0</v>
      </c>
      <c r="BZ62" s="208"/>
      <c r="CA62" s="208"/>
      <c r="CB62" s="208">
        <f t="shared" si="78"/>
        <v>0</v>
      </c>
      <c r="CC62" s="209"/>
      <c r="CD62" s="209"/>
      <c r="CE62" s="209">
        <f t="shared" si="79"/>
        <v>0</v>
      </c>
      <c r="CF62" s="210"/>
      <c r="CG62" s="210"/>
      <c r="CH62" s="210">
        <f t="shared" si="80"/>
        <v>0</v>
      </c>
      <c r="CI62" s="211"/>
      <c r="CJ62" s="211"/>
      <c r="CK62" s="211">
        <f t="shared" si="81"/>
        <v>0</v>
      </c>
      <c r="CL62" s="206"/>
      <c r="CM62" s="206"/>
      <c r="CN62" s="206">
        <f t="shared" si="82"/>
        <v>0</v>
      </c>
      <c r="CO62" s="212"/>
      <c r="CP62" s="212"/>
      <c r="CQ62" s="212">
        <f t="shared" si="83"/>
        <v>0</v>
      </c>
      <c r="CR62" s="213"/>
      <c r="CS62" s="213"/>
      <c r="CT62" s="213">
        <f t="shared" si="84"/>
        <v>0</v>
      </c>
      <c r="CU62">
        <f t="shared" si="85"/>
        <v>0</v>
      </c>
      <c r="CV62">
        <f t="shared" si="86"/>
        <v>0</v>
      </c>
      <c r="CW62">
        <f t="shared" si="87"/>
        <v>0</v>
      </c>
      <c r="CY62" s="140" t="e">
        <f t="shared" si="88"/>
        <v>#NAME?</v>
      </c>
      <c r="CZ62">
        <f t="shared" si="89"/>
        <v>0</v>
      </c>
    </row>
    <row r="63" spans="1:104">
      <c r="A63" s="181">
        <v>58</v>
      </c>
      <c r="B63" s="230"/>
      <c r="C63" s="182" t="s">
        <v>130</v>
      </c>
      <c r="D63" s="183"/>
      <c r="E63" s="184"/>
      <c r="F63" s="152"/>
      <c r="G63" s="152"/>
      <c r="H63" s="185">
        <f t="shared" si="54"/>
        <v>0</v>
      </c>
      <c r="I63" s="153"/>
      <c r="J63" s="153"/>
      <c r="K63" s="186">
        <f t="shared" si="55"/>
        <v>0</v>
      </c>
      <c r="L63" s="187"/>
      <c r="M63" s="187"/>
      <c r="N63" s="187">
        <f t="shared" si="56"/>
        <v>0</v>
      </c>
      <c r="O63" s="188"/>
      <c r="P63" s="188"/>
      <c r="Q63" s="188">
        <f t="shared" si="57"/>
        <v>0</v>
      </c>
      <c r="R63" s="189"/>
      <c r="S63" s="189"/>
      <c r="T63" s="189">
        <f t="shared" si="58"/>
        <v>0</v>
      </c>
      <c r="U63" s="190"/>
      <c r="V63" s="190"/>
      <c r="W63" s="190">
        <f t="shared" si="59"/>
        <v>0</v>
      </c>
      <c r="X63" s="191"/>
      <c r="Y63" s="191"/>
      <c r="Z63" s="191">
        <f t="shared" si="60"/>
        <v>0</v>
      </c>
      <c r="AA63" s="192"/>
      <c r="AB63" s="192"/>
      <c r="AC63" s="192">
        <f t="shared" si="61"/>
        <v>0</v>
      </c>
      <c r="AD63" s="193"/>
      <c r="AE63" s="193"/>
      <c r="AF63" s="193">
        <f t="shared" si="62"/>
        <v>0</v>
      </c>
      <c r="AG63" s="194"/>
      <c r="AH63" s="194"/>
      <c r="AI63" s="194">
        <f t="shared" si="63"/>
        <v>0</v>
      </c>
      <c r="AJ63" s="195"/>
      <c r="AK63" s="195"/>
      <c r="AL63" s="195">
        <f t="shared" si="64"/>
        <v>0</v>
      </c>
      <c r="AM63" s="196"/>
      <c r="AN63" s="196"/>
      <c r="AO63" s="196">
        <f t="shared" si="65"/>
        <v>0</v>
      </c>
      <c r="AP63" s="197"/>
      <c r="AQ63" s="197"/>
      <c r="AR63" s="197">
        <f t="shared" si="66"/>
        <v>0</v>
      </c>
      <c r="AS63" s="198"/>
      <c r="AT63" s="198"/>
      <c r="AU63" s="198">
        <f t="shared" si="67"/>
        <v>0</v>
      </c>
      <c r="AV63" s="199"/>
      <c r="AW63" s="199"/>
      <c r="AX63" s="199">
        <f t="shared" si="68"/>
        <v>0</v>
      </c>
      <c r="AY63" s="200"/>
      <c r="AZ63" s="200"/>
      <c r="BA63" s="200">
        <f t="shared" si="69"/>
        <v>0</v>
      </c>
      <c r="BB63" s="201"/>
      <c r="BC63" s="201"/>
      <c r="BD63" s="201">
        <f t="shared" si="70"/>
        <v>0</v>
      </c>
      <c r="BE63" s="202"/>
      <c r="BF63" s="202"/>
      <c r="BG63" s="202">
        <f t="shared" si="71"/>
        <v>0</v>
      </c>
      <c r="BH63" s="203"/>
      <c r="BI63" s="203"/>
      <c r="BJ63" s="203">
        <f t="shared" si="72"/>
        <v>0</v>
      </c>
      <c r="BK63" s="195"/>
      <c r="BL63" s="195"/>
      <c r="BM63" s="195">
        <f t="shared" si="73"/>
        <v>0</v>
      </c>
      <c r="BN63" s="204"/>
      <c r="BO63" s="204"/>
      <c r="BP63" s="204">
        <f t="shared" si="74"/>
        <v>0</v>
      </c>
      <c r="BQ63" s="205"/>
      <c r="BR63" s="205"/>
      <c r="BS63" s="205">
        <f t="shared" si="75"/>
        <v>0</v>
      </c>
      <c r="BT63" s="206"/>
      <c r="BU63" s="206"/>
      <c r="BV63" s="206">
        <f t="shared" si="76"/>
        <v>0</v>
      </c>
      <c r="BW63" s="207"/>
      <c r="BX63" s="207"/>
      <c r="BY63" s="207">
        <f t="shared" si="77"/>
        <v>0</v>
      </c>
      <c r="BZ63" s="208"/>
      <c r="CA63" s="208"/>
      <c r="CB63" s="208">
        <f t="shared" si="78"/>
        <v>0</v>
      </c>
      <c r="CC63" s="209"/>
      <c r="CD63" s="209"/>
      <c r="CE63" s="209">
        <f t="shared" si="79"/>
        <v>0</v>
      </c>
      <c r="CF63" s="210"/>
      <c r="CG63" s="210"/>
      <c r="CH63" s="210">
        <f t="shared" si="80"/>
        <v>0</v>
      </c>
      <c r="CI63" s="211"/>
      <c r="CJ63" s="211"/>
      <c r="CK63" s="211">
        <f t="shared" si="81"/>
        <v>0</v>
      </c>
      <c r="CL63" s="206"/>
      <c r="CM63" s="206"/>
      <c r="CN63" s="206">
        <f t="shared" si="82"/>
        <v>0</v>
      </c>
      <c r="CO63" s="212"/>
      <c r="CP63" s="212"/>
      <c r="CQ63" s="212">
        <f t="shared" si="83"/>
        <v>0</v>
      </c>
      <c r="CR63" s="213"/>
      <c r="CS63" s="213"/>
      <c r="CT63" s="213">
        <f t="shared" si="84"/>
        <v>0</v>
      </c>
      <c r="CU63">
        <f t="shared" si="85"/>
        <v>0</v>
      </c>
      <c r="CV63">
        <f t="shared" si="86"/>
        <v>0</v>
      </c>
      <c r="CW63">
        <f t="shared" si="87"/>
        <v>0</v>
      </c>
      <c r="CY63" s="140" t="e">
        <f t="shared" si="88"/>
        <v>#NAME?</v>
      </c>
      <c r="CZ63">
        <f t="shared" si="89"/>
        <v>0</v>
      </c>
    </row>
    <row r="64" spans="1:104">
      <c r="A64" s="181">
        <v>59</v>
      </c>
      <c r="B64" s="230"/>
      <c r="C64" s="182" t="s">
        <v>130</v>
      </c>
      <c r="D64" s="183"/>
      <c r="E64" s="184"/>
      <c r="F64" s="152"/>
      <c r="G64" s="152"/>
      <c r="H64" s="185">
        <f t="shared" si="54"/>
        <v>0</v>
      </c>
      <c r="I64" s="153"/>
      <c r="J64" s="153"/>
      <c r="K64" s="186">
        <f t="shared" si="55"/>
        <v>0</v>
      </c>
      <c r="L64" s="187"/>
      <c r="M64" s="187"/>
      <c r="N64" s="187">
        <f t="shared" si="56"/>
        <v>0</v>
      </c>
      <c r="O64" s="188"/>
      <c r="P64" s="188"/>
      <c r="Q64" s="188">
        <f t="shared" si="57"/>
        <v>0</v>
      </c>
      <c r="R64" s="189"/>
      <c r="S64" s="189"/>
      <c r="T64" s="189">
        <f t="shared" si="58"/>
        <v>0</v>
      </c>
      <c r="U64" s="190"/>
      <c r="V64" s="190"/>
      <c r="W64" s="190">
        <f t="shared" si="59"/>
        <v>0</v>
      </c>
      <c r="X64" s="191"/>
      <c r="Y64" s="191"/>
      <c r="Z64" s="191">
        <f t="shared" si="60"/>
        <v>0</v>
      </c>
      <c r="AA64" s="192"/>
      <c r="AB64" s="192"/>
      <c r="AC64" s="192">
        <f t="shared" si="61"/>
        <v>0</v>
      </c>
      <c r="AD64" s="193"/>
      <c r="AE64" s="193"/>
      <c r="AF64" s="193">
        <f t="shared" si="62"/>
        <v>0</v>
      </c>
      <c r="AG64" s="194"/>
      <c r="AH64" s="194"/>
      <c r="AI64" s="194">
        <f t="shared" si="63"/>
        <v>0</v>
      </c>
      <c r="AJ64" s="195"/>
      <c r="AK64" s="195"/>
      <c r="AL64" s="195">
        <f t="shared" si="64"/>
        <v>0</v>
      </c>
      <c r="AM64" s="196"/>
      <c r="AN64" s="196"/>
      <c r="AO64" s="196">
        <f t="shared" si="65"/>
        <v>0</v>
      </c>
      <c r="AP64" s="197"/>
      <c r="AQ64" s="197"/>
      <c r="AR64" s="197">
        <f t="shared" si="66"/>
        <v>0</v>
      </c>
      <c r="AS64" s="198"/>
      <c r="AT64" s="198"/>
      <c r="AU64" s="198">
        <f t="shared" si="67"/>
        <v>0</v>
      </c>
      <c r="AV64" s="199"/>
      <c r="AW64" s="199"/>
      <c r="AX64" s="199">
        <f t="shared" si="68"/>
        <v>0</v>
      </c>
      <c r="AY64" s="200"/>
      <c r="AZ64" s="200"/>
      <c r="BA64" s="200">
        <f t="shared" si="69"/>
        <v>0</v>
      </c>
      <c r="BB64" s="201"/>
      <c r="BC64" s="201"/>
      <c r="BD64" s="201">
        <f t="shared" si="70"/>
        <v>0</v>
      </c>
      <c r="BE64" s="202"/>
      <c r="BF64" s="202"/>
      <c r="BG64" s="202">
        <f t="shared" si="71"/>
        <v>0</v>
      </c>
      <c r="BH64" s="203"/>
      <c r="BI64" s="203"/>
      <c r="BJ64" s="203">
        <f t="shared" si="72"/>
        <v>0</v>
      </c>
      <c r="BK64" s="195"/>
      <c r="BL64" s="195"/>
      <c r="BM64" s="195">
        <f t="shared" si="73"/>
        <v>0</v>
      </c>
      <c r="BN64" s="204"/>
      <c r="BO64" s="204"/>
      <c r="BP64" s="204">
        <f t="shared" si="74"/>
        <v>0</v>
      </c>
      <c r="BQ64" s="205"/>
      <c r="BR64" s="205"/>
      <c r="BS64" s="205">
        <f t="shared" si="75"/>
        <v>0</v>
      </c>
      <c r="BT64" s="206"/>
      <c r="BU64" s="206"/>
      <c r="BV64" s="206">
        <f t="shared" si="76"/>
        <v>0</v>
      </c>
      <c r="BW64" s="207"/>
      <c r="BX64" s="207"/>
      <c r="BY64" s="207">
        <f t="shared" si="77"/>
        <v>0</v>
      </c>
      <c r="BZ64" s="208"/>
      <c r="CA64" s="208"/>
      <c r="CB64" s="208">
        <f t="shared" si="78"/>
        <v>0</v>
      </c>
      <c r="CC64" s="209"/>
      <c r="CD64" s="209"/>
      <c r="CE64" s="209">
        <f t="shared" si="79"/>
        <v>0</v>
      </c>
      <c r="CF64" s="210"/>
      <c r="CG64" s="210"/>
      <c r="CH64" s="210">
        <f t="shared" si="80"/>
        <v>0</v>
      </c>
      <c r="CI64" s="211"/>
      <c r="CJ64" s="211"/>
      <c r="CK64" s="211">
        <f t="shared" si="81"/>
        <v>0</v>
      </c>
      <c r="CL64" s="206"/>
      <c r="CM64" s="206"/>
      <c r="CN64" s="206">
        <f t="shared" si="82"/>
        <v>0</v>
      </c>
      <c r="CO64" s="212"/>
      <c r="CP64" s="212"/>
      <c r="CQ64" s="212">
        <f t="shared" si="83"/>
        <v>0</v>
      </c>
      <c r="CR64" s="213"/>
      <c r="CS64" s="213"/>
      <c r="CT64" s="213">
        <f t="shared" si="84"/>
        <v>0</v>
      </c>
      <c r="CU64">
        <f t="shared" si="85"/>
        <v>0</v>
      </c>
      <c r="CV64">
        <f t="shared" si="86"/>
        <v>0</v>
      </c>
      <c r="CW64">
        <f t="shared" si="87"/>
        <v>0</v>
      </c>
      <c r="CY64" s="140" t="e">
        <f t="shared" si="88"/>
        <v>#NAME?</v>
      </c>
      <c r="CZ64">
        <f t="shared" si="89"/>
        <v>0</v>
      </c>
    </row>
    <row r="65" spans="1:105">
      <c r="A65" s="181">
        <v>60</v>
      </c>
      <c r="B65" s="230"/>
      <c r="C65" s="182" t="s">
        <v>130</v>
      </c>
      <c r="D65" s="183"/>
      <c r="E65" s="184"/>
      <c r="F65" s="152"/>
      <c r="G65" s="152"/>
      <c r="H65" s="185">
        <f t="shared" si="54"/>
        <v>0</v>
      </c>
      <c r="I65" s="153"/>
      <c r="J65" s="153"/>
      <c r="K65" s="186">
        <f t="shared" si="55"/>
        <v>0</v>
      </c>
      <c r="L65" s="187"/>
      <c r="M65" s="187"/>
      <c r="N65" s="187">
        <f t="shared" si="56"/>
        <v>0</v>
      </c>
      <c r="O65" s="188"/>
      <c r="P65" s="188"/>
      <c r="Q65" s="188">
        <f t="shared" si="57"/>
        <v>0</v>
      </c>
      <c r="R65" s="189"/>
      <c r="S65" s="189"/>
      <c r="T65" s="189">
        <f t="shared" si="58"/>
        <v>0</v>
      </c>
      <c r="U65" s="190"/>
      <c r="V65" s="190"/>
      <c r="W65" s="190">
        <f t="shared" si="59"/>
        <v>0</v>
      </c>
      <c r="X65" s="191"/>
      <c r="Y65" s="191"/>
      <c r="Z65" s="191">
        <f t="shared" si="60"/>
        <v>0</v>
      </c>
      <c r="AA65" s="192"/>
      <c r="AB65" s="192"/>
      <c r="AC65" s="192">
        <f t="shared" si="61"/>
        <v>0</v>
      </c>
      <c r="AD65" s="193"/>
      <c r="AE65" s="193"/>
      <c r="AF65" s="193">
        <f t="shared" si="62"/>
        <v>0</v>
      </c>
      <c r="AG65" s="194"/>
      <c r="AH65" s="194"/>
      <c r="AI65" s="194">
        <f t="shared" si="63"/>
        <v>0</v>
      </c>
      <c r="AJ65" s="195"/>
      <c r="AK65" s="195"/>
      <c r="AL65" s="195">
        <f t="shared" si="64"/>
        <v>0</v>
      </c>
      <c r="AM65" s="196"/>
      <c r="AN65" s="196"/>
      <c r="AO65" s="196">
        <f t="shared" si="65"/>
        <v>0</v>
      </c>
      <c r="AP65" s="197"/>
      <c r="AQ65" s="197"/>
      <c r="AR65" s="197">
        <f t="shared" si="66"/>
        <v>0</v>
      </c>
      <c r="AS65" s="198"/>
      <c r="AT65" s="198"/>
      <c r="AU65" s="198">
        <f t="shared" si="67"/>
        <v>0</v>
      </c>
      <c r="AV65" s="199"/>
      <c r="AW65" s="199"/>
      <c r="AX65" s="199">
        <f t="shared" si="68"/>
        <v>0</v>
      </c>
      <c r="AY65" s="200"/>
      <c r="AZ65" s="200"/>
      <c r="BA65" s="200">
        <f t="shared" si="69"/>
        <v>0</v>
      </c>
      <c r="BB65" s="201"/>
      <c r="BC65" s="201"/>
      <c r="BD65" s="201">
        <f t="shared" si="70"/>
        <v>0</v>
      </c>
      <c r="BE65" s="202"/>
      <c r="BF65" s="202"/>
      <c r="BG65" s="202">
        <f t="shared" si="71"/>
        <v>0</v>
      </c>
      <c r="BH65" s="203"/>
      <c r="BI65" s="203"/>
      <c r="BJ65" s="203">
        <f t="shared" si="72"/>
        <v>0</v>
      </c>
      <c r="BK65" s="195"/>
      <c r="BL65" s="195"/>
      <c r="BM65" s="195">
        <f t="shared" si="73"/>
        <v>0</v>
      </c>
      <c r="BN65" s="204"/>
      <c r="BO65" s="204"/>
      <c r="BP65" s="204">
        <f t="shared" si="74"/>
        <v>0</v>
      </c>
      <c r="BQ65" s="205"/>
      <c r="BR65" s="205"/>
      <c r="BS65" s="205">
        <f t="shared" si="75"/>
        <v>0</v>
      </c>
      <c r="BT65" s="206"/>
      <c r="BU65" s="206"/>
      <c r="BV65" s="206">
        <f t="shared" si="76"/>
        <v>0</v>
      </c>
      <c r="BW65" s="207"/>
      <c r="BX65" s="207"/>
      <c r="BY65" s="207">
        <f t="shared" si="77"/>
        <v>0</v>
      </c>
      <c r="BZ65" s="208"/>
      <c r="CA65" s="208"/>
      <c r="CB65" s="208">
        <f t="shared" si="78"/>
        <v>0</v>
      </c>
      <c r="CC65" s="209"/>
      <c r="CD65" s="209"/>
      <c r="CE65" s="209">
        <f t="shared" si="79"/>
        <v>0</v>
      </c>
      <c r="CF65" s="210"/>
      <c r="CG65" s="210"/>
      <c r="CH65" s="210">
        <f t="shared" si="80"/>
        <v>0</v>
      </c>
      <c r="CI65" s="211"/>
      <c r="CJ65" s="211"/>
      <c r="CK65" s="211">
        <f t="shared" si="81"/>
        <v>0</v>
      </c>
      <c r="CL65" s="206"/>
      <c r="CM65" s="206"/>
      <c r="CN65" s="206">
        <f t="shared" si="82"/>
        <v>0</v>
      </c>
      <c r="CO65" s="212"/>
      <c r="CP65" s="212"/>
      <c r="CQ65" s="212">
        <f t="shared" si="83"/>
        <v>0</v>
      </c>
      <c r="CR65" s="213"/>
      <c r="CS65" s="213"/>
      <c r="CT65" s="213">
        <f t="shared" si="84"/>
        <v>0</v>
      </c>
      <c r="CU65">
        <f t="shared" si="85"/>
        <v>0</v>
      </c>
      <c r="CV65">
        <f t="shared" si="86"/>
        <v>0</v>
      </c>
      <c r="CW65">
        <f t="shared" si="87"/>
        <v>0</v>
      </c>
      <c r="CY65" s="140" t="e">
        <f t="shared" si="88"/>
        <v>#NAME?</v>
      </c>
      <c r="CZ65">
        <f t="shared" si="89"/>
        <v>0</v>
      </c>
    </row>
    <row r="66" spans="1:105">
      <c r="A66" s="181">
        <v>61</v>
      </c>
      <c r="B66" s="230"/>
      <c r="C66" s="182" t="s">
        <v>130</v>
      </c>
      <c r="D66" s="183"/>
      <c r="E66" s="184"/>
      <c r="F66" s="152"/>
      <c r="G66" s="152"/>
      <c r="H66" s="185">
        <f t="shared" si="54"/>
        <v>0</v>
      </c>
      <c r="I66" s="153"/>
      <c r="J66" s="153"/>
      <c r="K66" s="186">
        <f t="shared" si="55"/>
        <v>0</v>
      </c>
      <c r="L66" s="187"/>
      <c r="M66" s="187"/>
      <c r="N66" s="187">
        <f t="shared" si="56"/>
        <v>0</v>
      </c>
      <c r="O66" s="188"/>
      <c r="P66" s="188"/>
      <c r="Q66" s="188">
        <f t="shared" si="57"/>
        <v>0</v>
      </c>
      <c r="R66" s="189"/>
      <c r="S66" s="189"/>
      <c r="T66" s="189">
        <f t="shared" si="58"/>
        <v>0</v>
      </c>
      <c r="U66" s="190"/>
      <c r="V66" s="190"/>
      <c r="W66" s="190">
        <f t="shared" si="59"/>
        <v>0</v>
      </c>
      <c r="X66" s="191"/>
      <c r="Y66" s="191"/>
      <c r="Z66" s="191">
        <f t="shared" si="60"/>
        <v>0</v>
      </c>
      <c r="AA66" s="192"/>
      <c r="AB66" s="192"/>
      <c r="AC66" s="192">
        <f t="shared" si="61"/>
        <v>0</v>
      </c>
      <c r="AD66" s="193"/>
      <c r="AE66" s="193"/>
      <c r="AF66" s="193">
        <f t="shared" si="62"/>
        <v>0</v>
      </c>
      <c r="AG66" s="194"/>
      <c r="AH66" s="194"/>
      <c r="AI66" s="194">
        <f t="shared" si="63"/>
        <v>0</v>
      </c>
      <c r="AJ66" s="195"/>
      <c r="AK66" s="195"/>
      <c r="AL66" s="195">
        <f t="shared" si="64"/>
        <v>0</v>
      </c>
      <c r="AM66" s="196"/>
      <c r="AN66" s="196"/>
      <c r="AO66" s="196">
        <f t="shared" si="65"/>
        <v>0</v>
      </c>
      <c r="AP66" s="197"/>
      <c r="AQ66" s="197"/>
      <c r="AR66" s="197">
        <f t="shared" si="66"/>
        <v>0</v>
      </c>
      <c r="AS66" s="198"/>
      <c r="AT66" s="198"/>
      <c r="AU66" s="198">
        <f t="shared" si="67"/>
        <v>0</v>
      </c>
      <c r="AV66" s="199"/>
      <c r="AW66" s="199"/>
      <c r="AX66" s="199">
        <f t="shared" si="68"/>
        <v>0</v>
      </c>
      <c r="AY66" s="200"/>
      <c r="AZ66" s="200"/>
      <c r="BA66" s="200">
        <f t="shared" si="69"/>
        <v>0</v>
      </c>
      <c r="BB66" s="201"/>
      <c r="BC66" s="201"/>
      <c r="BD66" s="201">
        <f t="shared" si="70"/>
        <v>0</v>
      </c>
      <c r="BE66" s="202"/>
      <c r="BF66" s="202"/>
      <c r="BG66" s="202">
        <f t="shared" si="71"/>
        <v>0</v>
      </c>
      <c r="BH66" s="203"/>
      <c r="BI66" s="203"/>
      <c r="BJ66" s="203">
        <f t="shared" si="72"/>
        <v>0</v>
      </c>
      <c r="BK66" s="195"/>
      <c r="BL66" s="195"/>
      <c r="BM66" s="195">
        <f t="shared" si="73"/>
        <v>0</v>
      </c>
      <c r="BN66" s="204"/>
      <c r="BO66" s="204"/>
      <c r="BP66" s="204">
        <f t="shared" si="74"/>
        <v>0</v>
      </c>
      <c r="BQ66" s="205"/>
      <c r="BR66" s="205"/>
      <c r="BS66" s="205">
        <f t="shared" si="75"/>
        <v>0</v>
      </c>
      <c r="BT66" s="206"/>
      <c r="BU66" s="206"/>
      <c r="BV66" s="206">
        <f t="shared" si="76"/>
        <v>0</v>
      </c>
      <c r="BW66" s="207"/>
      <c r="BX66" s="207"/>
      <c r="BY66" s="207">
        <f t="shared" si="77"/>
        <v>0</v>
      </c>
      <c r="BZ66" s="208"/>
      <c r="CA66" s="208"/>
      <c r="CB66" s="208">
        <f t="shared" si="78"/>
        <v>0</v>
      </c>
      <c r="CC66" s="209"/>
      <c r="CD66" s="209"/>
      <c r="CE66" s="209">
        <f t="shared" si="79"/>
        <v>0</v>
      </c>
      <c r="CF66" s="210"/>
      <c r="CG66" s="210"/>
      <c r="CH66" s="210">
        <f t="shared" si="80"/>
        <v>0</v>
      </c>
      <c r="CI66" s="211"/>
      <c r="CJ66" s="211"/>
      <c r="CK66" s="211">
        <f t="shared" si="81"/>
        <v>0</v>
      </c>
      <c r="CL66" s="206"/>
      <c r="CM66" s="206"/>
      <c r="CN66" s="206">
        <f t="shared" si="82"/>
        <v>0</v>
      </c>
      <c r="CO66" s="212"/>
      <c r="CP66" s="212"/>
      <c r="CQ66" s="212">
        <f t="shared" si="83"/>
        <v>0</v>
      </c>
      <c r="CR66" s="213"/>
      <c r="CS66" s="213"/>
      <c r="CT66" s="213">
        <f t="shared" si="84"/>
        <v>0</v>
      </c>
      <c r="CU66">
        <f t="shared" si="85"/>
        <v>0</v>
      </c>
      <c r="CV66">
        <f t="shared" si="86"/>
        <v>0</v>
      </c>
      <c r="CW66">
        <f t="shared" si="87"/>
        <v>0</v>
      </c>
      <c r="CY66" s="140" t="e">
        <f t="shared" si="88"/>
        <v>#NAME?</v>
      </c>
      <c r="CZ66">
        <f t="shared" si="89"/>
        <v>0</v>
      </c>
    </row>
    <row r="67" spans="1:105">
      <c r="A67" s="181">
        <v>62</v>
      </c>
      <c r="B67" s="230"/>
      <c r="C67" s="182" t="s">
        <v>130</v>
      </c>
      <c r="D67" s="183"/>
      <c r="E67" s="184"/>
      <c r="F67" s="152"/>
      <c r="G67" s="152"/>
      <c r="H67" s="185">
        <f t="shared" si="54"/>
        <v>0</v>
      </c>
      <c r="I67" s="153"/>
      <c r="J67" s="153"/>
      <c r="K67" s="186">
        <f t="shared" si="55"/>
        <v>0</v>
      </c>
      <c r="L67" s="187"/>
      <c r="M67" s="187"/>
      <c r="N67" s="187">
        <f t="shared" si="56"/>
        <v>0</v>
      </c>
      <c r="O67" s="188"/>
      <c r="P67" s="188"/>
      <c r="Q67" s="188">
        <f t="shared" si="57"/>
        <v>0</v>
      </c>
      <c r="R67" s="189"/>
      <c r="S67" s="189"/>
      <c r="T67" s="189">
        <f t="shared" si="58"/>
        <v>0</v>
      </c>
      <c r="U67" s="190"/>
      <c r="V67" s="190"/>
      <c r="W67" s="190">
        <f t="shared" si="59"/>
        <v>0</v>
      </c>
      <c r="X67" s="191"/>
      <c r="Y67" s="191"/>
      <c r="Z67" s="191">
        <f t="shared" si="60"/>
        <v>0</v>
      </c>
      <c r="AA67" s="192"/>
      <c r="AB67" s="192"/>
      <c r="AC67" s="192">
        <f t="shared" si="61"/>
        <v>0</v>
      </c>
      <c r="AD67" s="193"/>
      <c r="AE67" s="193"/>
      <c r="AF67" s="193">
        <f t="shared" si="62"/>
        <v>0</v>
      </c>
      <c r="AG67" s="194"/>
      <c r="AH67" s="194"/>
      <c r="AI67" s="194">
        <f t="shared" si="63"/>
        <v>0</v>
      </c>
      <c r="AJ67" s="195"/>
      <c r="AK67" s="195"/>
      <c r="AL67" s="195">
        <f t="shared" si="64"/>
        <v>0</v>
      </c>
      <c r="AM67" s="196"/>
      <c r="AN67" s="196"/>
      <c r="AO67" s="196">
        <f t="shared" si="65"/>
        <v>0</v>
      </c>
      <c r="AP67" s="197"/>
      <c r="AQ67" s="197"/>
      <c r="AR67" s="197">
        <f t="shared" si="66"/>
        <v>0</v>
      </c>
      <c r="AS67" s="198"/>
      <c r="AT67" s="198"/>
      <c r="AU67" s="198">
        <f t="shared" si="67"/>
        <v>0</v>
      </c>
      <c r="AV67" s="199"/>
      <c r="AW67" s="199"/>
      <c r="AX67" s="199">
        <f t="shared" si="68"/>
        <v>0</v>
      </c>
      <c r="AY67" s="200"/>
      <c r="AZ67" s="200"/>
      <c r="BA67" s="200">
        <f t="shared" si="69"/>
        <v>0</v>
      </c>
      <c r="BB67" s="201"/>
      <c r="BC67" s="201"/>
      <c r="BD67" s="201">
        <f t="shared" si="70"/>
        <v>0</v>
      </c>
      <c r="BE67" s="202"/>
      <c r="BF67" s="202"/>
      <c r="BG67" s="202">
        <f t="shared" si="71"/>
        <v>0</v>
      </c>
      <c r="BH67" s="203"/>
      <c r="BI67" s="203"/>
      <c r="BJ67" s="203">
        <f t="shared" si="72"/>
        <v>0</v>
      </c>
      <c r="BK67" s="195"/>
      <c r="BL67" s="195"/>
      <c r="BM67" s="195">
        <f t="shared" si="73"/>
        <v>0</v>
      </c>
      <c r="BN67" s="204"/>
      <c r="BO67" s="204"/>
      <c r="BP67" s="204">
        <f t="shared" si="74"/>
        <v>0</v>
      </c>
      <c r="BQ67" s="205"/>
      <c r="BR67" s="205"/>
      <c r="BS67" s="205">
        <f t="shared" si="75"/>
        <v>0</v>
      </c>
      <c r="BT67" s="206"/>
      <c r="BU67" s="206"/>
      <c r="BV67" s="206">
        <f t="shared" si="76"/>
        <v>0</v>
      </c>
      <c r="BW67" s="207"/>
      <c r="BX67" s="207"/>
      <c r="BY67" s="207">
        <f t="shared" si="77"/>
        <v>0</v>
      </c>
      <c r="BZ67" s="208"/>
      <c r="CA67" s="208"/>
      <c r="CB67" s="208">
        <f t="shared" si="78"/>
        <v>0</v>
      </c>
      <c r="CC67" s="209"/>
      <c r="CD67" s="209"/>
      <c r="CE67" s="209">
        <f t="shared" si="79"/>
        <v>0</v>
      </c>
      <c r="CF67" s="210"/>
      <c r="CG67" s="210"/>
      <c r="CH67" s="210">
        <f t="shared" si="80"/>
        <v>0</v>
      </c>
      <c r="CI67" s="211"/>
      <c r="CJ67" s="211"/>
      <c r="CK67" s="211">
        <f t="shared" si="81"/>
        <v>0</v>
      </c>
      <c r="CL67" s="206"/>
      <c r="CM67" s="206"/>
      <c r="CN67" s="206">
        <f t="shared" si="82"/>
        <v>0</v>
      </c>
      <c r="CO67" s="212"/>
      <c r="CP67" s="212"/>
      <c r="CQ67" s="212">
        <f t="shared" si="83"/>
        <v>0</v>
      </c>
      <c r="CR67" s="213"/>
      <c r="CS67" s="213"/>
      <c r="CT67" s="213">
        <f t="shared" si="84"/>
        <v>0</v>
      </c>
      <c r="CU67">
        <f t="shared" si="85"/>
        <v>0</v>
      </c>
      <c r="CV67">
        <f t="shared" si="86"/>
        <v>0</v>
      </c>
      <c r="CW67">
        <f t="shared" si="87"/>
        <v>0</v>
      </c>
      <c r="CY67" s="140" t="e">
        <f t="shared" si="88"/>
        <v>#NAME?</v>
      </c>
      <c r="CZ67">
        <f t="shared" si="89"/>
        <v>0</v>
      </c>
    </row>
    <row r="68" spans="1:105">
      <c r="A68" s="181">
        <v>63</v>
      </c>
      <c r="B68" s="230" t="s">
        <v>148</v>
      </c>
      <c r="C68" s="182" t="s">
        <v>41</v>
      </c>
      <c r="D68" s="183"/>
      <c r="E68" s="184">
        <f>Cijene!D25</f>
        <v>3</v>
      </c>
      <c r="F68" s="152">
        <f>KomJagnje01</f>
        <v>0</v>
      </c>
      <c r="G68" s="152"/>
      <c r="H68" s="185">
        <f t="shared" si="54"/>
        <v>0</v>
      </c>
      <c r="I68" s="153">
        <f>KomJagnje02</f>
        <v>0</v>
      </c>
      <c r="J68" s="153"/>
      <c r="K68" s="186">
        <f t="shared" si="55"/>
        <v>0</v>
      </c>
      <c r="L68" s="187">
        <f>KomJagnje03</f>
        <v>0</v>
      </c>
      <c r="M68" s="187"/>
      <c r="N68" s="187">
        <f t="shared" si="56"/>
        <v>0</v>
      </c>
      <c r="O68" s="188">
        <f>KomJagnje04</f>
        <v>0</v>
      </c>
      <c r="P68" s="188"/>
      <c r="Q68" s="188">
        <f t="shared" si="57"/>
        <v>0</v>
      </c>
      <c r="R68" s="189">
        <f>KomJagnje05</f>
        <v>0</v>
      </c>
      <c r="S68" s="189"/>
      <c r="T68" s="189">
        <f t="shared" si="58"/>
        <v>0</v>
      </c>
      <c r="U68" s="190">
        <f>KomJagnje06</f>
        <v>0</v>
      </c>
      <c r="V68" s="190"/>
      <c r="W68" s="190">
        <f t="shared" si="59"/>
        <v>0</v>
      </c>
      <c r="X68" s="191">
        <f>KomJagnje07</f>
        <v>0</v>
      </c>
      <c r="Y68" s="191"/>
      <c r="Z68" s="191">
        <f t="shared" si="60"/>
        <v>0</v>
      </c>
      <c r="AA68" s="192">
        <f>KomJagnje08</f>
        <v>0</v>
      </c>
      <c r="AB68" s="192"/>
      <c r="AC68" s="192">
        <f t="shared" si="61"/>
        <v>0</v>
      </c>
      <c r="AD68" s="193">
        <f>KomJagnje09</f>
        <v>0</v>
      </c>
      <c r="AE68" s="193"/>
      <c r="AF68" s="193">
        <f t="shared" si="62"/>
        <v>0</v>
      </c>
      <c r="AG68" s="194">
        <f>KomJagnje10</f>
        <v>0</v>
      </c>
      <c r="AH68" s="194"/>
      <c r="AI68" s="194">
        <f t="shared" si="63"/>
        <v>0</v>
      </c>
      <c r="AJ68" s="195">
        <f>KomJagnje11</f>
        <v>0</v>
      </c>
      <c r="AK68" s="195"/>
      <c r="AL68" s="195">
        <f t="shared" si="64"/>
        <v>0</v>
      </c>
      <c r="AM68" s="196">
        <f>KomJagnje12</f>
        <v>0</v>
      </c>
      <c r="AN68" s="196"/>
      <c r="AO68" s="196">
        <f t="shared" si="65"/>
        <v>0</v>
      </c>
      <c r="AP68" s="197">
        <f>KomJagnje13</f>
        <v>0</v>
      </c>
      <c r="AQ68" s="197"/>
      <c r="AR68" s="197">
        <f t="shared" si="66"/>
        <v>0</v>
      </c>
      <c r="AS68" s="198">
        <f>KomJagnje14</f>
        <v>0</v>
      </c>
      <c r="AT68" s="198"/>
      <c r="AU68" s="198">
        <f t="shared" si="67"/>
        <v>0</v>
      </c>
      <c r="AV68" s="199">
        <f>KomJagnje15</f>
        <v>0</v>
      </c>
      <c r="AW68" s="199"/>
      <c r="AX68" s="199">
        <f t="shared" si="68"/>
        <v>0</v>
      </c>
      <c r="AY68" s="200">
        <f>KomJagnje16</f>
        <v>0</v>
      </c>
      <c r="AZ68" s="200"/>
      <c r="BA68" s="200">
        <f t="shared" si="69"/>
        <v>0</v>
      </c>
      <c r="BB68" s="201">
        <f>KomJagnje17</f>
        <v>0</v>
      </c>
      <c r="BC68" s="201"/>
      <c r="BD68" s="201">
        <f t="shared" si="70"/>
        <v>0</v>
      </c>
      <c r="BE68" s="202">
        <f>KomJagnje18</f>
        <v>0</v>
      </c>
      <c r="BF68" s="202"/>
      <c r="BG68" s="202">
        <f t="shared" si="71"/>
        <v>0</v>
      </c>
      <c r="BH68" s="203">
        <f>KomJagnje19</f>
        <v>0</v>
      </c>
      <c r="BI68" s="203"/>
      <c r="BJ68" s="203">
        <f t="shared" si="72"/>
        <v>0</v>
      </c>
      <c r="BK68" s="195">
        <f>KomJagnje20</f>
        <v>0</v>
      </c>
      <c r="BL68" s="195"/>
      <c r="BM68" s="195">
        <f t="shared" si="73"/>
        <v>0</v>
      </c>
      <c r="BN68" s="204">
        <f>KomJagnje21</f>
        <v>0</v>
      </c>
      <c r="BO68" s="204"/>
      <c r="BP68" s="204">
        <f t="shared" si="74"/>
        <v>0</v>
      </c>
      <c r="BQ68" s="205">
        <f>KomJagnje22</f>
        <v>0</v>
      </c>
      <c r="BR68" s="205"/>
      <c r="BS68" s="205">
        <f t="shared" si="75"/>
        <v>0</v>
      </c>
      <c r="BT68" s="206">
        <f>KomJagnje23</f>
        <v>0</v>
      </c>
      <c r="BU68" s="206"/>
      <c r="BV68" s="206">
        <f t="shared" si="76"/>
        <v>0</v>
      </c>
      <c r="BW68" s="207">
        <f>KomJagnje24</f>
        <v>0</v>
      </c>
      <c r="BX68" s="207"/>
      <c r="BY68" s="207">
        <f t="shared" si="77"/>
        <v>0</v>
      </c>
      <c r="BZ68" s="208">
        <f>KomJagnje25</f>
        <v>0</v>
      </c>
      <c r="CA68" s="208"/>
      <c r="CB68" s="208">
        <f t="shared" si="78"/>
        <v>0</v>
      </c>
      <c r="CC68" s="209">
        <f>KomJagnje26</f>
        <v>0</v>
      </c>
      <c r="CD68" s="209"/>
      <c r="CE68" s="209">
        <f t="shared" si="79"/>
        <v>0</v>
      </c>
      <c r="CF68" s="210">
        <f>KomJagnje27</f>
        <v>0</v>
      </c>
      <c r="CG68" s="210"/>
      <c r="CH68" s="210">
        <f t="shared" si="80"/>
        <v>0</v>
      </c>
      <c r="CI68" s="211">
        <f>KomJagnje28</f>
        <v>0</v>
      </c>
      <c r="CJ68" s="211"/>
      <c r="CK68" s="211">
        <f t="shared" si="81"/>
        <v>0</v>
      </c>
      <c r="CL68" s="206">
        <f>KomJagnje29</f>
        <v>0</v>
      </c>
      <c r="CM68" s="206"/>
      <c r="CN68" s="206">
        <f t="shared" si="82"/>
        <v>0</v>
      </c>
      <c r="CO68" s="212">
        <f>KomJagnje30</f>
        <v>0</v>
      </c>
      <c r="CP68" s="212"/>
      <c r="CQ68" s="212">
        <f t="shared" si="83"/>
        <v>0</v>
      </c>
      <c r="CR68" s="213">
        <f>KomJagnje31</f>
        <v>0</v>
      </c>
      <c r="CS68" s="213"/>
      <c r="CT68" s="213">
        <f t="shared" si="84"/>
        <v>0</v>
      </c>
      <c r="CU68">
        <f t="shared" si="85"/>
        <v>0</v>
      </c>
      <c r="CV68">
        <f t="shared" si="86"/>
        <v>0</v>
      </c>
      <c r="CW68">
        <f t="shared" si="87"/>
        <v>0</v>
      </c>
      <c r="CY68" s="140" t="e">
        <f t="shared" si="88"/>
        <v>#NAME?</v>
      </c>
      <c r="CZ68">
        <f t="shared" si="89"/>
        <v>0</v>
      </c>
    </row>
    <row r="69" spans="1:105">
      <c r="A69" s="181">
        <v>64</v>
      </c>
      <c r="B69" s="230" t="s">
        <v>153</v>
      </c>
      <c r="C69" s="182" t="s">
        <v>41</v>
      </c>
      <c r="D69" s="183"/>
      <c r="E69" s="184">
        <f>Cijene!D26</f>
        <v>5</v>
      </c>
      <c r="F69" s="152">
        <f>BrutoJagnje01*0.98*Obracun!D42%</f>
        <v>0</v>
      </c>
      <c r="G69" s="152"/>
      <c r="H69" s="185">
        <f t="shared" si="54"/>
        <v>0</v>
      </c>
      <c r="I69" s="153">
        <f>BrutoJagnje02*0.98*Obracun!D42%</f>
        <v>0</v>
      </c>
      <c r="J69" s="153"/>
      <c r="K69" s="186">
        <f t="shared" si="55"/>
        <v>0</v>
      </c>
      <c r="L69" s="187">
        <f>BrutoJagnje03*0.98*Obracun!D42%</f>
        <v>0</v>
      </c>
      <c r="M69" s="187"/>
      <c r="N69" s="187">
        <f t="shared" si="56"/>
        <v>0</v>
      </c>
      <c r="O69" s="188">
        <f>BrutoJagnje04*0.98*Obracun!D42%</f>
        <v>0</v>
      </c>
      <c r="P69" s="188"/>
      <c r="Q69" s="188">
        <f t="shared" si="57"/>
        <v>0</v>
      </c>
      <c r="R69" s="189">
        <f>BrutoJagnje05*0.98*Obracun!D42%</f>
        <v>0</v>
      </c>
      <c r="S69" s="189"/>
      <c r="T69" s="189">
        <f t="shared" si="58"/>
        <v>0</v>
      </c>
      <c r="U69" s="190">
        <f>BrutoJagnje06*0.98*Obracun!D42%</f>
        <v>0</v>
      </c>
      <c r="V69" s="190"/>
      <c r="W69" s="190">
        <f t="shared" si="59"/>
        <v>0</v>
      </c>
      <c r="X69" s="191">
        <f>BrutoJagnje07*0.98*Obracun!D42%</f>
        <v>0</v>
      </c>
      <c r="Y69" s="191"/>
      <c r="Z69" s="191">
        <f t="shared" si="60"/>
        <v>0</v>
      </c>
      <c r="AA69" s="192">
        <f>BrutoJagnje08*0.98*Obracun!D42%</f>
        <v>0</v>
      </c>
      <c r="AB69" s="192"/>
      <c r="AC69" s="192">
        <f t="shared" si="61"/>
        <v>0</v>
      </c>
      <c r="AD69" s="193">
        <f>BrutoJagnje09*0.98*Obracun!D42%</f>
        <v>0</v>
      </c>
      <c r="AE69" s="193"/>
      <c r="AF69" s="193">
        <f t="shared" si="62"/>
        <v>0</v>
      </c>
      <c r="AG69" s="194">
        <f>BrutoJagnje10*0.98*Obracun!D42%</f>
        <v>0</v>
      </c>
      <c r="AH69" s="194"/>
      <c r="AI69" s="194">
        <f t="shared" si="63"/>
        <v>0</v>
      </c>
      <c r="AJ69" s="195">
        <f>BrutoJagnje11*0.98*Obracun!D42%</f>
        <v>0</v>
      </c>
      <c r="AK69" s="195"/>
      <c r="AL69" s="195">
        <f t="shared" si="64"/>
        <v>0</v>
      </c>
      <c r="AM69" s="196">
        <f>BrutoJagnje12*0.98*Obracun!D42%</f>
        <v>0</v>
      </c>
      <c r="AN69" s="196"/>
      <c r="AO69" s="196">
        <f t="shared" si="65"/>
        <v>0</v>
      </c>
      <c r="AP69" s="197">
        <f>BrutoJagnje13*0.98*Obracun!D42%</f>
        <v>0</v>
      </c>
      <c r="AQ69" s="197"/>
      <c r="AR69" s="197">
        <f t="shared" si="66"/>
        <v>0</v>
      </c>
      <c r="AS69" s="198">
        <f>BrutoJagnje14*0.98*Obracun!D42%</f>
        <v>0</v>
      </c>
      <c r="AT69" s="198"/>
      <c r="AU69" s="198">
        <f t="shared" si="67"/>
        <v>0</v>
      </c>
      <c r="AV69" s="199">
        <f>BrutoJagnje15*0.98*Obracun!D42%</f>
        <v>0</v>
      </c>
      <c r="AW69" s="199"/>
      <c r="AX69" s="199">
        <f t="shared" si="68"/>
        <v>0</v>
      </c>
      <c r="AY69" s="200">
        <f>BrutoJagnje16*0.98*Obracun!D42%</f>
        <v>0</v>
      </c>
      <c r="AZ69" s="200"/>
      <c r="BA69" s="200">
        <f t="shared" si="69"/>
        <v>0</v>
      </c>
      <c r="BB69" s="201">
        <f>BrutoJagnje17*0.98*Obracun!D42%</f>
        <v>0</v>
      </c>
      <c r="BC69" s="201"/>
      <c r="BD69" s="201">
        <f t="shared" si="70"/>
        <v>0</v>
      </c>
      <c r="BE69" s="202">
        <f>BrutoJagnje18*0.98*Obracun!D42%</f>
        <v>0</v>
      </c>
      <c r="BF69" s="202"/>
      <c r="BG69" s="202">
        <f t="shared" si="71"/>
        <v>0</v>
      </c>
      <c r="BH69" s="203">
        <f>BrutoJagnje19*0.98*Obracun!D42%</f>
        <v>0</v>
      </c>
      <c r="BI69" s="203"/>
      <c r="BJ69" s="203">
        <f t="shared" si="72"/>
        <v>0</v>
      </c>
      <c r="BK69" s="195">
        <f>BrutoJagnje20*0.98*Obracun!D42%</f>
        <v>0</v>
      </c>
      <c r="BL69" s="195"/>
      <c r="BM69" s="195">
        <f t="shared" si="73"/>
        <v>0</v>
      </c>
      <c r="BN69" s="204">
        <f>BrutoJagnje21*0.98*Obracun!D42%</f>
        <v>0</v>
      </c>
      <c r="BO69" s="204"/>
      <c r="BP69" s="204">
        <f t="shared" si="74"/>
        <v>0</v>
      </c>
      <c r="BQ69" s="205">
        <f>BrutoJagnje22*0.98*Obracun!D42%</f>
        <v>0</v>
      </c>
      <c r="BR69" s="205"/>
      <c r="BS69" s="205">
        <f t="shared" si="75"/>
        <v>0</v>
      </c>
      <c r="BT69" s="206">
        <f>BrutoJagnje23*0.98*Obracun!D42%</f>
        <v>0</v>
      </c>
      <c r="BU69" s="206"/>
      <c r="BV69" s="206">
        <f t="shared" si="76"/>
        <v>0</v>
      </c>
      <c r="BW69" s="207">
        <f>BrutoJagnje24*0.98*Obracun!D42%</f>
        <v>0</v>
      </c>
      <c r="BX69" s="207"/>
      <c r="BY69" s="207">
        <f t="shared" si="77"/>
        <v>0</v>
      </c>
      <c r="BZ69" s="208">
        <f>BrutoJagnje25*0.98*Obracun!D42%</f>
        <v>0</v>
      </c>
      <c r="CA69" s="208"/>
      <c r="CB69" s="208">
        <f t="shared" si="78"/>
        <v>0</v>
      </c>
      <c r="CC69" s="209">
        <f>BrutoJagnje26*0.98*Obracun!D42%</f>
        <v>0</v>
      </c>
      <c r="CD69" s="209"/>
      <c r="CE69" s="209">
        <f t="shared" si="79"/>
        <v>0</v>
      </c>
      <c r="CF69" s="210">
        <f>BrutoJagnje27*0.98*Obracun!D42%</f>
        <v>0</v>
      </c>
      <c r="CG69" s="210"/>
      <c r="CH69" s="210">
        <f t="shared" si="80"/>
        <v>0</v>
      </c>
      <c r="CI69" s="211">
        <f>BrutoJagnje28*0.98*Obracun!D42%</f>
        <v>0</v>
      </c>
      <c r="CJ69" s="211"/>
      <c r="CK69" s="211">
        <f t="shared" si="81"/>
        <v>0</v>
      </c>
      <c r="CL69" s="206">
        <f>BrutoJagnje29*0.98*Obracun!D42%</f>
        <v>0</v>
      </c>
      <c r="CM69" s="206"/>
      <c r="CN69" s="206">
        <f t="shared" si="82"/>
        <v>0</v>
      </c>
      <c r="CO69" s="212">
        <f>BrutoJagnje30*0.98*Obracun!D42%</f>
        <v>0</v>
      </c>
      <c r="CP69" s="212"/>
      <c r="CQ69" s="212">
        <f t="shared" si="83"/>
        <v>0</v>
      </c>
      <c r="CR69" s="213">
        <f>BrutoJagnje31*0.98*Obracun!D42%</f>
        <v>0</v>
      </c>
      <c r="CS69" s="213"/>
      <c r="CT69" s="213">
        <f t="shared" si="84"/>
        <v>0</v>
      </c>
      <c r="CU69">
        <f t="shared" si="85"/>
        <v>0</v>
      </c>
      <c r="CV69">
        <f t="shared" si="86"/>
        <v>0</v>
      </c>
      <c r="CW69">
        <f t="shared" si="87"/>
        <v>0</v>
      </c>
      <c r="CY69" s="140" t="e">
        <f t="shared" si="88"/>
        <v>#NAME?</v>
      </c>
      <c r="CZ69">
        <f t="shared" si="89"/>
        <v>0</v>
      </c>
    </row>
    <row r="70" spans="1:105">
      <c r="A70" s="181">
        <v>65</v>
      </c>
      <c r="B70" s="230" t="s">
        <v>154</v>
      </c>
      <c r="C70" s="182" t="s">
        <v>41</v>
      </c>
      <c r="D70" s="183"/>
      <c r="E70" s="184">
        <f>Cijene!D27</f>
        <v>5.85</v>
      </c>
      <c r="F70" s="152">
        <f>F68</f>
        <v>0</v>
      </c>
      <c r="G70" s="152"/>
      <c r="H70" s="185">
        <f t="shared" si="54"/>
        <v>0</v>
      </c>
      <c r="I70" s="153">
        <f>I68</f>
        <v>0</v>
      </c>
      <c r="J70" s="153"/>
      <c r="K70" s="186">
        <f t="shared" si="55"/>
        <v>0</v>
      </c>
      <c r="L70" s="187">
        <f>L68</f>
        <v>0</v>
      </c>
      <c r="M70" s="187"/>
      <c r="N70" s="187">
        <f t="shared" si="56"/>
        <v>0</v>
      </c>
      <c r="O70" s="188">
        <f>O68</f>
        <v>0</v>
      </c>
      <c r="P70" s="188"/>
      <c r="Q70" s="188">
        <f t="shared" si="57"/>
        <v>0</v>
      </c>
      <c r="R70" s="189">
        <f>R68</f>
        <v>0</v>
      </c>
      <c r="S70" s="189"/>
      <c r="T70" s="189">
        <f t="shared" si="58"/>
        <v>0</v>
      </c>
      <c r="U70" s="190">
        <f>U68</f>
        <v>0</v>
      </c>
      <c r="V70" s="190"/>
      <c r="W70" s="190">
        <f t="shared" si="59"/>
        <v>0</v>
      </c>
      <c r="X70" s="191">
        <f>X68</f>
        <v>0</v>
      </c>
      <c r="Y70" s="191"/>
      <c r="Z70" s="191">
        <f t="shared" si="60"/>
        <v>0</v>
      </c>
      <c r="AA70" s="192">
        <f>AA68</f>
        <v>0</v>
      </c>
      <c r="AB70" s="192"/>
      <c r="AC70" s="192">
        <f t="shared" si="61"/>
        <v>0</v>
      </c>
      <c r="AD70" s="193">
        <f>AD68</f>
        <v>0</v>
      </c>
      <c r="AE70" s="193"/>
      <c r="AF70" s="193">
        <f t="shared" si="62"/>
        <v>0</v>
      </c>
      <c r="AG70" s="194">
        <f>AG68</f>
        <v>0</v>
      </c>
      <c r="AH70" s="194"/>
      <c r="AI70" s="194">
        <f t="shared" si="63"/>
        <v>0</v>
      </c>
      <c r="AJ70" s="195">
        <f>AJ68</f>
        <v>0</v>
      </c>
      <c r="AK70" s="195"/>
      <c r="AL70" s="195">
        <f t="shared" si="64"/>
        <v>0</v>
      </c>
      <c r="AM70" s="196">
        <f>AM68</f>
        <v>0</v>
      </c>
      <c r="AN70" s="196"/>
      <c r="AO70" s="196">
        <f t="shared" si="65"/>
        <v>0</v>
      </c>
      <c r="AP70" s="197">
        <f>AP68</f>
        <v>0</v>
      </c>
      <c r="AQ70" s="197"/>
      <c r="AR70" s="197">
        <f t="shared" si="66"/>
        <v>0</v>
      </c>
      <c r="AS70" s="198">
        <f>AS68</f>
        <v>0</v>
      </c>
      <c r="AT70" s="198"/>
      <c r="AU70" s="198">
        <f t="shared" si="67"/>
        <v>0</v>
      </c>
      <c r="AV70" s="199">
        <f>AV68</f>
        <v>0</v>
      </c>
      <c r="AW70" s="199"/>
      <c r="AX70" s="199">
        <f t="shared" si="68"/>
        <v>0</v>
      </c>
      <c r="AY70" s="200">
        <f>AY68</f>
        <v>0</v>
      </c>
      <c r="AZ70" s="200"/>
      <c r="BA70" s="200">
        <f t="shared" si="69"/>
        <v>0</v>
      </c>
      <c r="BB70" s="201">
        <f>BB68</f>
        <v>0</v>
      </c>
      <c r="BC70" s="201"/>
      <c r="BD70" s="201">
        <f t="shared" si="70"/>
        <v>0</v>
      </c>
      <c r="BE70" s="202">
        <f>BE68</f>
        <v>0</v>
      </c>
      <c r="BF70" s="202"/>
      <c r="BG70" s="202">
        <f t="shared" si="71"/>
        <v>0</v>
      </c>
      <c r="BH70" s="203">
        <f>BH68</f>
        <v>0</v>
      </c>
      <c r="BI70" s="203"/>
      <c r="BJ70" s="203">
        <f t="shared" si="72"/>
        <v>0</v>
      </c>
      <c r="BK70" s="195">
        <f>BK68</f>
        <v>0</v>
      </c>
      <c r="BL70" s="195"/>
      <c r="BM70" s="195">
        <f t="shared" si="73"/>
        <v>0</v>
      </c>
      <c r="BN70" s="204">
        <f>BN68</f>
        <v>0</v>
      </c>
      <c r="BO70" s="204"/>
      <c r="BP70" s="204">
        <f t="shared" si="74"/>
        <v>0</v>
      </c>
      <c r="BQ70" s="205">
        <f>BQ68</f>
        <v>0</v>
      </c>
      <c r="BR70" s="205"/>
      <c r="BS70" s="205">
        <f t="shared" si="75"/>
        <v>0</v>
      </c>
      <c r="BT70" s="206">
        <f>BT68</f>
        <v>0</v>
      </c>
      <c r="BU70" s="206"/>
      <c r="BV70" s="206">
        <f t="shared" si="76"/>
        <v>0</v>
      </c>
      <c r="BW70" s="207">
        <f>BW68</f>
        <v>0</v>
      </c>
      <c r="BX70" s="207"/>
      <c r="BY70" s="207">
        <f t="shared" si="77"/>
        <v>0</v>
      </c>
      <c r="BZ70" s="208">
        <f>BZ68</f>
        <v>0</v>
      </c>
      <c r="CA70" s="208"/>
      <c r="CB70" s="208">
        <f t="shared" si="78"/>
        <v>0</v>
      </c>
      <c r="CC70" s="209">
        <f>CC68</f>
        <v>0</v>
      </c>
      <c r="CD70" s="209"/>
      <c r="CE70" s="209">
        <f t="shared" si="79"/>
        <v>0</v>
      </c>
      <c r="CF70" s="210">
        <f>CF68</f>
        <v>0</v>
      </c>
      <c r="CG70" s="210"/>
      <c r="CH70" s="210">
        <f t="shared" si="80"/>
        <v>0</v>
      </c>
      <c r="CI70" s="211">
        <f>CI68</f>
        <v>0</v>
      </c>
      <c r="CJ70" s="211"/>
      <c r="CK70" s="211">
        <f t="shared" si="81"/>
        <v>0</v>
      </c>
      <c r="CL70" s="206">
        <f>CL68</f>
        <v>0</v>
      </c>
      <c r="CM70" s="206"/>
      <c r="CN70" s="206">
        <f t="shared" si="82"/>
        <v>0</v>
      </c>
      <c r="CO70" s="212">
        <f>CO68</f>
        <v>0</v>
      </c>
      <c r="CP70" s="212"/>
      <c r="CQ70" s="212">
        <f t="shared" si="83"/>
        <v>0</v>
      </c>
      <c r="CR70" s="213">
        <f>CR68</f>
        <v>0</v>
      </c>
      <c r="CS70" s="213"/>
      <c r="CT70" s="213">
        <f t="shared" si="84"/>
        <v>0</v>
      </c>
      <c r="CU70">
        <f t="shared" si="85"/>
        <v>0</v>
      </c>
      <c r="CV70">
        <f t="shared" si="86"/>
        <v>0</v>
      </c>
      <c r="CW70">
        <f t="shared" si="87"/>
        <v>0</v>
      </c>
      <c r="CY70" s="140" t="e">
        <f t="shared" si="88"/>
        <v>#NAME?</v>
      </c>
      <c r="CZ70">
        <f t="shared" si="89"/>
        <v>0</v>
      </c>
    </row>
    <row r="71" spans="1:105">
      <c r="A71" s="181">
        <v>66</v>
      </c>
      <c r="B71" s="230"/>
      <c r="C71" s="182" t="s">
        <v>130</v>
      </c>
      <c r="D71" s="183"/>
      <c r="E71" s="184"/>
      <c r="F71" s="152"/>
      <c r="G71" s="152"/>
      <c r="H71" s="185">
        <f t="shared" si="54"/>
        <v>0</v>
      </c>
      <c r="I71" s="153"/>
      <c r="J71" s="153"/>
      <c r="K71" s="186">
        <f t="shared" si="55"/>
        <v>0</v>
      </c>
      <c r="L71" s="187"/>
      <c r="M71" s="187"/>
      <c r="N71" s="187">
        <f t="shared" si="56"/>
        <v>0</v>
      </c>
      <c r="O71" s="188"/>
      <c r="P71" s="188"/>
      <c r="Q71" s="188">
        <f t="shared" si="57"/>
        <v>0</v>
      </c>
      <c r="R71" s="189"/>
      <c r="S71" s="189"/>
      <c r="T71" s="189">
        <f t="shared" si="58"/>
        <v>0</v>
      </c>
      <c r="U71" s="190"/>
      <c r="V71" s="190"/>
      <c r="W71" s="190">
        <f t="shared" si="59"/>
        <v>0</v>
      </c>
      <c r="X71" s="191"/>
      <c r="Y71" s="191"/>
      <c r="Z71" s="191">
        <f t="shared" si="60"/>
        <v>0</v>
      </c>
      <c r="AA71" s="192"/>
      <c r="AB71" s="192"/>
      <c r="AC71" s="192">
        <f t="shared" si="61"/>
        <v>0</v>
      </c>
      <c r="AD71" s="193"/>
      <c r="AE71" s="193"/>
      <c r="AF71" s="193">
        <f t="shared" si="62"/>
        <v>0</v>
      </c>
      <c r="AG71" s="194"/>
      <c r="AH71" s="194"/>
      <c r="AI71" s="194">
        <f t="shared" si="63"/>
        <v>0</v>
      </c>
      <c r="AJ71" s="195"/>
      <c r="AK71" s="195"/>
      <c r="AL71" s="195">
        <f t="shared" si="64"/>
        <v>0</v>
      </c>
      <c r="AM71" s="196"/>
      <c r="AN71" s="196"/>
      <c r="AO71" s="196">
        <f t="shared" si="65"/>
        <v>0</v>
      </c>
      <c r="AP71" s="197"/>
      <c r="AQ71" s="197"/>
      <c r="AR71" s="197">
        <f t="shared" si="66"/>
        <v>0</v>
      </c>
      <c r="AS71" s="198"/>
      <c r="AT71" s="198"/>
      <c r="AU71" s="198">
        <f t="shared" si="67"/>
        <v>0</v>
      </c>
      <c r="AV71" s="199"/>
      <c r="AW71" s="199"/>
      <c r="AX71" s="199">
        <f t="shared" si="68"/>
        <v>0</v>
      </c>
      <c r="AY71" s="200"/>
      <c r="AZ71" s="200"/>
      <c r="BA71" s="200">
        <f t="shared" si="69"/>
        <v>0</v>
      </c>
      <c r="BB71" s="201"/>
      <c r="BC71" s="201"/>
      <c r="BD71" s="201">
        <f t="shared" si="70"/>
        <v>0</v>
      </c>
      <c r="BE71" s="202"/>
      <c r="BF71" s="202"/>
      <c r="BG71" s="202">
        <f t="shared" si="71"/>
        <v>0</v>
      </c>
      <c r="BH71" s="203"/>
      <c r="BI71" s="203"/>
      <c r="BJ71" s="203">
        <f t="shared" si="72"/>
        <v>0</v>
      </c>
      <c r="BK71" s="195"/>
      <c r="BL71" s="195"/>
      <c r="BM71" s="195">
        <f t="shared" si="73"/>
        <v>0</v>
      </c>
      <c r="BN71" s="204"/>
      <c r="BO71" s="204"/>
      <c r="BP71" s="204">
        <f t="shared" si="74"/>
        <v>0</v>
      </c>
      <c r="BQ71" s="205"/>
      <c r="BR71" s="205"/>
      <c r="BS71" s="205">
        <f t="shared" si="75"/>
        <v>0</v>
      </c>
      <c r="BT71" s="206"/>
      <c r="BU71" s="206"/>
      <c r="BV71" s="206">
        <f t="shared" si="76"/>
        <v>0</v>
      </c>
      <c r="BW71" s="207"/>
      <c r="BX71" s="207"/>
      <c r="BY71" s="207">
        <f t="shared" si="77"/>
        <v>0</v>
      </c>
      <c r="BZ71" s="208"/>
      <c r="CA71" s="208"/>
      <c r="CB71" s="208">
        <f t="shared" si="78"/>
        <v>0</v>
      </c>
      <c r="CC71" s="209"/>
      <c r="CD71" s="209"/>
      <c r="CE71" s="209">
        <f t="shared" si="79"/>
        <v>0</v>
      </c>
      <c r="CF71" s="210"/>
      <c r="CG71" s="210"/>
      <c r="CH71" s="210">
        <f t="shared" si="80"/>
        <v>0</v>
      </c>
      <c r="CI71" s="211"/>
      <c r="CJ71" s="211"/>
      <c r="CK71" s="211">
        <f t="shared" si="81"/>
        <v>0</v>
      </c>
      <c r="CL71" s="206"/>
      <c r="CM71" s="206"/>
      <c r="CN71" s="206">
        <f t="shared" si="82"/>
        <v>0</v>
      </c>
      <c r="CO71" s="212"/>
      <c r="CP71" s="212"/>
      <c r="CQ71" s="212">
        <f t="shared" si="83"/>
        <v>0</v>
      </c>
      <c r="CR71" s="213"/>
      <c r="CS71" s="213"/>
      <c r="CT71" s="213">
        <f t="shared" si="84"/>
        <v>0</v>
      </c>
      <c r="CU71">
        <f t="shared" si="85"/>
        <v>0</v>
      </c>
      <c r="CV71">
        <f t="shared" si="86"/>
        <v>0</v>
      </c>
      <c r="CW71">
        <f t="shared" si="87"/>
        <v>0</v>
      </c>
      <c r="CY71" s="140" t="e">
        <f t="shared" si="88"/>
        <v>#NAME?</v>
      </c>
      <c r="CZ71">
        <f t="shared" si="89"/>
        <v>0</v>
      </c>
    </row>
    <row r="72" spans="1:105" s="331" customFormat="1">
      <c r="A72" s="326">
        <v>67</v>
      </c>
      <c r="B72" s="327" t="s">
        <v>198</v>
      </c>
      <c r="C72" s="328" t="s">
        <v>130</v>
      </c>
      <c r="D72" s="329"/>
      <c r="E72" s="330">
        <f>Cijene!D31</f>
        <v>20</v>
      </c>
      <c r="F72" s="326">
        <f>ArtikalA01</f>
        <v>0</v>
      </c>
      <c r="G72" s="326"/>
      <c r="H72" s="233">
        <f t="shared" si="54"/>
        <v>0</v>
      </c>
      <c r="I72" s="326">
        <f>ArtikalA02</f>
        <v>0</v>
      </c>
      <c r="J72" s="326"/>
      <c r="K72" s="233">
        <f t="shared" si="55"/>
        <v>0</v>
      </c>
      <c r="L72" s="326">
        <f>ArtikalA03</f>
        <v>0</v>
      </c>
      <c r="M72" s="329"/>
      <c r="N72" s="233">
        <f t="shared" si="56"/>
        <v>0</v>
      </c>
      <c r="O72" s="326">
        <f>ArtikalA04</f>
        <v>0</v>
      </c>
      <c r="P72" s="329"/>
      <c r="Q72" s="233">
        <f t="shared" si="57"/>
        <v>0</v>
      </c>
      <c r="R72" s="326">
        <f>ArtikalA05</f>
        <v>0</v>
      </c>
      <c r="S72" s="329"/>
      <c r="T72" s="233">
        <f t="shared" si="58"/>
        <v>0</v>
      </c>
      <c r="U72" s="326">
        <f>ArtikalA06</f>
        <v>0</v>
      </c>
      <c r="V72" s="329"/>
      <c r="W72" s="233">
        <f t="shared" si="59"/>
        <v>0</v>
      </c>
      <c r="X72" s="326">
        <f>ArtikalA07</f>
        <v>20</v>
      </c>
      <c r="Y72" s="329"/>
      <c r="Z72" s="233">
        <f t="shared" si="60"/>
        <v>20</v>
      </c>
      <c r="AA72" s="326">
        <f>ArtikalA08</f>
        <v>0</v>
      </c>
      <c r="AB72" s="329"/>
      <c r="AC72" s="233">
        <f t="shared" si="61"/>
        <v>20</v>
      </c>
      <c r="AD72" s="326">
        <f>ArtikalA09</f>
        <v>0</v>
      </c>
      <c r="AE72" s="329"/>
      <c r="AF72" s="233">
        <f t="shared" si="62"/>
        <v>20</v>
      </c>
      <c r="AG72" s="326">
        <f>ArtikalA10</f>
        <v>0</v>
      </c>
      <c r="AH72" s="329"/>
      <c r="AI72" s="233">
        <f t="shared" si="63"/>
        <v>20</v>
      </c>
      <c r="AJ72" s="326">
        <f>ArtikalA11</f>
        <v>0</v>
      </c>
      <c r="AK72" s="329"/>
      <c r="AL72" s="233">
        <f t="shared" si="64"/>
        <v>20</v>
      </c>
      <c r="AM72" s="326">
        <f>ArtikalA12</f>
        <v>0</v>
      </c>
      <c r="AN72" s="329"/>
      <c r="AO72" s="233">
        <f t="shared" si="65"/>
        <v>20</v>
      </c>
      <c r="AP72" s="326">
        <f>ArtikalA13</f>
        <v>0</v>
      </c>
      <c r="AQ72" s="329"/>
      <c r="AR72" s="233">
        <f t="shared" si="66"/>
        <v>20</v>
      </c>
      <c r="AS72" s="326">
        <f>ArtikalA14</f>
        <v>0</v>
      </c>
      <c r="AT72" s="329"/>
      <c r="AU72" s="233">
        <f t="shared" si="67"/>
        <v>20</v>
      </c>
      <c r="AV72" s="326">
        <f>ArtikalA15</f>
        <v>0</v>
      </c>
      <c r="AW72" s="329"/>
      <c r="AX72" s="233">
        <f t="shared" si="68"/>
        <v>20</v>
      </c>
      <c r="AY72" s="326">
        <f>ArtikalA16</f>
        <v>0</v>
      </c>
      <c r="AZ72" s="329"/>
      <c r="BA72" s="233">
        <f t="shared" si="69"/>
        <v>20</v>
      </c>
      <c r="BB72" s="326">
        <f>ArtikalA17</f>
        <v>0</v>
      </c>
      <c r="BC72" s="329"/>
      <c r="BD72" s="233">
        <f t="shared" si="70"/>
        <v>20</v>
      </c>
      <c r="BE72" s="326">
        <f>ArtikalA18</f>
        <v>0</v>
      </c>
      <c r="BF72" s="329"/>
      <c r="BG72" s="233">
        <f t="shared" si="71"/>
        <v>20</v>
      </c>
      <c r="BH72" s="326">
        <f>ArtikalA19</f>
        <v>0</v>
      </c>
      <c r="BI72" s="329"/>
      <c r="BJ72" s="233">
        <f t="shared" si="72"/>
        <v>20</v>
      </c>
      <c r="BK72" s="326">
        <f>ArtikalA20</f>
        <v>0</v>
      </c>
      <c r="BL72" s="329"/>
      <c r="BM72" s="233">
        <f t="shared" si="73"/>
        <v>20</v>
      </c>
      <c r="BN72" s="326">
        <f>ArtikalA21</f>
        <v>0</v>
      </c>
      <c r="BO72" s="329"/>
      <c r="BP72" s="233">
        <f t="shared" si="74"/>
        <v>20</v>
      </c>
      <c r="BQ72" s="326">
        <f>ArtikalA22</f>
        <v>0</v>
      </c>
      <c r="BR72" s="329"/>
      <c r="BS72" s="233">
        <f t="shared" si="75"/>
        <v>20</v>
      </c>
      <c r="BT72" s="326">
        <f>ArtikalA23</f>
        <v>0</v>
      </c>
      <c r="BU72" s="329"/>
      <c r="BV72" s="233">
        <f t="shared" si="76"/>
        <v>20</v>
      </c>
      <c r="BW72" s="326">
        <f>ArtikalA24</f>
        <v>0</v>
      </c>
      <c r="BX72" s="329"/>
      <c r="BY72" s="233">
        <f t="shared" si="77"/>
        <v>20</v>
      </c>
      <c r="BZ72" s="326">
        <f>ArtikalA25</f>
        <v>0</v>
      </c>
      <c r="CA72" s="329"/>
      <c r="CB72" s="233">
        <f t="shared" si="78"/>
        <v>20</v>
      </c>
      <c r="CC72" s="326">
        <f>ArtikalA26</f>
        <v>0</v>
      </c>
      <c r="CD72" s="329"/>
      <c r="CE72" s="233">
        <f t="shared" si="79"/>
        <v>20</v>
      </c>
      <c r="CF72" s="326">
        <f>ArtikalA27</f>
        <v>0</v>
      </c>
      <c r="CG72" s="329"/>
      <c r="CH72" s="233">
        <f t="shared" si="80"/>
        <v>20</v>
      </c>
      <c r="CI72" s="326">
        <f>ArtikalA28</f>
        <v>0</v>
      </c>
      <c r="CJ72" s="329"/>
      <c r="CK72" s="233">
        <f t="shared" si="81"/>
        <v>20</v>
      </c>
      <c r="CL72" s="326">
        <f>ArtikalA29</f>
        <v>0</v>
      </c>
      <c r="CM72" s="329"/>
      <c r="CN72" s="233">
        <f t="shared" si="82"/>
        <v>20</v>
      </c>
      <c r="CO72" s="326">
        <f>ArtikalA30</f>
        <v>0</v>
      </c>
      <c r="CP72" s="329"/>
      <c r="CQ72" s="233">
        <f t="shared" si="83"/>
        <v>20</v>
      </c>
      <c r="CR72" s="326">
        <f>ArtikalA31</f>
        <v>0</v>
      </c>
      <c r="CS72" s="329"/>
      <c r="CT72" s="233">
        <f t="shared" si="84"/>
        <v>20</v>
      </c>
      <c r="CU72" s="235">
        <f t="shared" ref="CU72:CU135" si="90">IF(Dan=$F$4,F72,IF(Dan=$I$4,I72,IF(Dan=$L$4,L72,IF(Dan=$O$4,O72,IF(Dan=$R$4,R72,IF(Dan=$U$4,U72,IF(Dan=$X$4,X72,IF(Dan=$AA$4,AA72,IF(Dan=$AD$4,AD72,IF(Dan=$AG$4,AG72,IF(Dan=$AJ$4,AJ72,IF(Dan=$AM$4,AM72,IF(Dan=$AP$4,AP72,IF(Dan=$AS$4,AS72,IF(Dan=$AV$4,AV72,IF(Dan=$AY$4,AY72,IF(Dan=$BB$4,BB72,IF(Dan=$BE$4,BE72,IF(Dan=$BH$4,BH72,IF(Dan=$BK$4,BK72,IF(Dan=$BN$4,BN72,IF(Dan=$BQ$4,BQ72,IF(Dan=$BT$4,BT72,IF(Dan=$BW$4,BW72,IF(Dan=$BZ$4,BZ72,IF(Dan=$CC$4,CC72,IF(Dan=$CF$4,CF72,IF(Dan=$CI$4,CI72,IF(Dan=$CL$4,CL72,IF(Dan=$CO$4,CO72,IF(Dan=$CR$4,CR72,0)))))))))))))))))))))))))))))))</f>
        <v>0</v>
      </c>
      <c r="CV72" s="235">
        <f t="shared" ref="CV72:CV135" si="91">IF(Dan=$F$4,G72,IF(Dan=$I$4,J72,IF(Dan=$L$4,M72,IF(Dan=$O$4,P72,IF(Dan=$R$4,S72,IF(Dan=$U$4,V72,IF(Dan=$X$4,Y72,IF(Dan=$AA$4,AB72,IF(Dan=$AD$4,AE72,IF(Dan=$AG$4,AH72,IF(Dan=$AJ$4,AK72,IF(Dan=$AM$4,AN72,IF(Dan=$AP$4,AQ72,IF(Dan=$AS$4,AT72,IF(Dan=$AV$4,AW72,IF(Dan=$AY$4,AZ72,IF(Dan=$BB$4,BC72,IF(Dan=$BE$4,BF72,IF(Dan=$BH$4,BI72,IF(Dan=$BK$4,BL72,IF(Dan=$BN$4,BO72,IF(Dan=$BQ$4,BR72,IF(Dan=$BT$4,BU72,IF(Dan=$BW$4,BX72,IF(Dan=$BZ$4,CA72,IF(Dan=$CC$4,CD72,IF(Dan=$CF$4,CG72,IF(Dan=$CI$4,CJ72,IF(Dan=$CL$4,CM72,IF(Dan=$CO$4,CP72,IF(Dan=$CR$4,CS72,0)))))))))))))))))))))))))))))))</f>
        <v>0</v>
      </c>
      <c r="CW72" s="235">
        <f t="shared" ref="CW72:CW135" si="92">IF(Dan=$F$4,D72,IF(Dan=$I$4,H72,IF(Dan=$L$4,K72,IF(Dan=$O$4,N72,IF(Dan=$R$4,Q72,IF(Dan=$U$4,T72,IF(Dan=$X$4,W72,IF(Dan=$AA$4,Z72,IF(Dan=$AD$4,AC72,IF(Dan=$AG$4,AF72,IF(Dan=$AJ$4,AI72,IF(Dan=$AM$4,AL72,IF(Dan=$AP$4,AO72,IF(Dan=$AS$4,AR72,IF(Dan=$AV$4,AU72,IF(Dan=$AY$4,AX72,IF(Dan=$BB$4,BA72,IF(Dan=$BE$4,BD72,IF(Dan=$BH$4,BG72,IF(Dan=$BK$4,BJ72,IF(Dan=$BN$4,BM72,IF(Dan=$BQ$4,BP72,IF(Dan=$BT$4,BS72,IF(Dan=$BW$4,BV72,IF(Dan=$BZ$4,BY72,IF(Dan=$CC$4,CB72,IF(Dan=$CF$4,CE72,IF(Dan=$CI$4,CH72,IF(Dan=$CL$4,CK72,IF(Dan=$CO$4,CN72,IF(Dan=$CR$4,CQ72,0)))))))))))))))))))))))))))))))</f>
        <v>0</v>
      </c>
      <c r="CX72" s="235"/>
      <c r="CY72" s="236" t="e">
        <f t="shared" ref="CY72:CY135" si="93">SUM(IF(AND($F$4&gt;=PocetniD,$F$4&lt;=KrajnjiD),G72,0),IF(AND($I$4&gt;=PocetniD,$I$4&lt;=KrajnjiD),J72,0),IF(AND($L$4&gt;=PocetniD,$L$4&lt;=KrajnjiD),M72,0),IF(AND($O$4&gt;=PocetniD,$O$4&lt;=KrajnjiD),P72,0),IF(AND($R$4&gt;=PocetniD,$R$4&lt;=KrajnjiD),S72,0),IF(AND($U$4&gt;=PocetniD,$U$4&lt;=KrajnjiD),V72,0),IF(AND($X$4&gt;=PocetniD,$X$4&lt;=KrajnjiD),Y72,0),IF(AND($AA$4&gt;=PocetniD,$AA$4&lt;=KrajnjiD),AB72,0),IF(AND($AD$4&gt;=PocetniD,$AD$4&lt;=KrajnjiD),AE72,0),IF(AND($AG$4&gt;=PocetniD,$AG$4&lt;=KrajnjiD),AH72,0),IF(AND($AJ$4&gt;=PocetniD,$AJ$4&lt;=KrajnjiD),AK72,0),IF(AND($AM$4&gt;=PocetniD,$AM$4&lt;=KrajnjiD),AN72,0),IF(AND($AP$4&gt;=PocetniD,$AP$4&lt;=KrajnjiD),AQ72,0),IF(AND($AS$4&gt;=PocetniD,$AS$4&lt;=KrajnjiD),AT72,0),IF(AND($AV$4&gt;=PocetniD,$AV$4&lt;=KrajnjiD),AW72,0),IF(AND($AY$4&gt;=PocetniD,$AY$4&lt;=KrajnjiD),AZ72,0),IF(AND($BB$4&gt;=PocetniD,$BB$4&lt;=KrajnjiD),BC72,0),IF(AND($BE$4&gt;=PocetniD,$BE$4&lt;=KrajnjiD),BF72,0),IF(AND($BH$4&gt;=PocetniD,$BH$4&lt;=KrajnjiD),BI72,0),IF(AND($BK$4&gt;=PocetniD,$BK$4&lt;=KrajnjiD),BL72,0),IF(AND($BN$4&gt;=PocetniD,$BN$4&lt;=KrajnjiD),BO72,0),IF(AND($BQ$4&gt;=PocetniD,$BQ$4&lt;=KrajnjiD),BR72,0),IF(AND($BT$4&gt;=PocetniD,$BT$4&lt;=KrajnjiD),BU72,0),IF(AND($BW$4&gt;=PocetniD,$BW$4&lt;=KrajnjiD),BX72,0),IF(AND($BZ$4&gt;=PocetniD,$BZ$4&lt;=KrajnjiD),CA72,0),IF(AND($CC$4&gt;=PocetniD,$CC$4&lt;=KrajnjiD),CD72,0),IF(AND($CF$4&gt;=PocetniD,$CF$4&lt;=KrajnjiD),CG72,0),IF(AND($FCI$4&gt;=PocetniD,$CI$4&lt;=KrajnjiD),CJ72,0),IF(AND($CL$4&gt;=PocetniD,$CL$4&lt;=KrajnjiD),CM72,0),IF(AND($CO$4&gt;=PocetniD,$CO$4&lt;=KrajnjiD),CP72,0),IF(AND($CR$4&gt;=PocetniD,$CR$4&lt;=KrajnjiD),CS72,0),)</f>
        <v>#NAME?</v>
      </c>
      <c r="CZ72" s="235">
        <f t="shared" ref="CZ72:CZ135" si="94">SUM(D72,IF(Dan&gt;=$F$4,F72,0),IF(Dan&gt;=$I$4,I72,0),IF(Dan&gt;=$L$4,L72,0),IF(Dan&gt;=$O$4,O72,0),IF(Dan&gt;=$R$4,R72,0),IF(Dan&gt;=$U$4,U72,0),IF(Dan&gt;=$X$4,X72,0),IF(Dan&gt;=$AA$4,AA72,0),IF(Dan&gt;=$AD$4,AD72,0),IF(Dan&gt;=$AG$4,AG72,0),IF(Dan&gt;=$AJ$4,AJ72,0),IF(Dan&gt;=$AM$4,AM72,0),IF(Dan&gt;=$AP$4,AP72,0),IF(Dan&gt;=$AS$4,AS72,0),IF(Dan&gt;=$AV$4,AV72,0),IF(Dan&gt;=$AY$4,AY72,0),IF(Dan&gt;=$BB$4,BB72,0),IF(Dan&gt;=$BE$4,BE72,0),IF(Dan&gt;=$BH$4,BH72,0),IF(Dan&gt;=$BK$4,BK72,0),IF(Dan&gt;=$BN$4,BN72,0),IF(Dan&gt;=$BQ$4,BQ72,0),IF(Dan&gt;=$BT$4,BT72,0),IF(Dan&gt;=$BW$4,BW72,0),IF(Dan&gt;=$BZ$4,BZ72,0),IF(Dan&gt;=$CC$4,CC72,0),IF(Dan&gt;=$CF$4,CF72,0),IF(Dan&gt;=$CI$4,CI72,0),IF(Dan&gt;=$CL$4,CL72,0),IF(Dan&gt;=$CO$4,CO72,0),IF(Dan&gt;=$CR$4,CR72,0))</f>
        <v>0</v>
      </c>
      <c r="DA72" s="235"/>
    </row>
    <row r="73" spans="1:105">
      <c r="A73" s="181">
        <v>68</v>
      </c>
      <c r="B73" s="238"/>
      <c r="C73" s="182"/>
      <c r="D73" s="183"/>
      <c r="E73" s="184"/>
      <c r="F73" s="152"/>
      <c r="G73" s="152"/>
      <c r="H73" s="185">
        <f t="shared" si="54"/>
        <v>0</v>
      </c>
      <c r="I73" s="152"/>
      <c r="J73" s="153"/>
      <c r="K73" s="186">
        <f t="shared" si="55"/>
        <v>0</v>
      </c>
      <c r="L73" s="152"/>
      <c r="M73" s="187"/>
      <c r="N73" s="187">
        <f t="shared" si="56"/>
        <v>0</v>
      </c>
      <c r="O73" s="152"/>
      <c r="P73" s="188"/>
      <c r="Q73" s="188">
        <f t="shared" si="57"/>
        <v>0</v>
      </c>
      <c r="R73" s="152"/>
      <c r="S73" s="189"/>
      <c r="T73" s="189">
        <f t="shared" si="58"/>
        <v>0</v>
      </c>
      <c r="U73" s="152"/>
      <c r="V73" s="190"/>
      <c r="W73" s="190">
        <f t="shared" si="59"/>
        <v>0</v>
      </c>
      <c r="X73" s="152"/>
      <c r="Y73" s="191"/>
      <c r="Z73" s="191">
        <f t="shared" si="60"/>
        <v>0</v>
      </c>
      <c r="AA73" s="152"/>
      <c r="AB73" s="192"/>
      <c r="AC73" s="192">
        <f t="shared" si="61"/>
        <v>0</v>
      </c>
      <c r="AD73" s="152"/>
      <c r="AE73" s="193"/>
      <c r="AF73" s="193">
        <f t="shared" si="62"/>
        <v>0</v>
      </c>
      <c r="AG73" s="152"/>
      <c r="AH73" s="194"/>
      <c r="AI73" s="194">
        <f t="shared" si="63"/>
        <v>0</v>
      </c>
      <c r="AJ73" s="152"/>
      <c r="AK73" s="195"/>
      <c r="AL73" s="195">
        <f t="shared" si="64"/>
        <v>0</v>
      </c>
      <c r="AM73" s="152"/>
      <c r="AN73" s="196"/>
      <c r="AO73" s="196">
        <f t="shared" si="65"/>
        <v>0</v>
      </c>
      <c r="AP73" s="152"/>
      <c r="AQ73" s="197"/>
      <c r="AR73" s="197">
        <f t="shared" si="66"/>
        <v>0</v>
      </c>
      <c r="AS73" s="152"/>
      <c r="AT73" s="198"/>
      <c r="AU73" s="198">
        <f t="shared" si="67"/>
        <v>0</v>
      </c>
      <c r="AV73" s="152"/>
      <c r="AW73" s="199"/>
      <c r="AX73" s="199">
        <f t="shared" si="68"/>
        <v>0</v>
      </c>
      <c r="AY73" s="152"/>
      <c r="AZ73" s="200"/>
      <c r="BA73" s="200">
        <f t="shared" si="69"/>
        <v>0</v>
      </c>
      <c r="BB73" s="152"/>
      <c r="BC73" s="201"/>
      <c r="BD73" s="201">
        <f t="shared" si="70"/>
        <v>0</v>
      </c>
      <c r="BE73" s="152"/>
      <c r="BF73" s="202"/>
      <c r="BG73" s="202">
        <f t="shared" si="71"/>
        <v>0</v>
      </c>
      <c r="BH73" s="152"/>
      <c r="BI73" s="203"/>
      <c r="BJ73" s="203">
        <f t="shared" si="72"/>
        <v>0</v>
      </c>
      <c r="BK73" s="152"/>
      <c r="BL73" s="195"/>
      <c r="BM73" s="195">
        <f t="shared" si="73"/>
        <v>0</v>
      </c>
      <c r="BN73" s="152"/>
      <c r="BO73" s="204"/>
      <c r="BP73" s="204">
        <f t="shared" si="74"/>
        <v>0</v>
      </c>
      <c r="BQ73" s="152"/>
      <c r="BR73" s="205"/>
      <c r="BS73" s="205">
        <f t="shared" si="75"/>
        <v>0</v>
      </c>
      <c r="BT73" s="152"/>
      <c r="BU73" s="206"/>
      <c r="BV73" s="206">
        <f t="shared" si="76"/>
        <v>0</v>
      </c>
      <c r="BW73" s="152"/>
      <c r="BX73" s="207"/>
      <c r="BY73" s="207">
        <f t="shared" si="77"/>
        <v>0</v>
      </c>
      <c r="BZ73" s="152"/>
      <c r="CA73" s="208"/>
      <c r="CB73" s="208">
        <f t="shared" si="78"/>
        <v>0</v>
      </c>
      <c r="CC73" s="152"/>
      <c r="CD73" s="209"/>
      <c r="CE73" s="209">
        <f t="shared" si="79"/>
        <v>0</v>
      </c>
      <c r="CF73" s="152"/>
      <c r="CG73" s="210"/>
      <c r="CH73" s="210">
        <f t="shared" si="80"/>
        <v>0</v>
      </c>
      <c r="CI73" s="152"/>
      <c r="CJ73" s="211"/>
      <c r="CK73" s="211">
        <f t="shared" si="81"/>
        <v>0</v>
      </c>
      <c r="CL73" s="152"/>
      <c r="CM73" s="206"/>
      <c r="CN73" s="206">
        <f t="shared" si="82"/>
        <v>0</v>
      </c>
      <c r="CO73" s="152"/>
      <c r="CP73" s="212"/>
      <c r="CQ73" s="212">
        <f t="shared" si="83"/>
        <v>0</v>
      </c>
      <c r="CR73" s="152"/>
      <c r="CS73" s="213"/>
      <c r="CT73" s="213">
        <f t="shared" si="84"/>
        <v>0</v>
      </c>
      <c r="CU73">
        <f t="shared" si="90"/>
        <v>0</v>
      </c>
      <c r="CV73">
        <f t="shared" si="91"/>
        <v>0</v>
      </c>
      <c r="CW73">
        <f t="shared" si="92"/>
        <v>0</v>
      </c>
      <c r="CY73" s="140" t="e">
        <f t="shared" si="93"/>
        <v>#NAME?</v>
      </c>
      <c r="CZ73">
        <f t="shared" si="94"/>
        <v>0</v>
      </c>
    </row>
    <row r="74" spans="1:105">
      <c r="A74" s="181">
        <v>69</v>
      </c>
      <c r="B74" s="238"/>
      <c r="C74" s="182"/>
      <c r="D74" s="183"/>
      <c r="E74" s="184"/>
      <c r="F74" s="152"/>
      <c r="G74" s="152"/>
      <c r="H74" s="185">
        <f t="shared" si="54"/>
        <v>0</v>
      </c>
      <c r="I74" s="152"/>
      <c r="J74" s="153"/>
      <c r="K74" s="186">
        <f t="shared" si="55"/>
        <v>0</v>
      </c>
      <c r="L74" s="152"/>
      <c r="M74" s="187"/>
      <c r="N74" s="187">
        <f t="shared" si="56"/>
        <v>0</v>
      </c>
      <c r="O74" s="152"/>
      <c r="P74" s="188"/>
      <c r="Q74" s="188">
        <f t="shared" si="57"/>
        <v>0</v>
      </c>
      <c r="R74" s="152"/>
      <c r="S74" s="189"/>
      <c r="T74" s="189">
        <f t="shared" si="58"/>
        <v>0</v>
      </c>
      <c r="U74" s="152"/>
      <c r="V74" s="190"/>
      <c r="W74" s="190">
        <f t="shared" si="59"/>
        <v>0</v>
      </c>
      <c r="X74" s="152"/>
      <c r="Y74" s="191"/>
      <c r="Z74" s="191">
        <f t="shared" si="60"/>
        <v>0</v>
      </c>
      <c r="AA74" s="152"/>
      <c r="AB74" s="192"/>
      <c r="AC74" s="192">
        <f t="shared" si="61"/>
        <v>0</v>
      </c>
      <c r="AD74" s="152"/>
      <c r="AE74" s="193"/>
      <c r="AF74" s="193">
        <f t="shared" si="62"/>
        <v>0</v>
      </c>
      <c r="AG74" s="152"/>
      <c r="AH74" s="194"/>
      <c r="AI74" s="194">
        <f t="shared" si="63"/>
        <v>0</v>
      </c>
      <c r="AJ74" s="152"/>
      <c r="AK74" s="195"/>
      <c r="AL74" s="195">
        <f t="shared" si="64"/>
        <v>0</v>
      </c>
      <c r="AM74" s="152"/>
      <c r="AN74" s="196"/>
      <c r="AO74" s="196">
        <f t="shared" si="65"/>
        <v>0</v>
      </c>
      <c r="AP74" s="152"/>
      <c r="AQ74" s="197"/>
      <c r="AR74" s="197">
        <f t="shared" si="66"/>
        <v>0</v>
      </c>
      <c r="AS74" s="152"/>
      <c r="AT74" s="198"/>
      <c r="AU74" s="198">
        <f t="shared" si="67"/>
        <v>0</v>
      </c>
      <c r="AV74" s="152"/>
      <c r="AW74" s="199"/>
      <c r="AX74" s="199">
        <f t="shared" si="68"/>
        <v>0</v>
      </c>
      <c r="AY74" s="152"/>
      <c r="AZ74" s="200"/>
      <c r="BA74" s="200">
        <f t="shared" si="69"/>
        <v>0</v>
      </c>
      <c r="BB74" s="152"/>
      <c r="BC74" s="201"/>
      <c r="BD74" s="201">
        <f t="shared" si="70"/>
        <v>0</v>
      </c>
      <c r="BE74" s="152"/>
      <c r="BF74" s="202"/>
      <c r="BG74" s="202">
        <f t="shared" si="71"/>
        <v>0</v>
      </c>
      <c r="BH74" s="152"/>
      <c r="BI74" s="203"/>
      <c r="BJ74" s="203">
        <f t="shared" si="72"/>
        <v>0</v>
      </c>
      <c r="BK74" s="152"/>
      <c r="BL74" s="195"/>
      <c r="BM74" s="195">
        <f t="shared" si="73"/>
        <v>0</v>
      </c>
      <c r="BN74" s="152"/>
      <c r="BO74" s="204"/>
      <c r="BP74" s="204">
        <f t="shared" si="74"/>
        <v>0</v>
      </c>
      <c r="BQ74" s="152"/>
      <c r="BR74" s="205"/>
      <c r="BS74" s="205">
        <f t="shared" si="75"/>
        <v>0</v>
      </c>
      <c r="BT74" s="152"/>
      <c r="BU74" s="206"/>
      <c r="BV74" s="206">
        <f t="shared" si="76"/>
        <v>0</v>
      </c>
      <c r="BW74" s="152"/>
      <c r="BX74" s="207"/>
      <c r="BY74" s="207">
        <f t="shared" si="77"/>
        <v>0</v>
      </c>
      <c r="BZ74" s="152"/>
      <c r="CA74" s="208"/>
      <c r="CB74" s="208">
        <f t="shared" si="78"/>
        <v>0</v>
      </c>
      <c r="CC74" s="152"/>
      <c r="CD74" s="209"/>
      <c r="CE74" s="209">
        <f t="shared" si="79"/>
        <v>0</v>
      </c>
      <c r="CF74" s="152"/>
      <c r="CG74" s="210"/>
      <c r="CH74" s="210">
        <f t="shared" si="80"/>
        <v>0</v>
      </c>
      <c r="CI74" s="152"/>
      <c r="CJ74" s="211"/>
      <c r="CK74" s="211">
        <f t="shared" si="81"/>
        <v>0</v>
      </c>
      <c r="CL74" s="152"/>
      <c r="CM74" s="206"/>
      <c r="CN74" s="206">
        <f t="shared" si="82"/>
        <v>0</v>
      </c>
      <c r="CO74" s="152"/>
      <c r="CP74" s="212"/>
      <c r="CQ74" s="212">
        <f t="shared" si="83"/>
        <v>0</v>
      </c>
      <c r="CR74" s="152"/>
      <c r="CS74" s="213"/>
      <c r="CT74" s="213">
        <f t="shared" si="84"/>
        <v>0</v>
      </c>
      <c r="CU74">
        <f t="shared" si="90"/>
        <v>0</v>
      </c>
      <c r="CV74">
        <f t="shared" si="91"/>
        <v>0</v>
      </c>
      <c r="CW74">
        <f t="shared" si="92"/>
        <v>0</v>
      </c>
      <c r="CY74" s="140" t="e">
        <f t="shared" si="93"/>
        <v>#NAME?</v>
      </c>
      <c r="CZ74">
        <f t="shared" si="94"/>
        <v>0</v>
      </c>
    </row>
    <row r="75" spans="1:105">
      <c r="A75" s="181">
        <v>70</v>
      </c>
      <c r="B75" s="238"/>
      <c r="C75" s="182"/>
      <c r="D75" s="183"/>
      <c r="E75" s="184"/>
      <c r="F75" s="152"/>
      <c r="G75" s="152"/>
      <c r="H75" s="185">
        <f t="shared" si="54"/>
        <v>0</v>
      </c>
      <c r="I75" s="152"/>
      <c r="J75" s="153"/>
      <c r="K75" s="186">
        <f t="shared" si="55"/>
        <v>0</v>
      </c>
      <c r="L75" s="152"/>
      <c r="M75" s="187"/>
      <c r="N75" s="187">
        <f t="shared" si="56"/>
        <v>0</v>
      </c>
      <c r="O75" s="152"/>
      <c r="P75" s="188"/>
      <c r="Q75" s="188">
        <f t="shared" si="57"/>
        <v>0</v>
      </c>
      <c r="R75" s="152"/>
      <c r="S75" s="189"/>
      <c r="T75" s="189">
        <f t="shared" si="58"/>
        <v>0</v>
      </c>
      <c r="U75" s="152"/>
      <c r="V75" s="190"/>
      <c r="W75" s="190">
        <f t="shared" si="59"/>
        <v>0</v>
      </c>
      <c r="X75" s="152"/>
      <c r="Y75" s="191"/>
      <c r="Z75" s="191">
        <f t="shared" si="60"/>
        <v>0</v>
      </c>
      <c r="AA75" s="152"/>
      <c r="AB75" s="192"/>
      <c r="AC75" s="192">
        <f t="shared" si="61"/>
        <v>0</v>
      </c>
      <c r="AD75" s="152"/>
      <c r="AE75" s="193"/>
      <c r="AF75" s="193">
        <f t="shared" si="62"/>
        <v>0</v>
      </c>
      <c r="AG75" s="152"/>
      <c r="AH75" s="194"/>
      <c r="AI75" s="194">
        <f t="shared" si="63"/>
        <v>0</v>
      </c>
      <c r="AJ75" s="152"/>
      <c r="AK75" s="195"/>
      <c r="AL75" s="195">
        <f t="shared" si="64"/>
        <v>0</v>
      </c>
      <c r="AM75" s="152"/>
      <c r="AN75" s="196"/>
      <c r="AO75" s="196">
        <f t="shared" si="65"/>
        <v>0</v>
      </c>
      <c r="AP75" s="152"/>
      <c r="AQ75" s="197"/>
      <c r="AR75" s="197">
        <f t="shared" si="66"/>
        <v>0</v>
      </c>
      <c r="AS75" s="152"/>
      <c r="AT75" s="198"/>
      <c r="AU75" s="198">
        <f t="shared" si="67"/>
        <v>0</v>
      </c>
      <c r="AV75" s="152"/>
      <c r="AW75" s="199"/>
      <c r="AX75" s="199">
        <f t="shared" si="68"/>
        <v>0</v>
      </c>
      <c r="AY75" s="152"/>
      <c r="AZ75" s="200"/>
      <c r="BA75" s="200">
        <f t="shared" si="69"/>
        <v>0</v>
      </c>
      <c r="BB75" s="152"/>
      <c r="BC75" s="201"/>
      <c r="BD75" s="201">
        <f t="shared" si="70"/>
        <v>0</v>
      </c>
      <c r="BE75" s="152"/>
      <c r="BF75" s="202"/>
      <c r="BG75" s="202">
        <f t="shared" si="71"/>
        <v>0</v>
      </c>
      <c r="BH75" s="152"/>
      <c r="BI75" s="203"/>
      <c r="BJ75" s="203">
        <f t="shared" si="72"/>
        <v>0</v>
      </c>
      <c r="BK75" s="152"/>
      <c r="BL75" s="195"/>
      <c r="BM75" s="195">
        <f t="shared" si="73"/>
        <v>0</v>
      </c>
      <c r="BN75" s="152"/>
      <c r="BO75" s="204"/>
      <c r="BP75" s="204">
        <f t="shared" si="74"/>
        <v>0</v>
      </c>
      <c r="BQ75" s="152"/>
      <c r="BR75" s="205"/>
      <c r="BS75" s="205">
        <f t="shared" si="75"/>
        <v>0</v>
      </c>
      <c r="BT75" s="152"/>
      <c r="BU75" s="206"/>
      <c r="BV75" s="206">
        <f t="shared" si="76"/>
        <v>0</v>
      </c>
      <c r="BW75" s="152"/>
      <c r="BX75" s="207"/>
      <c r="BY75" s="207">
        <f t="shared" si="77"/>
        <v>0</v>
      </c>
      <c r="BZ75" s="152"/>
      <c r="CA75" s="208"/>
      <c r="CB75" s="208">
        <f t="shared" si="78"/>
        <v>0</v>
      </c>
      <c r="CC75" s="152"/>
      <c r="CD75" s="209"/>
      <c r="CE75" s="209">
        <f t="shared" si="79"/>
        <v>0</v>
      </c>
      <c r="CF75" s="152"/>
      <c r="CG75" s="210"/>
      <c r="CH75" s="210">
        <f t="shared" si="80"/>
        <v>0</v>
      </c>
      <c r="CI75" s="152"/>
      <c r="CJ75" s="211"/>
      <c r="CK75" s="211">
        <f t="shared" si="81"/>
        <v>0</v>
      </c>
      <c r="CL75" s="152"/>
      <c r="CM75" s="206"/>
      <c r="CN75" s="206">
        <f t="shared" si="82"/>
        <v>0</v>
      </c>
      <c r="CO75" s="152"/>
      <c r="CP75" s="212"/>
      <c r="CQ75" s="212">
        <f t="shared" si="83"/>
        <v>0</v>
      </c>
      <c r="CR75" s="152"/>
      <c r="CS75" s="213"/>
      <c r="CT75" s="213">
        <f t="shared" si="84"/>
        <v>0</v>
      </c>
      <c r="CU75">
        <f t="shared" si="90"/>
        <v>0</v>
      </c>
      <c r="CV75">
        <f t="shared" si="91"/>
        <v>0</v>
      </c>
      <c r="CW75">
        <f t="shared" si="92"/>
        <v>0</v>
      </c>
      <c r="CY75" s="140" t="e">
        <f t="shared" si="93"/>
        <v>#NAME?</v>
      </c>
      <c r="CZ75">
        <f t="shared" si="94"/>
        <v>0</v>
      </c>
    </row>
    <row r="76" spans="1:105">
      <c r="A76" s="181">
        <v>71</v>
      </c>
      <c r="B76" s="238"/>
      <c r="C76" s="182"/>
      <c r="D76" s="183"/>
      <c r="E76" s="184"/>
      <c r="F76" s="152"/>
      <c r="G76" s="152"/>
      <c r="H76" s="185">
        <f t="shared" si="54"/>
        <v>0</v>
      </c>
      <c r="I76" s="152"/>
      <c r="J76" s="153"/>
      <c r="K76" s="186">
        <f t="shared" si="55"/>
        <v>0</v>
      </c>
      <c r="L76" s="152"/>
      <c r="M76" s="187"/>
      <c r="N76" s="187">
        <f t="shared" si="56"/>
        <v>0</v>
      </c>
      <c r="O76" s="152"/>
      <c r="P76" s="188"/>
      <c r="Q76" s="188">
        <f t="shared" si="57"/>
        <v>0</v>
      </c>
      <c r="R76" s="152"/>
      <c r="S76" s="189"/>
      <c r="T76" s="189">
        <f t="shared" si="58"/>
        <v>0</v>
      </c>
      <c r="U76" s="152"/>
      <c r="V76" s="190"/>
      <c r="W76" s="190">
        <f t="shared" si="59"/>
        <v>0</v>
      </c>
      <c r="X76" s="152"/>
      <c r="Y76" s="191"/>
      <c r="Z76" s="191">
        <f t="shared" si="60"/>
        <v>0</v>
      </c>
      <c r="AA76" s="152"/>
      <c r="AB76" s="192"/>
      <c r="AC76" s="192">
        <f t="shared" si="61"/>
        <v>0</v>
      </c>
      <c r="AD76" s="152"/>
      <c r="AE76" s="193"/>
      <c r="AF76" s="193">
        <f t="shared" si="62"/>
        <v>0</v>
      </c>
      <c r="AG76" s="152"/>
      <c r="AH76" s="194"/>
      <c r="AI76" s="194">
        <f t="shared" si="63"/>
        <v>0</v>
      </c>
      <c r="AJ76" s="152"/>
      <c r="AK76" s="195"/>
      <c r="AL76" s="195">
        <f t="shared" si="64"/>
        <v>0</v>
      </c>
      <c r="AM76" s="152"/>
      <c r="AN76" s="196"/>
      <c r="AO76" s="196">
        <f t="shared" si="65"/>
        <v>0</v>
      </c>
      <c r="AP76" s="152"/>
      <c r="AQ76" s="197"/>
      <c r="AR76" s="197">
        <f t="shared" si="66"/>
        <v>0</v>
      </c>
      <c r="AS76" s="152"/>
      <c r="AT76" s="198"/>
      <c r="AU76" s="198">
        <f t="shared" si="67"/>
        <v>0</v>
      </c>
      <c r="AV76" s="152"/>
      <c r="AW76" s="199"/>
      <c r="AX76" s="199">
        <f t="shared" si="68"/>
        <v>0</v>
      </c>
      <c r="AY76" s="152"/>
      <c r="AZ76" s="200"/>
      <c r="BA76" s="200">
        <f t="shared" si="69"/>
        <v>0</v>
      </c>
      <c r="BB76" s="152"/>
      <c r="BC76" s="201"/>
      <c r="BD76" s="201">
        <f t="shared" si="70"/>
        <v>0</v>
      </c>
      <c r="BE76" s="152"/>
      <c r="BF76" s="202"/>
      <c r="BG76" s="202">
        <f t="shared" si="71"/>
        <v>0</v>
      </c>
      <c r="BH76" s="152"/>
      <c r="BI76" s="203"/>
      <c r="BJ76" s="203">
        <f t="shared" si="72"/>
        <v>0</v>
      </c>
      <c r="BK76" s="152"/>
      <c r="BL76" s="195"/>
      <c r="BM76" s="195">
        <f t="shared" si="73"/>
        <v>0</v>
      </c>
      <c r="BN76" s="152"/>
      <c r="BO76" s="204"/>
      <c r="BP76" s="204">
        <f t="shared" si="74"/>
        <v>0</v>
      </c>
      <c r="BQ76" s="152"/>
      <c r="BR76" s="205"/>
      <c r="BS76" s="205">
        <f t="shared" si="75"/>
        <v>0</v>
      </c>
      <c r="BT76" s="152"/>
      <c r="BU76" s="206"/>
      <c r="BV76" s="206">
        <f t="shared" si="76"/>
        <v>0</v>
      </c>
      <c r="BW76" s="152"/>
      <c r="BX76" s="207"/>
      <c r="BY76" s="207">
        <f t="shared" si="77"/>
        <v>0</v>
      </c>
      <c r="BZ76" s="152"/>
      <c r="CA76" s="208"/>
      <c r="CB76" s="208">
        <f t="shared" si="78"/>
        <v>0</v>
      </c>
      <c r="CC76" s="152"/>
      <c r="CD76" s="209"/>
      <c r="CE76" s="209">
        <f t="shared" si="79"/>
        <v>0</v>
      </c>
      <c r="CF76" s="152"/>
      <c r="CG76" s="210"/>
      <c r="CH76" s="210">
        <f t="shared" si="80"/>
        <v>0</v>
      </c>
      <c r="CI76" s="152"/>
      <c r="CJ76" s="211"/>
      <c r="CK76" s="211">
        <f t="shared" si="81"/>
        <v>0</v>
      </c>
      <c r="CL76" s="152"/>
      <c r="CM76" s="206"/>
      <c r="CN76" s="206">
        <f t="shared" si="82"/>
        <v>0</v>
      </c>
      <c r="CO76" s="152"/>
      <c r="CP76" s="212"/>
      <c r="CQ76" s="212">
        <f t="shared" si="83"/>
        <v>0</v>
      </c>
      <c r="CR76" s="152"/>
      <c r="CS76" s="213"/>
      <c r="CT76" s="213">
        <f t="shared" si="84"/>
        <v>0</v>
      </c>
      <c r="CU76">
        <f t="shared" si="90"/>
        <v>0</v>
      </c>
      <c r="CV76">
        <f t="shared" si="91"/>
        <v>0</v>
      </c>
      <c r="CW76">
        <f t="shared" si="92"/>
        <v>0</v>
      </c>
      <c r="CY76" s="140" t="e">
        <f t="shared" si="93"/>
        <v>#NAME?</v>
      </c>
      <c r="CZ76">
        <f t="shared" si="94"/>
        <v>0</v>
      </c>
    </row>
    <row r="77" spans="1:105">
      <c r="A77" s="181">
        <v>72</v>
      </c>
      <c r="B77" s="238"/>
      <c r="C77" s="182"/>
      <c r="D77" s="183"/>
      <c r="E77" s="184"/>
      <c r="F77" s="152"/>
      <c r="G77" s="152"/>
      <c r="H77" s="185">
        <f t="shared" si="54"/>
        <v>0</v>
      </c>
      <c r="I77" s="152"/>
      <c r="J77" s="153"/>
      <c r="K77" s="186">
        <f t="shared" si="55"/>
        <v>0</v>
      </c>
      <c r="L77" s="152"/>
      <c r="M77" s="187"/>
      <c r="N77" s="187">
        <f t="shared" si="56"/>
        <v>0</v>
      </c>
      <c r="O77" s="152"/>
      <c r="P77" s="188"/>
      <c r="Q77" s="188">
        <f t="shared" si="57"/>
        <v>0</v>
      </c>
      <c r="R77" s="152"/>
      <c r="S77" s="189"/>
      <c r="T77" s="189">
        <f t="shared" si="58"/>
        <v>0</v>
      </c>
      <c r="U77" s="152"/>
      <c r="V77" s="190"/>
      <c r="W77" s="190">
        <f t="shared" si="59"/>
        <v>0</v>
      </c>
      <c r="X77" s="152"/>
      <c r="Y77" s="191"/>
      <c r="Z77" s="191">
        <f t="shared" si="60"/>
        <v>0</v>
      </c>
      <c r="AA77" s="152"/>
      <c r="AB77" s="192"/>
      <c r="AC77" s="192">
        <f t="shared" si="61"/>
        <v>0</v>
      </c>
      <c r="AD77" s="152"/>
      <c r="AE77" s="193"/>
      <c r="AF77" s="193">
        <f t="shared" si="62"/>
        <v>0</v>
      </c>
      <c r="AG77" s="152"/>
      <c r="AH77" s="194"/>
      <c r="AI77" s="194">
        <f t="shared" si="63"/>
        <v>0</v>
      </c>
      <c r="AJ77" s="152"/>
      <c r="AK77" s="195"/>
      <c r="AL77" s="195">
        <f t="shared" si="64"/>
        <v>0</v>
      </c>
      <c r="AM77" s="152"/>
      <c r="AN77" s="196"/>
      <c r="AO77" s="196">
        <f t="shared" si="65"/>
        <v>0</v>
      </c>
      <c r="AP77" s="152"/>
      <c r="AQ77" s="197"/>
      <c r="AR77" s="197">
        <f t="shared" si="66"/>
        <v>0</v>
      </c>
      <c r="AS77" s="152"/>
      <c r="AT77" s="198"/>
      <c r="AU77" s="198">
        <f t="shared" si="67"/>
        <v>0</v>
      </c>
      <c r="AV77" s="152"/>
      <c r="AW77" s="199"/>
      <c r="AX77" s="199">
        <f t="shared" si="68"/>
        <v>0</v>
      </c>
      <c r="AY77" s="152"/>
      <c r="AZ77" s="200"/>
      <c r="BA77" s="200">
        <f t="shared" si="69"/>
        <v>0</v>
      </c>
      <c r="BB77" s="152"/>
      <c r="BC77" s="201"/>
      <c r="BD77" s="201">
        <f t="shared" si="70"/>
        <v>0</v>
      </c>
      <c r="BE77" s="152"/>
      <c r="BF77" s="202"/>
      <c r="BG77" s="202">
        <f t="shared" si="71"/>
        <v>0</v>
      </c>
      <c r="BH77" s="152"/>
      <c r="BI77" s="203"/>
      <c r="BJ77" s="203">
        <f t="shared" si="72"/>
        <v>0</v>
      </c>
      <c r="BK77" s="152"/>
      <c r="BL77" s="195"/>
      <c r="BM77" s="195">
        <f t="shared" si="73"/>
        <v>0</v>
      </c>
      <c r="BN77" s="152"/>
      <c r="BO77" s="204"/>
      <c r="BP77" s="204">
        <f t="shared" si="74"/>
        <v>0</v>
      </c>
      <c r="BQ77" s="152"/>
      <c r="BR77" s="205"/>
      <c r="BS77" s="205">
        <f t="shared" si="75"/>
        <v>0</v>
      </c>
      <c r="BT77" s="152"/>
      <c r="BU77" s="206"/>
      <c r="BV77" s="206">
        <f t="shared" si="76"/>
        <v>0</v>
      </c>
      <c r="BW77" s="152"/>
      <c r="BX77" s="207"/>
      <c r="BY77" s="207">
        <f t="shared" si="77"/>
        <v>0</v>
      </c>
      <c r="BZ77" s="152"/>
      <c r="CA77" s="208"/>
      <c r="CB77" s="208">
        <f t="shared" si="78"/>
        <v>0</v>
      </c>
      <c r="CC77" s="152"/>
      <c r="CD77" s="209"/>
      <c r="CE77" s="209">
        <f t="shared" si="79"/>
        <v>0</v>
      </c>
      <c r="CF77" s="152"/>
      <c r="CG77" s="210"/>
      <c r="CH77" s="210">
        <f t="shared" si="80"/>
        <v>0</v>
      </c>
      <c r="CI77" s="152"/>
      <c r="CJ77" s="211"/>
      <c r="CK77" s="211">
        <f t="shared" si="81"/>
        <v>0</v>
      </c>
      <c r="CL77" s="152"/>
      <c r="CM77" s="206"/>
      <c r="CN77" s="206">
        <f t="shared" si="82"/>
        <v>0</v>
      </c>
      <c r="CO77" s="152"/>
      <c r="CP77" s="212"/>
      <c r="CQ77" s="212">
        <f t="shared" si="83"/>
        <v>0</v>
      </c>
      <c r="CR77" s="152"/>
      <c r="CS77" s="213"/>
      <c r="CT77" s="213">
        <f t="shared" si="84"/>
        <v>0</v>
      </c>
      <c r="CU77">
        <f t="shared" si="90"/>
        <v>0</v>
      </c>
      <c r="CV77">
        <f t="shared" si="91"/>
        <v>0</v>
      </c>
      <c r="CW77">
        <f t="shared" si="92"/>
        <v>0</v>
      </c>
      <c r="CY77" s="140" t="e">
        <f t="shared" si="93"/>
        <v>#NAME?</v>
      </c>
      <c r="CZ77">
        <f t="shared" si="94"/>
        <v>0</v>
      </c>
    </row>
    <row r="78" spans="1:105" s="331" customFormat="1">
      <c r="A78" s="326">
        <v>73</v>
      </c>
      <c r="B78" s="332" t="s">
        <v>199</v>
      </c>
      <c r="C78" s="328" t="s">
        <v>130</v>
      </c>
      <c r="D78" s="329"/>
      <c r="E78" s="330">
        <f>Cijene!D32</f>
        <v>15</v>
      </c>
      <c r="F78" s="326">
        <f>ArtikalB01</f>
        <v>0</v>
      </c>
      <c r="G78" s="326"/>
      <c r="H78" s="233">
        <f t="shared" si="54"/>
        <v>0</v>
      </c>
      <c r="I78" s="326">
        <f>ArtikalB02</f>
        <v>0</v>
      </c>
      <c r="J78" s="326"/>
      <c r="K78" s="233">
        <f t="shared" si="55"/>
        <v>0</v>
      </c>
      <c r="L78" s="326">
        <f>ArtikalB03</f>
        <v>0</v>
      </c>
      <c r="M78" s="329"/>
      <c r="N78" s="233">
        <f t="shared" si="56"/>
        <v>0</v>
      </c>
      <c r="O78" s="326">
        <f>ArtikalB04</f>
        <v>0</v>
      </c>
      <c r="P78" s="329"/>
      <c r="Q78" s="233">
        <f t="shared" si="57"/>
        <v>0</v>
      </c>
      <c r="R78" s="326">
        <f>ArtikalB05</f>
        <v>0</v>
      </c>
      <c r="S78" s="329"/>
      <c r="T78" s="233">
        <f t="shared" si="58"/>
        <v>0</v>
      </c>
      <c r="U78" s="326">
        <f>ArtikalB06</f>
        <v>0</v>
      </c>
      <c r="V78" s="329"/>
      <c r="W78" s="233">
        <f t="shared" si="59"/>
        <v>0</v>
      </c>
      <c r="X78" s="326">
        <f>ArtikalB07</f>
        <v>20</v>
      </c>
      <c r="Y78" s="329"/>
      <c r="Z78" s="233">
        <f t="shared" si="60"/>
        <v>20</v>
      </c>
      <c r="AA78" s="326">
        <f>ArtikalB08</f>
        <v>0</v>
      </c>
      <c r="AB78" s="329"/>
      <c r="AC78" s="233">
        <f t="shared" si="61"/>
        <v>20</v>
      </c>
      <c r="AD78" s="326">
        <f>ArtikalB09</f>
        <v>0</v>
      </c>
      <c r="AE78" s="329"/>
      <c r="AF78" s="233">
        <f t="shared" si="62"/>
        <v>20</v>
      </c>
      <c r="AG78" s="326">
        <f>ArtikalB10</f>
        <v>0</v>
      </c>
      <c r="AH78" s="329"/>
      <c r="AI78" s="233">
        <f t="shared" si="63"/>
        <v>20</v>
      </c>
      <c r="AJ78" s="326">
        <f>ArtikalB11</f>
        <v>0</v>
      </c>
      <c r="AK78" s="329"/>
      <c r="AL78" s="233">
        <f t="shared" si="64"/>
        <v>20</v>
      </c>
      <c r="AM78" s="326">
        <f>ArtikalB12</f>
        <v>0</v>
      </c>
      <c r="AN78" s="329"/>
      <c r="AO78" s="233">
        <f t="shared" si="65"/>
        <v>20</v>
      </c>
      <c r="AP78" s="326">
        <f>ArtikalB13</f>
        <v>0</v>
      </c>
      <c r="AQ78" s="329"/>
      <c r="AR78" s="233">
        <f t="shared" si="66"/>
        <v>20</v>
      </c>
      <c r="AS78" s="326">
        <f>ArtikalB14</f>
        <v>0</v>
      </c>
      <c r="AT78" s="329"/>
      <c r="AU78" s="233">
        <f t="shared" si="67"/>
        <v>20</v>
      </c>
      <c r="AV78" s="326">
        <f>ArtikalB15</f>
        <v>0</v>
      </c>
      <c r="AW78" s="329"/>
      <c r="AX78" s="233">
        <f t="shared" si="68"/>
        <v>20</v>
      </c>
      <c r="AY78" s="326">
        <f>ArtikalB16</f>
        <v>0</v>
      </c>
      <c r="AZ78" s="329"/>
      <c r="BA78" s="233">
        <f t="shared" si="69"/>
        <v>20</v>
      </c>
      <c r="BB78" s="326">
        <f>ArtikalB17</f>
        <v>0</v>
      </c>
      <c r="BC78" s="329"/>
      <c r="BD78" s="233">
        <f t="shared" si="70"/>
        <v>20</v>
      </c>
      <c r="BE78" s="326">
        <f>ArtikalB18</f>
        <v>0</v>
      </c>
      <c r="BF78" s="329"/>
      <c r="BG78" s="233">
        <f t="shared" si="71"/>
        <v>20</v>
      </c>
      <c r="BH78" s="326">
        <f>ArtikalB19</f>
        <v>0</v>
      </c>
      <c r="BI78" s="329"/>
      <c r="BJ78" s="233">
        <f t="shared" si="72"/>
        <v>20</v>
      </c>
      <c r="BK78" s="326">
        <f>ArtikalB20</f>
        <v>0</v>
      </c>
      <c r="BL78" s="329"/>
      <c r="BM78" s="233">
        <f t="shared" si="73"/>
        <v>20</v>
      </c>
      <c r="BN78" s="326">
        <f>ArtikalB21</f>
        <v>0</v>
      </c>
      <c r="BO78" s="329"/>
      <c r="BP78" s="233">
        <f t="shared" si="74"/>
        <v>20</v>
      </c>
      <c r="BQ78" s="326">
        <f>ArtikalB22</f>
        <v>0</v>
      </c>
      <c r="BR78" s="329"/>
      <c r="BS78" s="233">
        <f t="shared" si="75"/>
        <v>20</v>
      </c>
      <c r="BT78" s="326">
        <f>ArtikalB23</f>
        <v>0</v>
      </c>
      <c r="BU78" s="329"/>
      <c r="BV78" s="233">
        <f t="shared" si="76"/>
        <v>20</v>
      </c>
      <c r="BW78" s="326">
        <f>ArtikalB24</f>
        <v>0</v>
      </c>
      <c r="BX78" s="329"/>
      <c r="BY78" s="233">
        <f t="shared" si="77"/>
        <v>20</v>
      </c>
      <c r="BZ78" s="326">
        <f>ArtikalB25</f>
        <v>0</v>
      </c>
      <c r="CA78" s="329"/>
      <c r="CB78" s="233">
        <f t="shared" si="78"/>
        <v>20</v>
      </c>
      <c r="CC78" s="326">
        <f>ArtikalB26</f>
        <v>0</v>
      </c>
      <c r="CD78" s="329"/>
      <c r="CE78" s="233">
        <f t="shared" si="79"/>
        <v>20</v>
      </c>
      <c r="CF78" s="326">
        <f>ArtikalB27</f>
        <v>0</v>
      </c>
      <c r="CG78" s="329"/>
      <c r="CH78" s="233">
        <f t="shared" si="80"/>
        <v>20</v>
      </c>
      <c r="CI78" s="326">
        <f>ArtikalB28</f>
        <v>0</v>
      </c>
      <c r="CJ78" s="329"/>
      <c r="CK78" s="233">
        <f t="shared" si="81"/>
        <v>20</v>
      </c>
      <c r="CL78" s="326">
        <f>ArtikalB29</f>
        <v>0</v>
      </c>
      <c r="CM78" s="329"/>
      <c r="CN78" s="233">
        <f t="shared" si="82"/>
        <v>20</v>
      </c>
      <c r="CO78" s="326">
        <f>ArtikalB30</f>
        <v>0</v>
      </c>
      <c r="CP78" s="329"/>
      <c r="CQ78" s="233">
        <f t="shared" si="83"/>
        <v>20</v>
      </c>
      <c r="CR78" s="326">
        <f>ArtikalB31</f>
        <v>0</v>
      </c>
      <c r="CS78" s="329"/>
      <c r="CT78" s="233">
        <f t="shared" si="84"/>
        <v>20</v>
      </c>
      <c r="CU78" s="235">
        <f t="shared" si="90"/>
        <v>0</v>
      </c>
      <c r="CV78" s="235">
        <f t="shared" si="91"/>
        <v>0</v>
      </c>
      <c r="CW78" s="235">
        <f t="shared" si="92"/>
        <v>0</v>
      </c>
      <c r="CX78" s="235"/>
      <c r="CY78" s="236" t="e">
        <f t="shared" si="93"/>
        <v>#NAME?</v>
      </c>
      <c r="CZ78" s="235">
        <f t="shared" si="94"/>
        <v>0</v>
      </c>
      <c r="DA78" s="235"/>
    </row>
    <row r="79" spans="1:105">
      <c r="A79" s="181">
        <v>74</v>
      </c>
      <c r="B79" s="239"/>
      <c r="C79" s="182"/>
      <c r="D79" s="183"/>
      <c r="E79" s="184"/>
      <c r="F79" s="152"/>
      <c r="G79" s="152"/>
      <c r="H79" s="185">
        <f t="shared" si="54"/>
        <v>0</v>
      </c>
      <c r="I79" s="152"/>
      <c r="J79" s="153"/>
      <c r="K79" s="186">
        <f t="shared" si="55"/>
        <v>0</v>
      </c>
      <c r="L79" s="152"/>
      <c r="M79" s="187"/>
      <c r="N79" s="187">
        <f t="shared" si="56"/>
        <v>0</v>
      </c>
      <c r="O79" s="152"/>
      <c r="P79" s="188"/>
      <c r="Q79" s="188">
        <f t="shared" si="57"/>
        <v>0</v>
      </c>
      <c r="R79" s="152"/>
      <c r="S79" s="189"/>
      <c r="T79" s="189">
        <f t="shared" si="58"/>
        <v>0</v>
      </c>
      <c r="U79" s="152"/>
      <c r="V79" s="190"/>
      <c r="W79" s="190">
        <f t="shared" si="59"/>
        <v>0</v>
      </c>
      <c r="X79" s="152"/>
      <c r="Y79" s="191"/>
      <c r="Z79" s="191">
        <f t="shared" si="60"/>
        <v>0</v>
      </c>
      <c r="AA79" s="152"/>
      <c r="AB79" s="192"/>
      <c r="AC79" s="192">
        <f t="shared" si="61"/>
        <v>0</v>
      </c>
      <c r="AD79" s="152"/>
      <c r="AE79" s="193"/>
      <c r="AF79" s="193">
        <f t="shared" si="62"/>
        <v>0</v>
      </c>
      <c r="AG79" s="152"/>
      <c r="AH79" s="194"/>
      <c r="AI79" s="194">
        <f t="shared" si="63"/>
        <v>0</v>
      </c>
      <c r="AJ79" s="152"/>
      <c r="AK79" s="195"/>
      <c r="AL79" s="195">
        <f t="shared" si="64"/>
        <v>0</v>
      </c>
      <c r="AM79" s="152"/>
      <c r="AN79" s="196"/>
      <c r="AO79" s="196">
        <f t="shared" si="65"/>
        <v>0</v>
      </c>
      <c r="AP79" s="152"/>
      <c r="AQ79" s="197"/>
      <c r="AR79" s="197">
        <f t="shared" si="66"/>
        <v>0</v>
      </c>
      <c r="AS79" s="152"/>
      <c r="AT79" s="198"/>
      <c r="AU79" s="198">
        <f t="shared" si="67"/>
        <v>0</v>
      </c>
      <c r="AV79" s="152"/>
      <c r="AW79" s="199"/>
      <c r="AX79" s="199">
        <f t="shared" si="68"/>
        <v>0</v>
      </c>
      <c r="AY79" s="152"/>
      <c r="AZ79" s="200"/>
      <c r="BA79" s="200">
        <f t="shared" si="69"/>
        <v>0</v>
      </c>
      <c r="BB79" s="152"/>
      <c r="BC79" s="201"/>
      <c r="BD79" s="201">
        <f t="shared" si="70"/>
        <v>0</v>
      </c>
      <c r="BE79" s="152"/>
      <c r="BF79" s="202"/>
      <c r="BG79" s="202">
        <f t="shared" si="71"/>
        <v>0</v>
      </c>
      <c r="BH79" s="152"/>
      <c r="BI79" s="203"/>
      <c r="BJ79" s="203">
        <f t="shared" si="72"/>
        <v>0</v>
      </c>
      <c r="BK79" s="152"/>
      <c r="BL79" s="195"/>
      <c r="BM79" s="195">
        <f t="shared" si="73"/>
        <v>0</v>
      </c>
      <c r="BN79" s="152"/>
      <c r="BO79" s="204"/>
      <c r="BP79" s="204">
        <f t="shared" si="74"/>
        <v>0</v>
      </c>
      <c r="BQ79" s="152"/>
      <c r="BR79" s="205"/>
      <c r="BS79" s="205">
        <f t="shared" si="75"/>
        <v>0</v>
      </c>
      <c r="BT79" s="152"/>
      <c r="BU79" s="206"/>
      <c r="BV79" s="206">
        <f t="shared" si="76"/>
        <v>0</v>
      </c>
      <c r="BW79" s="152"/>
      <c r="BX79" s="207"/>
      <c r="BY79" s="207">
        <f t="shared" si="77"/>
        <v>0</v>
      </c>
      <c r="BZ79" s="152"/>
      <c r="CA79" s="208"/>
      <c r="CB79" s="208">
        <f t="shared" si="78"/>
        <v>0</v>
      </c>
      <c r="CC79" s="152"/>
      <c r="CD79" s="209"/>
      <c r="CE79" s="209">
        <f t="shared" si="79"/>
        <v>0</v>
      </c>
      <c r="CF79" s="152"/>
      <c r="CG79" s="210"/>
      <c r="CH79" s="210">
        <f t="shared" si="80"/>
        <v>0</v>
      </c>
      <c r="CI79" s="152"/>
      <c r="CJ79" s="211"/>
      <c r="CK79" s="211">
        <f t="shared" si="81"/>
        <v>0</v>
      </c>
      <c r="CL79" s="152"/>
      <c r="CM79" s="206"/>
      <c r="CN79" s="206">
        <f t="shared" si="82"/>
        <v>0</v>
      </c>
      <c r="CO79" s="152"/>
      <c r="CP79" s="212"/>
      <c r="CQ79" s="212">
        <f t="shared" si="83"/>
        <v>0</v>
      </c>
      <c r="CR79" s="152"/>
      <c r="CS79" s="213"/>
      <c r="CT79" s="213">
        <f t="shared" si="84"/>
        <v>0</v>
      </c>
      <c r="CU79">
        <f t="shared" si="90"/>
        <v>0</v>
      </c>
      <c r="CV79">
        <f t="shared" si="91"/>
        <v>0</v>
      </c>
      <c r="CW79">
        <f t="shared" si="92"/>
        <v>0</v>
      </c>
      <c r="CY79" s="140" t="e">
        <f t="shared" si="93"/>
        <v>#NAME?</v>
      </c>
      <c r="CZ79">
        <f t="shared" si="94"/>
        <v>0</v>
      </c>
    </row>
    <row r="80" spans="1:105">
      <c r="A80" s="181">
        <v>75</v>
      </c>
      <c r="B80" s="239"/>
      <c r="C80" s="182"/>
      <c r="D80" s="183"/>
      <c r="E80" s="184"/>
      <c r="F80" s="152"/>
      <c r="G80" s="152"/>
      <c r="H80" s="185">
        <f t="shared" si="54"/>
        <v>0</v>
      </c>
      <c r="I80" s="152"/>
      <c r="J80" s="153"/>
      <c r="K80" s="186">
        <f t="shared" si="55"/>
        <v>0</v>
      </c>
      <c r="L80" s="152"/>
      <c r="M80" s="187"/>
      <c r="N80" s="187">
        <f t="shared" si="56"/>
        <v>0</v>
      </c>
      <c r="O80" s="152"/>
      <c r="P80" s="188"/>
      <c r="Q80" s="188">
        <f t="shared" si="57"/>
        <v>0</v>
      </c>
      <c r="R80" s="152"/>
      <c r="S80" s="189"/>
      <c r="T80" s="189">
        <f t="shared" si="58"/>
        <v>0</v>
      </c>
      <c r="U80" s="152"/>
      <c r="V80" s="190"/>
      <c r="W80" s="190">
        <f t="shared" si="59"/>
        <v>0</v>
      </c>
      <c r="X80" s="152"/>
      <c r="Y80" s="191"/>
      <c r="Z80" s="191">
        <f t="shared" si="60"/>
        <v>0</v>
      </c>
      <c r="AA80" s="152"/>
      <c r="AB80" s="192"/>
      <c r="AC80" s="192">
        <f t="shared" si="61"/>
        <v>0</v>
      </c>
      <c r="AD80" s="152"/>
      <c r="AE80" s="193"/>
      <c r="AF80" s="193">
        <f t="shared" si="62"/>
        <v>0</v>
      </c>
      <c r="AG80" s="152"/>
      <c r="AH80" s="194"/>
      <c r="AI80" s="194">
        <f t="shared" si="63"/>
        <v>0</v>
      </c>
      <c r="AJ80" s="152"/>
      <c r="AK80" s="195"/>
      <c r="AL80" s="195">
        <f t="shared" si="64"/>
        <v>0</v>
      </c>
      <c r="AM80" s="152"/>
      <c r="AN80" s="196"/>
      <c r="AO80" s="196">
        <f t="shared" si="65"/>
        <v>0</v>
      </c>
      <c r="AP80" s="152"/>
      <c r="AQ80" s="197"/>
      <c r="AR80" s="197">
        <f t="shared" si="66"/>
        <v>0</v>
      </c>
      <c r="AS80" s="152"/>
      <c r="AT80" s="198"/>
      <c r="AU80" s="198">
        <f t="shared" si="67"/>
        <v>0</v>
      </c>
      <c r="AV80" s="152"/>
      <c r="AW80" s="199"/>
      <c r="AX80" s="199">
        <f t="shared" si="68"/>
        <v>0</v>
      </c>
      <c r="AY80" s="152"/>
      <c r="AZ80" s="200"/>
      <c r="BA80" s="200">
        <f t="shared" si="69"/>
        <v>0</v>
      </c>
      <c r="BB80" s="152"/>
      <c r="BC80" s="201"/>
      <c r="BD80" s="201">
        <f t="shared" si="70"/>
        <v>0</v>
      </c>
      <c r="BE80" s="152"/>
      <c r="BF80" s="202"/>
      <c r="BG80" s="202">
        <f t="shared" si="71"/>
        <v>0</v>
      </c>
      <c r="BH80" s="152"/>
      <c r="BI80" s="203"/>
      <c r="BJ80" s="203">
        <f t="shared" si="72"/>
        <v>0</v>
      </c>
      <c r="BK80" s="152"/>
      <c r="BL80" s="195"/>
      <c r="BM80" s="195">
        <f t="shared" si="73"/>
        <v>0</v>
      </c>
      <c r="BN80" s="152"/>
      <c r="BO80" s="204"/>
      <c r="BP80" s="204">
        <f t="shared" si="74"/>
        <v>0</v>
      </c>
      <c r="BQ80" s="152"/>
      <c r="BR80" s="205"/>
      <c r="BS80" s="205">
        <f t="shared" si="75"/>
        <v>0</v>
      </c>
      <c r="BT80" s="152"/>
      <c r="BU80" s="206"/>
      <c r="BV80" s="206">
        <f t="shared" si="76"/>
        <v>0</v>
      </c>
      <c r="BW80" s="152"/>
      <c r="BX80" s="207"/>
      <c r="BY80" s="207">
        <f t="shared" si="77"/>
        <v>0</v>
      </c>
      <c r="BZ80" s="152"/>
      <c r="CA80" s="208"/>
      <c r="CB80" s="208">
        <f t="shared" si="78"/>
        <v>0</v>
      </c>
      <c r="CC80" s="152"/>
      <c r="CD80" s="209"/>
      <c r="CE80" s="209">
        <f t="shared" si="79"/>
        <v>0</v>
      </c>
      <c r="CF80" s="152"/>
      <c r="CG80" s="210"/>
      <c r="CH80" s="210">
        <f t="shared" si="80"/>
        <v>0</v>
      </c>
      <c r="CI80" s="152"/>
      <c r="CJ80" s="211"/>
      <c r="CK80" s="211">
        <f t="shared" si="81"/>
        <v>0</v>
      </c>
      <c r="CL80" s="152"/>
      <c r="CM80" s="206"/>
      <c r="CN80" s="206">
        <f t="shared" si="82"/>
        <v>0</v>
      </c>
      <c r="CO80" s="152"/>
      <c r="CP80" s="212"/>
      <c r="CQ80" s="212">
        <f t="shared" si="83"/>
        <v>0</v>
      </c>
      <c r="CR80" s="152"/>
      <c r="CS80" s="213"/>
      <c r="CT80" s="213">
        <f t="shared" si="84"/>
        <v>0</v>
      </c>
      <c r="CU80">
        <f t="shared" si="90"/>
        <v>0</v>
      </c>
      <c r="CV80">
        <f t="shared" si="91"/>
        <v>0</v>
      </c>
      <c r="CW80">
        <f t="shared" si="92"/>
        <v>0</v>
      </c>
      <c r="CY80" s="140" t="e">
        <f t="shared" si="93"/>
        <v>#NAME?</v>
      </c>
      <c r="CZ80">
        <f t="shared" si="94"/>
        <v>0</v>
      </c>
    </row>
    <row r="81" spans="1:105">
      <c r="A81" s="181">
        <v>76</v>
      </c>
      <c r="B81" s="239"/>
      <c r="C81" s="182"/>
      <c r="D81" s="183"/>
      <c r="E81" s="184"/>
      <c r="F81" s="152"/>
      <c r="G81" s="152"/>
      <c r="H81" s="185">
        <f t="shared" si="54"/>
        <v>0</v>
      </c>
      <c r="I81" s="152"/>
      <c r="J81" s="153"/>
      <c r="K81" s="186">
        <f t="shared" si="55"/>
        <v>0</v>
      </c>
      <c r="L81" s="152"/>
      <c r="M81" s="187"/>
      <c r="N81" s="187">
        <f t="shared" si="56"/>
        <v>0</v>
      </c>
      <c r="O81" s="152"/>
      <c r="P81" s="188"/>
      <c r="Q81" s="188">
        <f t="shared" si="57"/>
        <v>0</v>
      </c>
      <c r="R81" s="152"/>
      <c r="S81" s="189"/>
      <c r="T81" s="189">
        <f t="shared" si="58"/>
        <v>0</v>
      </c>
      <c r="U81" s="152"/>
      <c r="V81" s="190"/>
      <c r="W81" s="190">
        <f t="shared" si="59"/>
        <v>0</v>
      </c>
      <c r="X81" s="152"/>
      <c r="Y81" s="191"/>
      <c r="Z81" s="191">
        <f t="shared" si="60"/>
        <v>0</v>
      </c>
      <c r="AA81" s="152"/>
      <c r="AB81" s="192"/>
      <c r="AC81" s="192">
        <f t="shared" si="61"/>
        <v>0</v>
      </c>
      <c r="AD81" s="152"/>
      <c r="AE81" s="193"/>
      <c r="AF81" s="193">
        <f t="shared" si="62"/>
        <v>0</v>
      </c>
      <c r="AG81" s="152"/>
      <c r="AH81" s="194"/>
      <c r="AI81" s="194">
        <f t="shared" si="63"/>
        <v>0</v>
      </c>
      <c r="AJ81" s="152"/>
      <c r="AK81" s="195"/>
      <c r="AL81" s="195">
        <f t="shared" si="64"/>
        <v>0</v>
      </c>
      <c r="AM81" s="152"/>
      <c r="AN81" s="196"/>
      <c r="AO81" s="196">
        <f t="shared" si="65"/>
        <v>0</v>
      </c>
      <c r="AP81" s="152"/>
      <c r="AQ81" s="197"/>
      <c r="AR81" s="197">
        <f t="shared" si="66"/>
        <v>0</v>
      </c>
      <c r="AS81" s="152"/>
      <c r="AT81" s="198"/>
      <c r="AU81" s="198">
        <f t="shared" si="67"/>
        <v>0</v>
      </c>
      <c r="AV81" s="152"/>
      <c r="AW81" s="199"/>
      <c r="AX81" s="199">
        <f t="shared" si="68"/>
        <v>0</v>
      </c>
      <c r="AY81" s="152"/>
      <c r="AZ81" s="200"/>
      <c r="BA81" s="200">
        <f t="shared" si="69"/>
        <v>0</v>
      </c>
      <c r="BB81" s="152"/>
      <c r="BC81" s="201"/>
      <c r="BD81" s="201">
        <f t="shared" si="70"/>
        <v>0</v>
      </c>
      <c r="BE81" s="152"/>
      <c r="BF81" s="202"/>
      <c r="BG81" s="202">
        <f t="shared" si="71"/>
        <v>0</v>
      </c>
      <c r="BH81" s="152"/>
      <c r="BI81" s="203"/>
      <c r="BJ81" s="203">
        <f t="shared" si="72"/>
        <v>0</v>
      </c>
      <c r="BK81" s="152"/>
      <c r="BL81" s="195"/>
      <c r="BM81" s="195">
        <f t="shared" si="73"/>
        <v>0</v>
      </c>
      <c r="BN81" s="152"/>
      <c r="BO81" s="204"/>
      <c r="BP81" s="204">
        <f t="shared" si="74"/>
        <v>0</v>
      </c>
      <c r="BQ81" s="152"/>
      <c r="BR81" s="205"/>
      <c r="BS81" s="205">
        <f t="shared" si="75"/>
        <v>0</v>
      </c>
      <c r="BT81" s="152"/>
      <c r="BU81" s="206"/>
      <c r="BV81" s="206">
        <f t="shared" si="76"/>
        <v>0</v>
      </c>
      <c r="BW81" s="152"/>
      <c r="BX81" s="207"/>
      <c r="BY81" s="207">
        <f t="shared" si="77"/>
        <v>0</v>
      </c>
      <c r="BZ81" s="152"/>
      <c r="CA81" s="208"/>
      <c r="CB81" s="208">
        <f t="shared" si="78"/>
        <v>0</v>
      </c>
      <c r="CC81" s="152"/>
      <c r="CD81" s="209"/>
      <c r="CE81" s="209">
        <f t="shared" si="79"/>
        <v>0</v>
      </c>
      <c r="CF81" s="152"/>
      <c r="CG81" s="210"/>
      <c r="CH81" s="210">
        <f t="shared" si="80"/>
        <v>0</v>
      </c>
      <c r="CI81" s="152"/>
      <c r="CJ81" s="211"/>
      <c r="CK81" s="211">
        <f t="shared" si="81"/>
        <v>0</v>
      </c>
      <c r="CL81" s="152"/>
      <c r="CM81" s="206"/>
      <c r="CN81" s="206">
        <f t="shared" si="82"/>
        <v>0</v>
      </c>
      <c r="CO81" s="152"/>
      <c r="CP81" s="212"/>
      <c r="CQ81" s="212">
        <f t="shared" si="83"/>
        <v>0</v>
      </c>
      <c r="CR81" s="152"/>
      <c r="CS81" s="213"/>
      <c r="CT81" s="213">
        <f t="shared" si="84"/>
        <v>0</v>
      </c>
      <c r="CU81">
        <f t="shared" si="90"/>
        <v>0</v>
      </c>
      <c r="CV81">
        <f t="shared" si="91"/>
        <v>0</v>
      </c>
      <c r="CW81">
        <f t="shared" si="92"/>
        <v>0</v>
      </c>
      <c r="CY81" s="140" t="e">
        <f t="shared" si="93"/>
        <v>#NAME?</v>
      </c>
      <c r="CZ81">
        <f t="shared" si="94"/>
        <v>0</v>
      </c>
    </row>
    <row r="82" spans="1:105">
      <c r="A82" s="181">
        <v>77</v>
      </c>
      <c r="B82" s="239"/>
      <c r="C82" s="182"/>
      <c r="D82" s="183"/>
      <c r="E82" s="184"/>
      <c r="F82" s="152"/>
      <c r="G82" s="152"/>
      <c r="H82" s="185">
        <f t="shared" si="54"/>
        <v>0</v>
      </c>
      <c r="I82" s="152"/>
      <c r="J82" s="153"/>
      <c r="K82" s="186">
        <f t="shared" si="55"/>
        <v>0</v>
      </c>
      <c r="L82" s="152"/>
      <c r="M82" s="187"/>
      <c r="N82" s="187">
        <f t="shared" si="56"/>
        <v>0</v>
      </c>
      <c r="O82" s="152"/>
      <c r="P82" s="188"/>
      <c r="Q82" s="188">
        <f t="shared" si="57"/>
        <v>0</v>
      </c>
      <c r="R82" s="152"/>
      <c r="S82" s="189"/>
      <c r="T82" s="189">
        <f t="shared" si="58"/>
        <v>0</v>
      </c>
      <c r="U82" s="152"/>
      <c r="V82" s="190"/>
      <c r="W82" s="190">
        <f t="shared" si="59"/>
        <v>0</v>
      </c>
      <c r="X82" s="152"/>
      <c r="Y82" s="191"/>
      <c r="Z82" s="191">
        <f t="shared" si="60"/>
        <v>0</v>
      </c>
      <c r="AA82" s="152"/>
      <c r="AB82" s="192"/>
      <c r="AC82" s="192">
        <f t="shared" si="61"/>
        <v>0</v>
      </c>
      <c r="AD82" s="152"/>
      <c r="AE82" s="193"/>
      <c r="AF82" s="193">
        <f t="shared" si="62"/>
        <v>0</v>
      </c>
      <c r="AG82" s="152"/>
      <c r="AH82" s="194"/>
      <c r="AI82" s="194">
        <f t="shared" si="63"/>
        <v>0</v>
      </c>
      <c r="AJ82" s="152"/>
      <c r="AK82" s="195"/>
      <c r="AL82" s="195">
        <f t="shared" si="64"/>
        <v>0</v>
      </c>
      <c r="AM82" s="152"/>
      <c r="AN82" s="196"/>
      <c r="AO82" s="196">
        <f t="shared" si="65"/>
        <v>0</v>
      </c>
      <c r="AP82" s="152"/>
      <c r="AQ82" s="197"/>
      <c r="AR82" s="197">
        <f t="shared" si="66"/>
        <v>0</v>
      </c>
      <c r="AS82" s="152"/>
      <c r="AT82" s="198"/>
      <c r="AU82" s="198">
        <f t="shared" si="67"/>
        <v>0</v>
      </c>
      <c r="AV82" s="152"/>
      <c r="AW82" s="199"/>
      <c r="AX82" s="199">
        <f t="shared" si="68"/>
        <v>0</v>
      </c>
      <c r="AY82" s="152"/>
      <c r="AZ82" s="200"/>
      <c r="BA82" s="200">
        <f t="shared" si="69"/>
        <v>0</v>
      </c>
      <c r="BB82" s="152"/>
      <c r="BC82" s="201"/>
      <c r="BD82" s="201">
        <f t="shared" si="70"/>
        <v>0</v>
      </c>
      <c r="BE82" s="152"/>
      <c r="BF82" s="202"/>
      <c r="BG82" s="202">
        <f t="shared" si="71"/>
        <v>0</v>
      </c>
      <c r="BH82" s="152"/>
      <c r="BI82" s="203"/>
      <c r="BJ82" s="203">
        <f t="shared" si="72"/>
        <v>0</v>
      </c>
      <c r="BK82" s="152"/>
      <c r="BL82" s="195"/>
      <c r="BM82" s="195">
        <f t="shared" si="73"/>
        <v>0</v>
      </c>
      <c r="BN82" s="152"/>
      <c r="BO82" s="204"/>
      <c r="BP82" s="204">
        <f t="shared" si="74"/>
        <v>0</v>
      </c>
      <c r="BQ82" s="152"/>
      <c r="BR82" s="205"/>
      <c r="BS82" s="205">
        <f t="shared" si="75"/>
        <v>0</v>
      </c>
      <c r="BT82" s="152"/>
      <c r="BU82" s="206"/>
      <c r="BV82" s="206">
        <f t="shared" si="76"/>
        <v>0</v>
      </c>
      <c r="BW82" s="152"/>
      <c r="BX82" s="207"/>
      <c r="BY82" s="207">
        <f t="shared" si="77"/>
        <v>0</v>
      </c>
      <c r="BZ82" s="152"/>
      <c r="CA82" s="208"/>
      <c r="CB82" s="208">
        <f t="shared" si="78"/>
        <v>0</v>
      </c>
      <c r="CC82" s="152"/>
      <c r="CD82" s="209"/>
      <c r="CE82" s="209">
        <f t="shared" si="79"/>
        <v>0</v>
      </c>
      <c r="CF82" s="152"/>
      <c r="CG82" s="210"/>
      <c r="CH82" s="210">
        <f t="shared" si="80"/>
        <v>0</v>
      </c>
      <c r="CI82" s="152"/>
      <c r="CJ82" s="211"/>
      <c r="CK82" s="211">
        <f t="shared" si="81"/>
        <v>0</v>
      </c>
      <c r="CL82" s="152"/>
      <c r="CM82" s="206"/>
      <c r="CN82" s="206">
        <f t="shared" si="82"/>
        <v>0</v>
      </c>
      <c r="CO82" s="152"/>
      <c r="CP82" s="212"/>
      <c r="CQ82" s="212">
        <f t="shared" si="83"/>
        <v>0</v>
      </c>
      <c r="CR82" s="152"/>
      <c r="CS82" s="213"/>
      <c r="CT82" s="213">
        <f t="shared" si="84"/>
        <v>0</v>
      </c>
      <c r="CU82">
        <f t="shared" si="90"/>
        <v>0</v>
      </c>
      <c r="CV82">
        <f t="shared" si="91"/>
        <v>0</v>
      </c>
      <c r="CW82">
        <f t="shared" si="92"/>
        <v>0</v>
      </c>
      <c r="CY82" s="140" t="e">
        <f t="shared" si="93"/>
        <v>#NAME?</v>
      </c>
      <c r="CZ82">
        <f t="shared" si="94"/>
        <v>0</v>
      </c>
    </row>
    <row r="83" spans="1:105">
      <c r="A83" s="181">
        <v>78</v>
      </c>
      <c r="B83" s="239"/>
      <c r="C83" s="182"/>
      <c r="D83" s="183"/>
      <c r="E83" s="184"/>
      <c r="F83" s="152"/>
      <c r="G83" s="152"/>
      <c r="H83" s="185">
        <f t="shared" si="54"/>
        <v>0</v>
      </c>
      <c r="I83" s="152"/>
      <c r="J83" s="153"/>
      <c r="K83" s="186">
        <f t="shared" si="55"/>
        <v>0</v>
      </c>
      <c r="L83" s="152"/>
      <c r="M83" s="187"/>
      <c r="N83" s="187">
        <f t="shared" si="56"/>
        <v>0</v>
      </c>
      <c r="O83" s="152"/>
      <c r="P83" s="188"/>
      <c r="Q83" s="188">
        <f t="shared" si="57"/>
        <v>0</v>
      </c>
      <c r="R83" s="152"/>
      <c r="S83" s="189"/>
      <c r="T83" s="189">
        <f t="shared" si="58"/>
        <v>0</v>
      </c>
      <c r="U83" s="152"/>
      <c r="V83" s="190"/>
      <c r="W83" s="190">
        <f t="shared" si="59"/>
        <v>0</v>
      </c>
      <c r="X83" s="152"/>
      <c r="Y83" s="191"/>
      <c r="Z83" s="191">
        <f t="shared" si="60"/>
        <v>0</v>
      </c>
      <c r="AA83" s="152"/>
      <c r="AB83" s="192"/>
      <c r="AC83" s="192">
        <f t="shared" si="61"/>
        <v>0</v>
      </c>
      <c r="AD83" s="152"/>
      <c r="AE83" s="193"/>
      <c r="AF83" s="193">
        <f t="shared" si="62"/>
        <v>0</v>
      </c>
      <c r="AG83" s="152"/>
      <c r="AH83" s="194"/>
      <c r="AI83" s="194">
        <f t="shared" si="63"/>
        <v>0</v>
      </c>
      <c r="AJ83" s="152"/>
      <c r="AK83" s="195"/>
      <c r="AL83" s="195">
        <f t="shared" si="64"/>
        <v>0</v>
      </c>
      <c r="AM83" s="152"/>
      <c r="AN83" s="196"/>
      <c r="AO83" s="196">
        <f t="shared" si="65"/>
        <v>0</v>
      </c>
      <c r="AP83" s="152"/>
      <c r="AQ83" s="197"/>
      <c r="AR83" s="197">
        <f t="shared" si="66"/>
        <v>0</v>
      </c>
      <c r="AS83" s="152"/>
      <c r="AT83" s="198"/>
      <c r="AU83" s="198">
        <f t="shared" si="67"/>
        <v>0</v>
      </c>
      <c r="AV83" s="152"/>
      <c r="AW83" s="199"/>
      <c r="AX83" s="199">
        <f t="shared" si="68"/>
        <v>0</v>
      </c>
      <c r="AY83" s="152"/>
      <c r="AZ83" s="200"/>
      <c r="BA83" s="200">
        <f t="shared" si="69"/>
        <v>0</v>
      </c>
      <c r="BB83" s="152"/>
      <c r="BC83" s="201"/>
      <c r="BD83" s="201">
        <f t="shared" si="70"/>
        <v>0</v>
      </c>
      <c r="BE83" s="152"/>
      <c r="BF83" s="202"/>
      <c r="BG83" s="202">
        <f t="shared" si="71"/>
        <v>0</v>
      </c>
      <c r="BH83" s="152"/>
      <c r="BI83" s="203"/>
      <c r="BJ83" s="203">
        <f t="shared" si="72"/>
        <v>0</v>
      </c>
      <c r="BK83" s="152"/>
      <c r="BL83" s="195"/>
      <c r="BM83" s="195">
        <f t="shared" si="73"/>
        <v>0</v>
      </c>
      <c r="BN83" s="152"/>
      <c r="BO83" s="204"/>
      <c r="BP83" s="204">
        <f t="shared" si="74"/>
        <v>0</v>
      </c>
      <c r="BQ83" s="152"/>
      <c r="BR83" s="205"/>
      <c r="BS83" s="205">
        <f t="shared" si="75"/>
        <v>0</v>
      </c>
      <c r="BT83" s="152"/>
      <c r="BU83" s="206"/>
      <c r="BV83" s="206">
        <f t="shared" si="76"/>
        <v>0</v>
      </c>
      <c r="BW83" s="152"/>
      <c r="BX83" s="207"/>
      <c r="BY83" s="207">
        <f t="shared" si="77"/>
        <v>0</v>
      </c>
      <c r="BZ83" s="152"/>
      <c r="CA83" s="208"/>
      <c r="CB83" s="208">
        <f t="shared" si="78"/>
        <v>0</v>
      </c>
      <c r="CC83" s="152"/>
      <c r="CD83" s="209"/>
      <c r="CE83" s="209">
        <f t="shared" si="79"/>
        <v>0</v>
      </c>
      <c r="CF83" s="152"/>
      <c r="CG83" s="210"/>
      <c r="CH83" s="210">
        <f t="shared" si="80"/>
        <v>0</v>
      </c>
      <c r="CI83" s="152"/>
      <c r="CJ83" s="211"/>
      <c r="CK83" s="211">
        <f t="shared" si="81"/>
        <v>0</v>
      </c>
      <c r="CL83" s="152"/>
      <c r="CM83" s="206"/>
      <c r="CN83" s="206">
        <f t="shared" si="82"/>
        <v>0</v>
      </c>
      <c r="CO83" s="152"/>
      <c r="CP83" s="212"/>
      <c r="CQ83" s="212">
        <f t="shared" si="83"/>
        <v>0</v>
      </c>
      <c r="CR83" s="152"/>
      <c r="CS83" s="213"/>
      <c r="CT83" s="213">
        <f t="shared" si="84"/>
        <v>0</v>
      </c>
      <c r="CU83">
        <f t="shared" si="90"/>
        <v>0</v>
      </c>
      <c r="CV83">
        <f t="shared" si="91"/>
        <v>0</v>
      </c>
      <c r="CW83">
        <f t="shared" si="92"/>
        <v>0</v>
      </c>
      <c r="CY83" s="140" t="e">
        <f t="shared" si="93"/>
        <v>#NAME?</v>
      </c>
      <c r="CZ83">
        <f t="shared" si="94"/>
        <v>0</v>
      </c>
    </row>
    <row r="84" spans="1:105" s="331" customFormat="1">
      <c r="A84" s="326">
        <v>79</v>
      </c>
      <c r="B84" s="332" t="s">
        <v>200</v>
      </c>
      <c r="C84" s="328" t="s">
        <v>130</v>
      </c>
      <c r="D84" s="329"/>
      <c r="E84" s="330">
        <f>Cijene!D33</f>
        <v>6</v>
      </c>
      <c r="F84" s="326">
        <f>ArtikalC01</f>
        <v>0</v>
      </c>
      <c r="G84" s="326"/>
      <c r="H84" s="233">
        <f t="shared" si="54"/>
        <v>0</v>
      </c>
      <c r="I84" s="326">
        <f>ArtikalC02</f>
        <v>0</v>
      </c>
      <c r="J84" s="326"/>
      <c r="K84" s="233">
        <f t="shared" si="55"/>
        <v>0</v>
      </c>
      <c r="L84" s="326">
        <f>ArtikalC03</f>
        <v>0</v>
      </c>
      <c r="M84" s="329"/>
      <c r="N84" s="233">
        <f t="shared" si="56"/>
        <v>0</v>
      </c>
      <c r="O84" s="326">
        <f>ArtikalC04</f>
        <v>0</v>
      </c>
      <c r="P84" s="329"/>
      <c r="Q84" s="233">
        <f t="shared" si="57"/>
        <v>0</v>
      </c>
      <c r="R84" s="326">
        <f>ArtikalC05</f>
        <v>0</v>
      </c>
      <c r="S84" s="329"/>
      <c r="T84" s="233">
        <f t="shared" si="58"/>
        <v>0</v>
      </c>
      <c r="U84" s="326">
        <f>ArtikalC06</f>
        <v>0</v>
      </c>
      <c r="V84" s="329"/>
      <c r="W84" s="233">
        <f t="shared" si="59"/>
        <v>0</v>
      </c>
      <c r="X84" s="326">
        <f>ArtikalC07</f>
        <v>0</v>
      </c>
      <c r="Y84" s="329"/>
      <c r="Z84" s="233">
        <f t="shared" si="60"/>
        <v>0</v>
      </c>
      <c r="AA84" s="326">
        <f>ArtikalC08</f>
        <v>0</v>
      </c>
      <c r="AB84" s="329"/>
      <c r="AC84" s="233">
        <f t="shared" si="61"/>
        <v>0</v>
      </c>
      <c r="AD84" s="326">
        <f>ArtikalC09</f>
        <v>0</v>
      </c>
      <c r="AE84" s="329"/>
      <c r="AF84" s="233">
        <f t="shared" si="62"/>
        <v>0</v>
      </c>
      <c r="AG84" s="326">
        <f>ArtikalC10</f>
        <v>0</v>
      </c>
      <c r="AH84" s="329"/>
      <c r="AI84" s="233">
        <f t="shared" si="63"/>
        <v>0</v>
      </c>
      <c r="AJ84" s="326">
        <f>ArtikalC11</f>
        <v>0</v>
      </c>
      <c r="AK84" s="329"/>
      <c r="AL84" s="233">
        <f t="shared" si="64"/>
        <v>0</v>
      </c>
      <c r="AM84" s="326">
        <f>ArtikalC12</f>
        <v>0</v>
      </c>
      <c r="AN84" s="329"/>
      <c r="AO84" s="233">
        <f t="shared" si="65"/>
        <v>0</v>
      </c>
      <c r="AP84" s="326">
        <f>ArtikalC13</f>
        <v>0</v>
      </c>
      <c r="AQ84" s="329"/>
      <c r="AR84" s="233">
        <f t="shared" si="66"/>
        <v>0</v>
      </c>
      <c r="AS84" s="326">
        <f>ArtikalC14</f>
        <v>0</v>
      </c>
      <c r="AT84" s="329"/>
      <c r="AU84" s="233">
        <f t="shared" si="67"/>
        <v>0</v>
      </c>
      <c r="AV84" s="326">
        <f>ArtikalC15</f>
        <v>0</v>
      </c>
      <c r="AW84" s="329"/>
      <c r="AX84" s="233">
        <f t="shared" si="68"/>
        <v>0</v>
      </c>
      <c r="AY84" s="326">
        <f>ArtikalC16</f>
        <v>0</v>
      </c>
      <c r="AZ84" s="329"/>
      <c r="BA84" s="233">
        <f t="shared" si="69"/>
        <v>0</v>
      </c>
      <c r="BB84" s="326">
        <f>ArtikalC17</f>
        <v>0</v>
      </c>
      <c r="BC84" s="329"/>
      <c r="BD84" s="233">
        <f t="shared" si="70"/>
        <v>0</v>
      </c>
      <c r="BE84" s="326">
        <f>ArtikalC18</f>
        <v>0</v>
      </c>
      <c r="BF84" s="329"/>
      <c r="BG84" s="233">
        <f t="shared" si="71"/>
        <v>0</v>
      </c>
      <c r="BH84" s="326">
        <f>ArtikalC19</f>
        <v>0</v>
      </c>
      <c r="BI84" s="329"/>
      <c r="BJ84" s="233">
        <f t="shared" si="72"/>
        <v>0</v>
      </c>
      <c r="BK84" s="326">
        <f>ArtikalC20</f>
        <v>0</v>
      </c>
      <c r="BL84" s="329"/>
      <c r="BM84" s="233">
        <f t="shared" si="73"/>
        <v>0</v>
      </c>
      <c r="BN84" s="326">
        <f>ArtikalC21</f>
        <v>0</v>
      </c>
      <c r="BO84" s="329"/>
      <c r="BP84" s="233">
        <f t="shared" si="74"/>
        <v>0</v>
      </c>
      <c r="BQ84" s="326">
        <f>ArtikalC22</f>
        <v>0</v>
      </c>
      <c r="BR84" s="329"/>
      <c r="BS84" s="233">
        <f t="shared" si="75"/>
        <v>0</v>
      </c>
      <c r="BT84" s="326">
        <f>ArtikalC23</f>
        <v>0</v>
      </c>
      <c r="BU84" s="329"/>
      <c r="BV84" s="233">
        <f t="shared" si="76"/>
        <v>0</v>
      </c>
      <c r="BW84" s="326">
        <f>ArtikalC24</f>
        <v>0</v>
      </c>
      <c r="BX84" s="329"/>
      <c r="BY84" s="233">
        <f t="shared" si="77"/>
        <v>0</v>
      </c>
      <c r="BZ84" s="326">
        <f>ArtikalC25</f>
        <v>0</v>
      </c>
      <c r="CA84" s="329"/>
      <c r="CB84" s="233">
        <f t="shared" si="78"/>
        <v>0</v>
      </c>
      <c r="CC84" s="326">
        <f>ArtikalC26</f>
        <v>0</v>
      </c>
      <c r="CD84" s="329"/>
      <c r="CE84" s="233">
        <f t="shared" si="79"/>
        <v>0</v>
      </c>
      <c r="CF84" s="326">
        <f>ArtikalC27</f>
        <v>0</v>
      </c>
      <c r="CG84" s="329"/>
      <c r="CH84" s="233">
        <f t="shared" si="80"/>
        <v>0</v>
      </c>
      <c r="CI84" s="326">
        <f>ArtikalC28</f>
        <v>0</v>
      </c>
      <c r="CJ84" s="329"/>
      <c r="CK84" s="233">
        <f t="shared" si="81"/>
        <v>0</v>
      </c>
      <c r="CL84" s="326">
        <f>ArtikalC29</f>
        <v>0</v>
      </c>
      <c r="CM84" s="329"/>
      <c r="CN84" s="233">
        <f t="shared" si="82"/>
        <v>0</v>
      </c>
      <c r="CO84" s="326">
        <f>ArtikalC30</f>
        <v>0</v>
      </c>
      <c r="CP84" s="329"/>
      <c r="CQ84" s="233">
        <f t="shared" si="83"/>
        <v>0</v>
      </c>
      <c r="CR84" s="326">
        <f>ArtikalC31</f>
        <v>0</v>
      </c>
      <c r="CS84" s="329"/>
      <c r="CT84" s="233">
        <f t="shared" si="84"/>
        <v>0</v>
      </c>
      <c r="CU84" s="235">
        <f t="shared" si="90"/>
        <v>0</v>
      </c>
      <c r="CV84" s="235">
        <f t="shared" si="91"/>
        <v>0</v>
      </c>
      <c r="CW84" s="235">
        <f t="shared" si="92"/>
        <v>0</v>
      </c>
      <c r="CX84" s="235"/>
      <c r="CY84" s="236" t="e">
        <f t="shared" si="93"/>
        <v>#NAME?</v>
      </c>
      <c r="CZ84" s="235">
        <f t="shared" si="94"/>
        <v>0</v>
      </c>
      <c r="DA84" s="235"/>
    </row>
    <row r="85" spans="1:105">
      <c r="A85" s="181">
        <v>80</v>
      </c>
      <c r="B85" s="239"/>
      <c r="C85" s="182"/>
      <c r="D85" s="183"/>
      <c r="E85" s="184"/>
      <c r="F85" s="152"/>
      <c r="G85" s="152"/>
      <c r="H85" s="185">
        <f t="shared" si="54"/>
        <v>0</v>
      </c>
      <c r="I85" s="152"/>
      <c r="J85" s="153"/>
      <c r="K85" s="186">
        <f t="shared" si="55"/>
        <v>0</v>
      </c>
      <c r="L85" s="152"/>
      <c r="M85" s="187"/>
      <c r="N85" s="187">
        <f t="shared" si="56"/>
        <v>0</v>
      </c>
      <c r="O85" s="152"/>
      <c r="P85" s="188"/>
      <c r="Q85" s="188">
        <f t="shared" si="57"/>
        <v>0</v>
      </c>
      <c r="R85" s="152"/>
      <c r="S85" s="189"/>
      <c r="T85" s="189">
        <f t="shared" si="58"/>
        <v>0</v>
      </c>
      <c r="U85" s="152"/>
      <c r="V85" s="190"/>
      <c r="W85" s="190">
        <f t="shared" si="59"/>
        <v>0</v>
      </c>
      <c r="X85" s="152"/>
      <c r="Y85" s="191"/>
      <c r="Z85" s="191">
        <f t="shared" si="60"/>
        <v>0</v>
      </c>
      <c r="AA85" s="152"/>
      <c r="AB85" s="192"/>
      <c r="AC85" s="192">
        <f t="shared" si="61"/>
        <v>0</v>
      </c>
      <c r="AD85" s="152"/>
      <c r="AE85" s="193"/>
      <c r="AF85" s="193">
        <f t="shared" si="62"/>
        <v>0</v>
      </c>
      <c r="AG85" s="152"/>
      <c r="AH85" s="194"/>
      <c r="AI85" s="194">
        <f t="shared" si="63"/>
        <v>0</v>
      </c>
      <c r="AJ85" s="152"/>
      <c r="AK85" s="195"/>
      <c r="AL85" s="195">
        <f t="shared" si="64"/>
        <v>0</v>
      </c>
      <c r="AM85" s="152"/>
      <c r="AN85" s="196"/>
      <c r="AO85" s="196">
        <f t="shared" si="65"/>
        <v>0</v>
      </c>
      <c r="AP85" s="152"/>
      <c r="AQ85" s="197"/>
      <c r="AR85" s="197">
        <f t="shared" si="66"/>
        <v>0</v>
      </c>
      <c r="AS85" s="152"/>
      <c r="AT85" s="198"/>
      <c r="AU85" s="198">
        <f t="shared" si="67"/>
        <v>0</v>
      </c>
      <c r="AV85" s="152"/>
      <c r="AW85" s="199"/>
      <c r="AX85" s="199">
        <f t="shared" si="68"/>
        <v>0</v>
      </c>
      <c r="AY85" s="152"/>
      <c r="AZ85" s="200"/>
      <c r="BA85" s="200">
        <f t="shared" si="69"/>
        <v>0</v>
      </c>
      <c r="BB85" s="152"/>
      <c r="BC85" s="201"/>
      <c r="BD85" s="201">
        <f t="shared" si="70"/>
        <v>0</v>
      </c>
      <c r="BE85" s="152"/>
      <c r="BF85" s="202"/>
      <c r="BG85" s="202">
        <f t="shared" si="71"/>
        <v>0</v>
      </c>
      <c r="BH85" s="152"/>
      <c r="BI85" s="203"/>
      <c r="BJ85" s="203">
        <f t="shared" si="72"/>
        <v>0</v>
      </c>
      <c r="BK85" s="152"/>
      <c r="BL85" s="195"/>
      <c r="BM85" s="195">
        <f t="shared" si="73"/>
        <v>0</v>
      </c>
      <c r="BN85" s="152"/>
      <c r="BO85" s="204"/>
      <c r="BP85" s="204">
        <f t="shared" si="74"/>
        <v>0</v>
      </c>
      <c r="BQ85" s="152"/>
      <c r="BR85" s="205"/>
      <c r="BS85" s="205">
        <f t="shared" si="75"/>
        <v>0</v>
      </c>
      <c r="BT85" s="152"/>
      <c r="BU85" s="206"/>
      <c r="BV85" s="206">
        <f t="shared" si="76"/>
        <v>0</v>
      </c>
      <c r="BW85" s="152"/>
      <c r="BX85" s="207"/>
      <c r="BY85" s="207">
        <f t="shared" si="77"/>
        <v>0</v>
      </c>
      <c r="BZ85" s="152"/>
      <c r="CA85" s="208"/>
      <c r="CB85" s="208">
        <f t="shared" si="78"/>
        <v>0</v>
      </c>
      <c r="CC85" s="152"/>
      <c r="CD85" s="209"/>
      <c r="CE85" s="209">
        <f t="shared" si="79"/>
        <v>0</v>
      </c>
      <c r="CF85" s="152"/>
      <c r="CG85" s="210"/>
      <c r="CH85" s="210">
        <f t="shared" si="80"/>
        <v>0</v>
      </c>
      <c r="CI85" s="152"/>
      <c r="CJ85" s="211"/>
      <c r="CK85" s="211">
        <f t="shared" si="81"/>
        <v>0</v>
      </c>
      <c r="CL85" s="152"/>
      <c r="CM85" s="206"/>
      <c r="CN85" s="206">
        <f t="shared" si="82"/>
        <v>0</v>
      </c>
      <c r="CO85" s="152"/>
      <c r="CP85" s="212"/>
      <c r="CQ85" s="212">
        <f t="shared" si="83"/>
        <v>0</v>
      </c>
      <c r="CR85" s="152"/>
      <c r="CS85" s="213"/>
      <c r="CT85" s="213">
        <f t="shared" si="84"/>
        <v>0</v>
      </c>
      <c r="CU85">
        <f t="shared" si="90"/>
        <v>0</v>
      </c>
      <c r="CV85">
        <f t="shared" si="91"/>
        <v>0</v>
      </c>
      <c r="CW85">
        <f t="shared" si="92"/>
        <v>0</v>
      </c>
      <c r="CY85" s="140" t="e">
        <f t="shared" si="93"/>
        <v>#NAME?</v>
      </c>
      <c r="CZ85">
        <f t="shared" si="94"/>
        <v>0</v>
      </c>
    </row>
    <row r="86" spans="1:105">
      <c r="A86" s="181">
        <v>81</v>
      </c>
      <c r="B86" s="239"/>
      <c r="C86" s="182"/>
      <c r="D86" s="183"/>
      <c r="E86" s="184"/>
      <c r="F86" s="152"/>
      <c r="G86" s="152"/>
      <c r="H86" s="185">
        <f t="shared" si="54"/>
        <v>0</v>
      </c>
      <c r="I86" s="152"/>
      <c r="J86" s="153"/>
      <c r="K86" s="186">
        <f t="shared" si="55"/>
        <v>0</v>
      </c>
      <c r="L86" s="152"/>
      <c r="M86" s="187"/>
      <c r="N86" s="187">
        <f t="shared" si="56"/>
        <v>0</v>
      </c>
      <c r="O86" s="152"/>
      <c r="P86" s="188"/>
      <c r="Q86" s="188">
        <f t="shared" si="57"/>
        <v>0</v>
      </c>
      <c r="R86" s="152"/>
      <c r="S86" s="189"/>
      <c r="T86" s="189">
        <f t="shared" si="58"/>
        <v>0</v>
      </c>
      <c r="U86" s="152"/>
      <c r="V86" s="190"/>
      <c r="W86" s="190">
        <f t="shared" si="59"/>
        <v>0</v>
      </c>
      <c r="X86" s="152"/>
      <c r="Y86" s="191"/>
      <c r="Z86" s="191">
        <f t="shared" si="60"/>
        <v>0</v>
      </c>
      <c r="AA86" s="152"/>
      <c r="AB86" s="192"/>
      <c r="AC86" s="192">
        <f t="shared" si="61"/>
        <v>0</v>
      </c>
      <c r="AD86" s="152"/>
      <c r="AE86" s="193"/>
      <c r="AF86" s="193">
        <f t="shared" si="62"/>
        <v>0</v>
      </c>
      <c r="AG86" s="152"/>
      <c r="AH86" s="194"/>
      <c r="AI86" s="194">
        <f t="shared" si="63"/>
        <v>0</v>
      </c>
      <c r="AJ86" s="152"/>
      <c r="AK86" s="195"/>
      <c r="AL86" s="195">
        <f t="shared" si="64"/>
        <v>0</v>
      </c>
      <c r="AM86" s="152"/>
      <c r="AN86" s="196"/>
      <c r="AO86" s="196">
        <f t="shared" si="65"/>
        <v>0</v>
      </c>
      <c r="AP86" s="152"/>
      <c r="AQ86" s="197"/>
      <c r="AR86" s="197">
        <f t="shared" si="66"/>
        <v>0</v>
      </c>
      <c r="AS86" s="152"/>
      <c r="AT86" s="198"/>
      <c r="AU86" s="198">
        <f t="shared" si="67"/>
        <v>0</v>
      </c>
      <c r="AV86" s="152"/>
      <c r="AW86" s="199"/>
      <c r="AX86" s="199">
        <f t="shared" si="68"/>
        <v>0</v>
      </c>
      <c r="AY86" s="152"/>
      <c r="AZ86" s="200"/>
      <c r="BA86" s="200">
        <f t="shared" si="69"/>
        <v>0</v>
      </c>
      <c r="BB86" s="152"/>
      <c r="BC86" s="201"/>
      <c r="BD86" s="201">
        <f t="shared" si="70"/>
        <v>0</v>
      </c>
      <c r="BE86" s="152"/>
      <c r="BF86" s="202"/>
      <c r="BG86" s="202">
        <f t="shared" si="71"/>
        <v>0</v>
      </c>
      <c r="BH86" s="152"/>
      <c r="BI86" s="203"/>
      <c r="BJ86" s="203">
        <f t="shared" si="72"/>
        <v>0</v>
      </c>
      <c r="BK86" s="152"/>
      <c r="BL86" s="195"/>
      <c r="BM86" s="195">
        <f t="shared" si="73"/>
        <v>0</v>
      </c>
      <c r="BN86" s="152"/>
      <c r="BO86" s="204"/>
      <c r="BP86" s="204">
        <f t="shared" si="74"/>
        <v>0</v>
      </c>
      <c r="BQ86" s="152"/>
      <c r="BR86" s="205"/>
      <c r="BS86" s="205">
        <f t="shared" si="75"/>
        <v>0</v>
      </c>
      <c r="BT86" s="152"/>
      <c r="BU86" s="206"/>
      <c r="BV86" s="206">
        <f t="shared" si="76"/>
        <v>0</v>
      </c>
      <c r="BW86" s="152"/>
      <c r="BX86" s="207"/>
      <c r="BY86" s="207">
        <f t="shared" si="77"/>
        <v>0</v>
      </c>
      <c r="BZ86" s="152"/>
      <c r="CA86" s="208"/>
      <c r="CB86" s="208">
        <f t="shared" si="78"/>
        <v>0</v>
      </c>
      <c r="CC86" s="152"/>
      <c r="CD86" s="209"/>
      <c r="CE86" s="209">
        <f t="shared" si="79"/>
        <v>0</v>
      </c>
      <c r="CF86" s="152"/>
      <c r="CG86" s="210"/>
      <c r="CH86" s="210">
        <f t="shared" si="80"/>
        <v>0</v>
      </c>
      <c r="CI86" s="152"/>
      <c r="CJ86" s="211"/>
      <c r="CK86" s="211">
        <f t="shared" si="81"/>
        <v>0</v>
      </c>
      <c r="CL86" s="152"/>
      <c r="CM86" s="206"/>
      <c r="CN86" s="206">
        <f t="shared" si="82"/>
        <v>0</v>
      </c>
      <c r="CO86" s="152"/>
      <c r="CP86" s="212"/>
      <c r="CQ86" s="212">
        <f t="shared" si="83"/>
        <v>0</v>
      </c>
      <c r="CR86" s="152"/>
      <c r="CS86" s="213"/>
      <c r="CT86" s="213">
        <f t="shared" si="84"/>
        <v>0</v>
      </c>
      <c r="CU86">
        <f t="shared" si="90"/>
        <v>0</v>
      </c>
      <c r="CV86">
        <f t="shared" si="91"/>
        <v>0</v>
      </c>
      <c r="CW86">
        <f t="shared" si="92"/>
        <v>0</v>
      </c>
      <c r="CY86" s="140" t="e">
        <f t="shared" si="93"/>
        <v>#NAME?</v>
      </c>
      <c r="CZ86">
        <f t="shared" si="94"/>
        <v>0</v>
      </c>
    </row>
    <row r="87" spans="1:105">
      <c r="A87" s="181">
        <v>82</v>
      </c>
      <c r="B87" s="239"/>
      <c r="C87" s="182"/>
      <c r="D87" s="183"/>
      <c r="E87" s="184"/>
      <c r="F87" s="152"/>
      <c r="G87" s="152"/>
      <c r="H87" s="185">
        <f t="shared" si="54"/>
        <v>0</v>
      </c>
      <c r="I87" s="152"/>
      <c r="J87" s="153"/>
      <c r="K87" s="186">
        <f t="shared" si="55"/>
        <v>0</v>
      </c>
      <c r="L87" s="152"/>
      <c r="M87" s="187"/>
      <c r="N87" s="187">
        <f t="shared" si="56"/>
        <v>0</v>
      </c>
      <c r="O87" s="152"/>
      <c r="P87" s="188"/>
      <c r="Q87" s="188">
        <f t="shared" si="57"/>
        <v>0</v>
      </c>
      <c r="R87" s="152"/>
      <c r="S87" s="189"/>
      <c r="T87" s="189">
        <f t="shared" si="58"/>
        <v>0</v>
      </c>
      <c r="U87" s="152"/>
      <c r="V87" s="190"/>
      <c r="W87" s="190">
        <f t="shared" si="59"/>
        <v>0</v>
      </c>
      <c r="X87" s="152"/>
      <c r="Y87" s="191"/>
      <c r="Z87" s="191">
        <f t="shared" si="60"/>
        <v>0</v>
      </c>
      <c r="AA87" s="152"/>
      <c r="AB87" s="192"/>
      <c r="AC87" s="192">
        <f t="shared" si="61"/>
        <v>0</v>
      </c>
      <c r="AD87" s="152"/>
      <c r="AE87" s="193"/>
      <c r="AF87" s="193">
        <f t="shared" si="62"/>
        <v>0</v>
      </c>
      <c r="AG87" s="152"/>
      <c r="AH87" s="194"/>
      <c r="AI87" s="194">
        <f t="shared" si="63"/>
        <v>0</v>
      </c>
      <c r="AJ87" s="152"/>
      <c r="AK87" s="195"/>
      <c r="AL87" s="195">
        <f t="shared" si="64"/>
        <v>0</v>
      </c>
      <c r="AM87" s="152"/>
      <c r="AN87" s="196"/>
      <c r="AO87" s="196">
        <f t="shared" si="65"/>
        <v>0</v>
      </c>
      <c r="AP87" s="152"/>
      <c r="AQ87" s="197"/>
      <c r="AR87" s="197">
        <f t="shared" si="66"/>
        <v>0</v>
      </c>
      <c r="AS87" s="152"/>
      <c r="AT87" s="198"/>
      <c r="AU87" s="198">
        <f t="shared" si="67"/>
        <v>0</v>
      </c>
      <c r="AV87" s="152"/>
      <c r="AW87" s="199"/>
      <c r="AX87" s="199">
        <f t="shared" si="68"/>
        <v>0</v>
      </c>
      <c r="AY87" s="152"/>
      <c r="AZ87" s="200"/>
      <c r="BA87" s="200">
        <f t="shared" si="69"/>
        <v>0</v>
      </c>
      <c r="BB87" s="152"/>
      <c r="BC87" s="201"/>
      <c r="BD87" s="201">
        <f t="shared" si="70"/>
        <v>0</v>
      </c>
      <c r="BE87" s="152"/>
      <c r="BF87" s="202"/>
      <c r="BG87" s="202">
        <f t="shared" si="71"/>
        <v>0</v>
      </c>
      <c r="BH87" s="152"/>
      <c r="BI87" s="203"/>
      <c r="BJ87" s="203">
        <f t="shared" si="72"/>
        <v>0</v>
      </c>
      <c r="BK87" s="152"/>
      <c r="BL87" s="195"/>
      <c r="BM87" s="195">
        <f t="shared" si="73"/>
        <v>0</v>
      </c>
      <c r="BN87" s="152"/>
      <c r="BO87" s="204"/>
      <c r="BP87" s="204">
        <f t="shared" si="74"/>
        <v>0</v>
      </c>
      <c r="BQ87" s="152"/>
      <c r="BR87" s="205"/>
      <c r="BS87" s="205">
        <f t="shared" si="75"/>
        <v>0</v>
      </c>
      <c r="BT87" s="152"/>
      <c r="BU87" s="206"/>
      <c r="BV87" s="206">
        <f t="shared" si="76"/>
        <v>0</v>
      </c>
      <c r="BW87" s="152"/>
      <c r="BX87" s="207"/>
      <c r="BY87" s="207">
        <f t="shared" si="77"/>
        <v>0</v>
      </c>
      <c r="BZ87" s="152"/>
      <c r="CA87" s="208"/>
      <c r="CB87" s="208">
        <f t="shared" si="78"/>
        <v>0</v>
      </c>
      <c r="CC87" s="152"/>
      <c r="CD87" s="209"/>
      <c r="CE87" s="209">
        <f t="shared" si="79"/>
        <v>0</v>
      </c>
      <c r="CF87" s="152"/>
      <c r="CG87" s="210"/>
      <c r="CH87" s="210">
        <f t="shared" si="80"/>
        <v>0</v>
      </c>
      <c r="CI87" s="152"/>
      <c r="CJ87" s="211"/>
      <c r="CK87" s="211">
        <f t="shared" si="81"/>
        <v>0</v>
      </c>
      <c r="CL87" s="152"/>
      <c r="CM87" s="206"/>
      <c r="CN87" s="206">
        <f t="shared" si="82"/>
        <v>0</v>
      </c>
      <c r="CO87" s="152"/>
      <c r="CP87" s="212"/>
      <c r="CQ87" s="212">
        <f t="shared" si="83"/>
        <v>0</v>
      </c>
      <c r="CR87" s="152"/>
      <c r="CS87" s="213"/>
      <c r="CT87" s="213">
        <f t="shared" si="84"/>
        <v>0</v>
      </c>
      <c r="CU87">
        <f t="shared" si="90"/>
        <v>0</v>
      </c>
      <c r="CV87">
        <f t="shared" si="91"/>
        <v>0</v>
      </c>
      <c r="CW87">
        <f t="shared" si="92"/>
        <v>0</v>
      </c>
      <c r="CY87" s="140" t="e">
        <f t="shared" si="93"/>
        <v>#NAME?</v>
      </c>
      <c r="CZ87">
        <f t="shared" si="94"/>
        <v>0</v>
      </c>
    </row>
    <row r="88" spans="1:105">
      <c r="A88" s="181">
        <v>83</v>
      </c>
      <c r="B88" s="239"/>
      <c r="C88" s="182"/>
      <c r="D88" s="183"/>
      <c r="E88" s="184"/>
      <c r="F88" s="152"/>
      <c r="G88" s="152"/>
      <c r="H88" s="185">
        <f t="shared" si="54"/>
        <v>0</v>
      </c>
      <c r="I88" s="152"/>
      <c r="J88" s="153"/>
      <c r="K88" s="186">
        <f t="shared" si="55"/>
        <v>0</v>
      </c>
      <c r="L88" s="152"/>
      <c r="M88" s="187"/>
      <c r="N88" s="187">
        <f t="shared" si="56"/>
        <v>0</v>
      </c>
      <c r="O88" s="152"/>
      <c r="P88" s="188"/>
      <c r="Q88" s="188">
        <f t="shared" si="57"/>
        <v>0</v>
      </c>
      <c r="R88" s="152"/>
      <c r="S88" s="189"/>
      <c r="T88" s="189">
        <f t="shared" si="58"/>
        <v>0</v>
      </c>
      <c r="U88" s="152"/>
      <c r="V88" s="190"/>
      <c r="W88" s="190">
        <f t="shared" si="59"/>
        <v>0</v>
      </c>
      <c r="X88" s="152"/>
      <c r="Y88" s="191"/>
      <c r="Z88" s="191">
        <f t="shared" si="60"/>
        <v>0</v>
      </c>
      <c r="AA88" s="152"/>
      <c r="AB88" s="192"/>
      <c r="AC88" s="192">
        <f t="shared" si="61"/>
        <v>0</v>
      </c>
      <c r="AD88" s="152"/>
      <c r="AE88" s="193"/>
      <c r="AF88" s="193">
        <f t="shared" si="62"/>
        <v>0</v>
      </c>
      <c r="AG88" s="152"/>
      <c r="AH88" s="194"/>
      <c r="AI88" s="194">
        <f t="shared" si="63"/>
        <v>0</v>
      </c>
      <c r="AJ88" s="152"/>
      <c r="AK88" s="195"/>
      <c r="AL88" s="195">
        <f t="shared" si="64"/>
        <v>0</v>
      </c>
      <c r="AM88" s="152"/>
      <c r="AN88" s="196"/>
      <c r="AO88" s="196">
        <f t="shared" si="65"/>
        <v>0</v>
      </c>
      <c r="AP88" s="152"/>
      <c r="AQ88" s="197"/>
      <c r="AR88" s="197">
        <f t="shared" si="66"/>
        <v>0</v>
      </c>
      <c r="AS88" s="152"/>
      <c r="AT88" s="198"/>
      <c r="AU88" s="198">
        <f t="shared" si="67"/>
        <v>0</v>
      </c>
      <c r="AV88" s="152"/>
      <c r="AW88" s="199"/>
      <c r="AX88" s="199">
        <f t="shared" si="68"/>
        <v>0</v>
      </c>
      <c r="AY88" s="152"/>
      <c r="AZ88" s="200"/>
      <c r="BA88" s="200">
        <f t="shared" si="69"/>
        <v>0</v>
      </c>
      <c r="BB88" s="152"/>
      <c r="BC88" s="201"/>
      <c r="BD88" s="201">
        <f t="shared" si="70"/>
        <v>0</v>
      </c>
      <c r="BE88" s="152"/>
      <c r="BF88" s="202"/>
      <c r="BG88" s="202">
        <f t="shared" si="71"/>
        <v>0</v>
      </c>
      <c r="BH88" s="152"/>
      <c r="BI88" s="203"/>
      <c r="BJ88" s="203">
        <f t="shared" si="72"/>
        <v>0</v>
      </c>
      <c r="BK88" s="152"/>
      <c r="BL88" s="195"/>
      <c r="BM88" s="195">
        <f t="shared" si="73"/>
        <v>0</v>
      </c>
      <c r="BN88" s="152"/>
      <c r="BO88" s="204"/>
      <c r="BP88" s="204">
        <f t="shared" si="74"/>
        <v>0</v>
      </c>
      <c r="BQ88" s="152"/>
      <c r="BR88" s="205"/>
      <c r="BS88" s="205">
        <f t="shared" si="75"/>
        <v>0</v>
      </c>
      <c r="BT88" s="152"/>
      <c r="BU88" s="206"/>
      <c r="BV88" s="206">
        <f t="shared" si="76"/>
        <v>0</v>
      </c>
      <c r="BW88" s="152"/>
      <c r="BX88" s="207"/>
      <c r="BY88" s="207">
        <f t="shared" si="77"/>
        <v>0</v>
      </c>
      <c r="BZ88" s="152"/>
      <c r="CA88" s="208"/>
      <c r="CB88" s="208">
        <f t="shared" si="78"/>
        <v>0</v>
      </c>
      <c r="CC88" s="152"/>
      <c r="CD88" s="209"/>
      <c r="CE88" s="209">
        <f t="shared" si="79"/>
        <v>0</v>
      </c>
      <c r="CF88" s="152"/>
      <c r="CG88" s="210"/>
      <c r="CH88" s="210">
        <f t="shared" si="80"/>
        <v>0</v>
      </c>
      <c r="CI88" s="152"/>
      <c r="CJ88" s="211"/>
      <c r="CK88" s="211">
        <f t="shared" si="81"/>
        <v>0</v>
      </c>
      <c r="CL88" s="152"/>
      <c r="CM88" s="206"/>
      <c r="CN88" s="206">
        <f t="shared" si="82"/>
        <v>0</v>
      </c>
      <c r="CO88" s="152"/>
      <c r="CP88" s="212"/>
      <c r="CQ88" s="212">
        <f t="shared" si="83"/>
        <v>0</v>
      </c>
      <c r="CR88" s="152"/>
      <c r="CS88" s="213"/>
      <c r="CT88" s="213">
        <f t="shared" si="84"/>
        <v>0</v>
      </c>
      <c r="CU88">
        <f t="shared" si="90"/>
        <v>0</v>
      </c>
      <c r="CV88">
        <f t="shared" si="91"/>
        <v>0</v>
      </c>
      <c r="CW88">
        <f t="shared" si="92"/>
        <v>0</v>
      </c>
      <c r="CY88" s="140" t="e">
        <f t="shared" si="93"/>
        <v>#NAME?</v>
      </c>
      <c r="CZ88">
        <f t="shared" si="94"/>
        <v>0</v>
      </c>
    </row>
    <row r="89" spans="1:105">
      <c r="A89" s="181">
        <v>84</v>
      </c>
      <c r="B89" s="239"/>
      <c r="C89" s="182"/>
      <c r="D89" s="183"/>
      <c r="E89" s="184"/>
      <c r="F89" s="152"/>
      <c r="G89" s="152"/>
      <c r="H89" s="185">
        <f t="shared" si="54"/>
        <v>0</v>
      </c>
      <c r="I89" s="152"/>
      <c r="J89" s="153"/>
      <c r="K89" s="186">
        <f t="shared" si="55"/>
        <v>0</v>
      </c>
      <c r="L89" s="152"/>
      <c r="M89" s="187"/>
      <c r="N89" s="187">
        <f t="shared" si="56"/>
        <v>0</v>
      </c>
      <c r="O89" s="152"/>
      <c r="P89" s="188"/>
      <c r="Q89" s="188">
        <f t="shared" si="57"/>
        <v>0</v>
      </c>
      <c r="R89" s="152"/>
      <c r="S89" s="189"/>
      <c r="T89" s="189">
        <f t="shared" si="58"/>
        <v>0</v>
      </c>
      <c r="U89" s="152"/>
      <c r="V89" s="190"/>
      <c r="W89" s="190">
        <f t="shared" si="59"/>
        <v>0</v>
      </c>
      <c r="X89" s="152"/>
      <c r="Y89" s="191"/>
      <c r="Z89" s="191">
        <f t="shared" si="60"/>
        <v>0</v>
      </c>
      <c r="AA89" s="152"/>
      <c r="AB89" s="192"/>
      <c r="AC89" s="192">
        <f t="shared" si="61"/>
        <v>0</v>
      </c>
      <c r="AD89" s="152"/>
      <c r="AE89" s="193"/>
      <c r="AF89" s="193">
        <f t="shared" si="62"/>
        <v>0</v>
      </c>
      <c r="AG89" s="152"/>
      <c r="AH89" s="194"/>
      <c r="AI89" s="194">
        <f t="shared" si="63"/>
        <v>0</v>
      </c>
      <c r="AJ89" s="152"/>
      <c r="AK89" s="195"/>
      <c r="AL89" s="195">
        <f t="shared" si="64"/>
        <v>0</v>
      </c>
      <c r="AM89" s="152"/>
      <c r="AN89" s="196"/>
      <c r="AO89" s="196">
        <f t="shared" si="65"/>
        <v>0</v>
      </c>
      <c r="AP89" s="152"/>
      <c r="AQ89" s="197"/>
      <c r="AR89" s="197">
        <f t="shared" si="66"/>
        <v>0</v>
      </c>
      <c r="AS89" s="152"/>
      <c r="AT89" s="198"/>
      <c r="AU89" s="198">
        <f t="shared" si="67"/>
        <v>0</v>
      </c>
      <c r="AV89" s="152"/>
      <c r="AW89" s="199"/>
      <c r="AX89" s="199">
        <f t="shared" si="68"/>
        <v>0</v>
      </c>
      <c r="AY89" s="152"/>
      <c r="AZ89" s="200"/>
      <c r="BA89" s="200">
        <f t="shared" si="69"/>
        <v>0</v>
      </c>
      <c r="BB89" s="152"/>
      <c r="BC89" s="201"/>
      <c r="BD89" s="201">
        <f t="shared" si="70"/>
        <v>0</v>
      </c>
      <c r="BE89" s="152"/>
      <c r="BF89" s="202"/>
      <c r="BG89" s="202">
        <f t="shared" si="71"/>
        <v>0</v>
      </c>
      <c r="BH89" s="152"/>
      <c r="BI89" s="203"/>
      <c r="BJ89" s="203">
        <f t="shared" si="72"/>
        <v>0</v>
      </c>
      <c r="BK89" s="152"/>
      <c r="BL89" s="195"/>
      <c r="BM89" s="195">
        <f t="shared" si="73"/>
        <v>0</v>
      </c>
      <c r="BN89" s="152"/>
      <c r="BO89" s="204"/>
      <c r="BP89" s="204">
        <f t="shared" si="74"/>
        <v>0</v>
      </c>
      <c r="BQ89" s="152"/>
      <c r="BR89" s="205"/>
      <c r="BS89" s="205">
        <f t="shared" si="75"/>
        <v>0</v>
      </c>
      <c r="BT89" s="152"/>
      <c r="BU89" s="206"/>
      <c r="BV89" s="206">
        <f t="shared" si="76"/>
        <v>0</v>
      </c>
      <c r="BW89" s="152"/>
      <c r="BX89" s="207"/>
      <c r="BY89" s="207">
        <f t="shared" si="77"/>
        <v>0</v>
      </c>
      <c r="BZ89" s="152"/>
      <c r="CA89" s="208"/>
      <c r="CB89" s="208">
        <f t="shared" si="78"/>
        <v>0</v>
      </c>
      <c r="CC89" s="152"/>
      <c r="CD89" s="209"/>
      <c r="CE89" s="209">
        <f t="shared" si="79"/>
        <v>0</v>
      </c>
      <c r="CF89" s="152"/>
      <c r="CG89" s="210"/>
      <c r="CH89" s="210">
        <f t="shared" si="80"/>
        <v>0</v>
      </c>
      <c r="CI89" s="152"/>
      <c r="CJ89" s="211"/>
      <c r="CK89" s="211">
        <f t="shared" si="81"/>
        <v>0</v>
      </c>
      <c r="CL89" s="152"/>
      <c r="CM89" s="206"/>
      <c r="CN89" s="206">
        <f t="shared" si="82"/>
        <v>0</v>
      </c>
      <c r="CO89" s="152"/>
      <c r="CP89" s="212"/>
      <c r="CQ89" s="212">
        <f t="shared" si="83"/>
        <v>0</v>
      </c>
      <c r="CR89" s="152"/>
      <c r="CS89" s="213"/>
      <c r="CT89" s="213">
        <f t="shared" si="84"/>
        <v>0</v>
      </c>
      <c r="CU89">
        <f t="shared" si="90"/>
        <v>0</v>
      </c>
      <c r="CV89">
        <f t="shared" si="91"/>
        <v>0</v>
      </c>
      <c r="CW89">
        <f t="shared" si="92"/>
        <v>0</v>
      </c>
      <c r="CY89" s="140" t="e">
        <f t="shared" si="93"/>
        <v>#NAME?</v>
      </c>
      <c r="CZ89">
        <f t="shared" si="94"/>
        <v>0</v>
      </c>
    </row>
    <row r="90" spans="1:105" s="331" customFormat="1">
      <c r="A90" s="326">
        <v>85</v>
      </c>
      <c r="B90" s="332" t="s">
        <v>201</v>
      </c>
      <c r="C90" s="328" t="s">
        <v>130</v>
      </c>
      <c r="D90" s="329"/>
      <c r="E90" s="330">
        <f>Cijene!D34</f>
        <v>3</v>
      </c>
      <c r="F90" s="326">
        <f>ArtikalD01</f>
        <v>0</v>
      </c>
      <c r="G90" s="326"/>
      <c r="H90" s="185">
        <f t="shared" si="54"/>
        <v>0</v>
      </c>
      <c r="I90" s="326">
        <f>ArtikalD02</f>
        <v>0</v>
      </c>
      <c r="J90" s="326"/>
      <c r="K90" s="186">
        <f t="shared" si="55"/>
        <v>0</v>
      </c>
      <c r="L90" s="326">
        <f>ArtikalD03</f>
        <v>0</v>
      </c>
      <c r="M90" s="329"/>
      <c r="N90" s="187">
        <f t="shared" si="56"/>
        <v>0</v>
      </c>
      <c r="O90" s="326">
        <f>ArtikalD04</f>
        <v>0</v>
      </c>
      <c r="P90" s="329"/>
      <c r="Q90" s="188">
        <f t="shared" si="57"/>
        <v>0</v>
      </c>
      <c r="R90" s="326">
        <f>ArtikalD05</f>
        <v>0</v>
      </c>
      <c r="S90" s="329"/>
      <c r="T90" s="189">
        <f t="shared" si="58"/>
        <v>0</v>
      </c>
      <c r="U90" s="326">
        <f>ArtikalD06</f>
        <v>0</v>
      </c>
      <c r="V90" s="329"/>
      <c r="W90" s="190">
        <f t="shared" si="59"/>
        <v>0</v>
      </c>
      <c r="X90" s="326">
        <f>ArtikalD07</f>
        <v>0</v>
      </c>
      <c r="Y90" s="329"/>
      <c r="Z90" s="191">
        <f t="shared" si="60"/>
        <v>0</v>
      </c>
      <c r="AA90" s="326">
        <f>ArtikalD08</f>
        <v>0</v>
      </c>
      <c r="AB90" s="329"/>
      <c r="AC90" s="192">
        <f t="shared" si="61"/>
        <v>0</v>
      </c>
      <c r="AD90" s="326">
        <f>ArtikalD09</f>
        <v>0</v>
      </c>
      <c r="AE90" s="329"/>
      <c r="AF90" s="193">
        <f t="shared" si="62"/>
        <v>0</v>
      </c>
      <c r="AG90" s="326">
        <f>ArtikalD10</f>
        <v>0</v>
      </c>
      <c r="AH90" s="329"/>
      <c r="AI90" s="194">
        <f t="shared" si="63"/>
        <v>0</v>
      </c>
      <c r="AJ90" s="326">
        <f>ArtikalD11</f>
        <v>0</v>
      </c>
      <c r="AK90" s="329"/>
      <c r="AL90" s="195">
        <f t="shared" si="64"/>
        <v>0</v>
      </c>
      <c r="AM90" s="326">
        <f>ArtikalD12</f>
        <v>0</v>
      </c>
      <c r="AN90" s="329"/>
      <c r="AO90" s="196">
        <f t="shared" si="65"/>
        <v>0</v>
      </c>
      <c r="AP90" s="326">
        <f>ArtikalD13</f>
        <v>0</v>
      </c>
      <c r="AQ90" s="329"/>
      <c r="AR90" s="197">
        <f t="shared" si="66"/>
        <v>0</v>
      </c>
      <c r="AS90" s="326">
        <f>ArtikalD14</f>
        <v>0</v>
      </c>
      <c r="AT90" s="329"/>
      <c r="AU90" s="198">
        <f t="shared" si="67"/>
        <v>0</v>
      </c>
      <c r="AV90" s="326">
        <f>ArtikalD15</f>
        <v>0</v>
      </c>
      <c r="AW90" s="329"/>
      <c r="AX90" s="199">
        <f t="shared" si="68"/>
        <v>0</v>
      </c>
      <c r="AY90" s="326">
        <f>ArtikalD16</f>
        <v>0</v>
      </c>
      <c r="AZ90" s="329"/>
      <c r="BA90" s="200">
        <f t="shared" si="69"/>
        <v>0</v>
      </c>
      <c r="BB90" s="326">
        <f>ArtikalD17</f>
        <v>0</v>
      </c>
      <c r="BC90" s="329"/>
      <c r="BD90" s="201">
        <f t="shared" si="70"/>
        <v>0</v>
      </c>
      <c r="BE90" s="326">
        <f>ArtikalD18</f>
        <v>0</v>
      </c>
      <c r="BF90" s="329"/>
      <c r="BG90" s="202">
        <f t="shared" si="71"/>
        <v>0</v>
      </c>
      <c r="BH90" s="326">
        <f>ArtikalD19</f>
        <v>0</v>
      </c>
      <c r="BI90" s="329"/>
      <c r="BJ90" s="203">
        <f t="shared" si="72"/>
        <v>0</v>
      </c>
      <c r="BK90" s="326">
        <f>ArtikalD20</f>
        <v>0</v>
      </c>
      <c r="BL90" s="329"/>
      <c r="BM90" s="195">
        <f t="shared" si="73"/>
        <v>0</v>
      </c>
      <c r="BN90" s="326">
        <f>ArtikalD21</f>
        <v>0</v>
      </c>
      <c r="BO90" s="329"/>
      <c r="BP90" s="204">
        <f t="shared" si="74"/>
        <v>0</v>
      </c>
      <c r="BQ90" s="326">
        <f>ArtikalD22</f>
        <v>0</v>
      </c>
      <c r="BR90" s="329"/>
      <c r="BS90" s="205">
        <f t="shared" si="75"/>
        <v>0</v>
      </c>
      <c r="BT90" s="326">
        <f>ArtikalD23</f>
        <v>0</v>
      </c>
      <c r="BU90" s="329"/>
      <c r="BV90" s="206">
        <f t="shared" si="76"/>
        <v>0</v>
      </c>
      <c r="BW90" s="326">
        <f>ArtikalD24</f>
        <v>0</v>
      </c>
      <c r="BX90" s="329"/>
      <c r="BY90" s="207">
        <f t="shared" si="77"/>
        <v>0</v>
      </c>
      <c r="BZ90" s="326">
        <f>ArtikalD25</f>
        <v>0</v>
      </c>
      <c r="CA90" s="329"/>
      <c r="CB90" s="208">
        <f t="shared" si="78"/>
        <v>0</v>
      </c>
      <c r="CC90" s="326">
        <f>ArtikalD26</f>
        <v>0</v>
      </c>
      <c r="CD90" s="329"/>
      <c r="CE90" s="209">
        <f t="shared" si="79"/>
        <v>0</v>
      </c>
      <c r="CF90" s="326">
        <f>ArtikalD27</f>
        <v>0</v>
      </c>
      <c r="CG90" s="329"/>
      <c r="CH90" s="210">
        <f t="shared" si="80"/>
        <v>0</v>
      </c>
      <c r="CI90" s="326">
        <f>ArtikalD28</f>
        <v>0</v>
      </c>
      <c r="CJ90" s="329"/>
      <c r="CK90" s="211">
        <f t="shared" si="81"/>
        <v>0</v>
      </c>
      <c r="CL90" s="326">
        <f>ArtikalD29</f>
        <v>0</v>
      </c>
      <c r="CM90" s="329"/>
      <c r="CN90" s="206">
        <f t="shared" si="82"/>
        <v>0</v>
      </c>
      <c r="CO90" s="326">
        <f>ArtikalD30</f>
        <v>0</v>
      </c>
      <c r="CP90" s="329"/>
      <c r="CQ90" s="212">
        <f t="shared" si="83"/>
        <v>0</v>
      </c>
      <c r="CR90" s="326">
        <f>ArtikalD31</f>
        <v>0</v>
      </c>
      <c r="CS90" s="329"/>
      <c r="CT90" s="213">
        <f t="shared" si="84"/>
        <v>0</v>
      </c>
      <c r="CU90">
        <f t="shared" si="90"/>
        <v>0</v>
      </c>
      <c r="CV90">
        <f t="shared" si="91"/>
        <v>0</v>
      </c>
      <c r="CW90">
        <f t="shared" si="92"/>
        <v>0</v>
      </c>
      <c r="CX90"/>
      <c r="CY90" s="140" t="e">
        <f t="shared" si="93"/>
        <v>#NAME?</v>
      </c>
      <c r="CZ90">
        <f t="shared" si="94"/>
        <v>0</v>
      </c>
      <c r="DA90"/>
    </row>
    <row r="91" spans="1:105">
      <c r="A91" s="181">
        <v>86</v>
      </c>
      <c r="B91" s="239"/>
      <c r="C91" s="182"/>
      <c r="D91" s="183"/>
      <c r="E91" s="184"/>
      <c r="F91" s="152"/>
      <c r="G91" s="152"/>
      <c r="H91" s="185">
        <f t="shared" si="54"/>
        <v>0</v>
      </c>
      <c r="I91" s="152"/>
      <c r="J91" s="153"/>
      <c r="K91" s="186">
        <f t="shared" si="55"/>
        <v>0</v>
      </c>
      <c r="L91" s="152"/>
      <c r="M91" s="187"/>
      <c r="N91" s="187">
        <f t="shared" si="56"/>
        <v>0</v>
      </c>
      <c r="O91" s="152"/>
      <c r="P91" s="188"/>
      <c r="Q91" s="188">
        <f t="shared" si="57"/>
        <v>0</v>
      </c>
      <c r="R91" s="152"/>
      <c r="S91" s="189"/>
      <c r="T91" s="189">
        <f t="shared" si="58"/>
        <v>0</v>
      </c>
      <c r="U91" s="152"/>
      <c r="V91" s="190"/>
      <c r="W91" s="190">
        <f t="shared" si="59"/>
        <v>0</v>
      </c>
      <c r="X91" s="152"/>
      <c r="Y91" s="191"/>
      <c r="Z91" s="191">
        <f t="shared" si="60"/>
        <v>0</v>
      </c>
      <c r="AA91" s="152"/>
      <c r="AB91" s="192"/>
      <c r="AC91" s="192">
        <f t="shared" si="61"/>
        <v>0</v>
      </c>
      <c r="AD91" s="152"/>
      <c r="AE91" s="193"/>
      <c r="AF91" s="193">
        <f t="shared" si="62"/>
        <v>0</v>
      </c>
      <c r="AG91" s="152"/>
      <c r="AH91" s="194"/>
      <c r="AI91" s="194">
        <f t="shared" si="63"/>
        <v>0</v>
      </c>
      <c r="AJ91" s="152"/>
      <c r="AK91" s="195"/>
      <c r="AL91" s="195">
        <f t="shared" si="64"/>
        <v>0</v>
      </c>
      <c r="AM91" s="152"/>
      <c r="AN91" s="196"/>
      <c r="AO91" s="196">
        <f t="shared" si="65"/>
        <v>0</v>
      </c>
      <c r="AP91" s="152"/>
      <c r="AQ91" s="197"/>
      <c r="AR91" s="197">
        <f t="shared" si="66"/>
        <v>0</v>
      </c>
      <c r="AS91" s="152"/>
      <c r="AT91" s="198"/>
      <c r="AU91" s="198">
        <f t="shared" si="67"/>
        <v>0</v>
      </c>
      <c r="AV91" s="152"/>
      <c r="AW91" s="199"/>
      <c r="AX91" s="199">
        <f t="shared" si="68"/>
        <v>0</v>
      </c>
      <c r="AY91" s="152"/>
      <c r="AZ91" s="200"/>
      <c r="BA91" s="200">
        <f t="shared" si="69"/>
        <v>0</v>
      </c>
      <c r="BB91" s="152"/>
      <c r="BC91" s="201"/>
      <c r="BD91" s="201">
        <f t="shared" si="70"/>
        <v>0</v>
      </c>
      <c r="BE91" s="152"/>
      <c r="BF91" s="202"/>
      <c r="BG91" s="202">
        <f t="shared" si="71"/>
        <v>0</v>
      </c>
      <c r="BH91" s="152"/>
      <c r="BI91" s="203"/>
      <c r="BJ91" s="203">
        <f t="shared" si="72"/>
        <v>0</v>
      </c>
      <c r="BK91" s="152"/>
      <c r="BL91" s="195"/>
      <c r="BM91" s="195">
        <f t="shared" si="73"/>
        <v>0</v>
      </c>
      <c r="BN91" s="152"/>
      <c r="BO91" s="204"/>
      <c r="BP91" s="204">
        <f t="shared" si="74"/>
        <v>0</v>
      </c>
      <c r="BQ91" s="152"/>
      <c r="BR91" s="205"/>
      <c r="BS91" s="205">
        <f t="shared" si="75"/>
        <v>0</v>
      </c>
      <c r="BT91" s="152"/>
      <c r="BU91" s="206"/>
      <c r="BV91" s="206">
        <f t="shared" si="76"/>
        <v>0</v>
      </c>
      <c r="BW91" s="152"/>
      <c r="BX91" s="207"/>
      <c r="BY91" s="207">
        <f t="shared" si="77"/>
        <v>0</v>
      </c>
      <c r="BZ91" s="152"/>
      <c r="CA91" s="208"/>
      <c r="CB91" s="208">
        <f t="shared" si="78"/>
        <v>0</v>
      </c>
      <c r="CC91" s="152"/>
      <c r="CD91" s="209"/>
      <c r="CE91" s="209">
        <f t="shared" si="79"/>
        <v>0</v>
      </c>
      <c r="CF91" s="152"/>
      <c r="CG91" s="210"/>
      <c r="CH91" s="210">
        <f t="shared" si="80"/>
        <v>0</v>
      </c>
      <c r="CI91" s="152"/>
      <c r="CJ91" s="211"/>
      <c r="CK91" s="211">
        <f t="shared" si="81"/>
        <v>0</v>
      </c>
      <c r="CL91" s="152"/>
      <c r="CM91" s="206"/>
      <c r="CN91" s="206">
        <f t="shared" si="82"/>
        <v>0</v>
      </c>
      <c r="CO91" s="152"/>
      <c r="CP91" s="212"/>
      <c r="CQ91" s="212">
        <f t="shared" si="83"/>
        <v>0</v>
      </c>
      <c r="CR91" s="152"/>
      <c r="CS91" s="213"/>
      <c r="CT91" s="213">
        <f t="shared" si="84"/>
        <v>0</v>
      </c>
      <c r="CU91">
        <f t="shared" si="90"/>
        <v>0</v>
      </c>
      <c r="CV91">
        <f t="shared" si="91"/>
        <v>0</v>
      </c>
      <c r="CW91">
        <f t="shared" si="92"/>
        <v>0</v>
      </c>
      <c r="CY91" s="140" t="e">
        <f t="shared" si="93"/>
        <v>#NAME?</v>
      </c>
      <c r="CZ91">
        <f t="shared" si="94"/>
        <v>0</v>
      </c>
    </row>
    <row r="92" spans="1:105">
      <c r="A92" s="181">
        <v>87</v>
      </c>
      <c r="B92" s="239"/>
      <c r="C92" s="182"/>
      <c r="D92" s="183"/>
      <c r="E92" s="184"/>
      <c r="F92" s="152"/>
      <c r="G92" s="152"/>
      <c r="H92" s="185">
        <f t="shared" si="54"/>
        <v>0</v>
      </c>
      <c r="I92" s="152"/>
      <c r="J92" s="153"/>
      <c r="K92" s="186">
        <f t="shared" si="55"/>
        <v>0</v>
      </c>
      <c r="L92" s="152"/>
      <c r="M92" s="187"/>
      <c r="N92" s="187">
        <f t="shared" si="56"/>
        <v>0</v>
      </c>
      <c r="O92" s="152"/>
      <c r="P92" s="188"/>
      <c r="Q92" s="188">
        <f t="shared" si="57"/>
        <v>0</v>
      </c>
      <c r="R92" s="152"/>
      <c r="S92" s="189"/>
      <c r="T92" s="189">
        <f t="shared" si="58"/>
        <v>0</v>
      </c>
      <c r="U92" s="152"/>
      <c r="V92" s="190"/>
      <c r="W92" s="190">
        <f t="shared" si="59"/>
        <v>0</v>
      </c>
      <c r="X92" s="152"/>
      <c r="Y92" s="191"/>
      <c r="Z92" s="191">
        <f t="shared" si="60"/>
        <v>0</v>
      </c>
      <c r="AA92" s="152"/>
      <c r="AB92" s="192"/>
      <c r="AC92" s="192">
        <f t="shared" si="61"/>
        <v>0</v>
      </c>
      <c r="AD92" s="152"/>
      <c r="AE92" s="193"/>
      <c r="AF92" s="193">
        <f t="shared" si="62"/>
        <v>0</v>
      </c>
      <c r="AG92" s="152"/>
      <c r="AH92" s="194"/>
      <c r="AI92" s="194">
        <f t="shared" si="63"/>
        <v>0</v>
      </c>
      <c r="AJ92" s="152"/>
      <c r="AK92" s="195"/>
      <c r="AL92" s="195">
        <f t="shared" si="64"/>
        <v>0</v>
      </c>
      <c r="AM92" s="152"/>
      <c r="AN92" s="196"/>
      <c r="AO92" s="196">
        <f t="shared" si="65"/>
        <v>0</v>
      </c>
      <c r="AP92" s="152"/>
      <c r="AQ92" s="197"/>
      <c r="AR92" s="197">
        <f t="shared" si="66"/>
        <v>0</v>
      </c>
      <c r="AS92" s="152"/>
      <c r="AT92" s="198"/>
      <c r="AU92" s="198">
        <f t="shared" si="67"/>
        <v>0</v>
      </c>
      <c r="AV92" s="152"/>
      <c r="AW92" s="199"/>
      <c r="AX92" s="199">
        <f t="shared" si="68"/>
        <v>0</v>
      </c>
      <c r="AY92" s="152"/>
      <c r="AZ92" s="200"/>
      <c r="BA92" s="200">
        <f t="shared" si="69"/>
        <v>0</v>
      </c>
      <c r="BB92" s="152"/>
      <c r="BC92" s="201"/>
      <c r="BD92" s="201">
        <f t="shared" si="70"/>
        <v>0</v>
      </c>
      <c r="BE92" s="152"/>
      <c r="BF92" s="202"/>
      <c r="BG92" s="202">
        <f t="shared" si="71"/>
        <v>0</v>
      </c>
      <c r="BH92" s="152"/>
      <c r="BI92" s="203"/>
      <c r="BJ92" s="203">
        <f t="shared" si="72"/>
        <v>0</v>
      </c>
      <c r="BK92" s="152"/>
      <c r="BL92" s="195"/>
      <c r="BM92" s="195">
        <f t="shared" si="73"/>
        <v>0</v>
      </c>
      <c r="BN92" s="152"/>
      <c r="BO92" s="204"/>
      <c r="BP92" s="204">
        <f t="shared" si="74"/>
        <v>0</v>
      </c>
      <c r="BQ92" s="152"/>
      <c r="BR92" s="205"/>
      <c r="BS92" s="205">
        <f t="shared" si="75"/>
        <v>0</v>
      </c>
      <c r="BT92" s="152"/>
      <c r="BU92" s="206"/>
      <c r="BV92" s="206">
        <f t="shared" si="76"/>
        <v>0</v>
      </c>
      <c r="BW92" s="152"/>
      <c r="BX92" s="207"/>
      <c r="BY92" s="207">
        <f t="shared" si="77"/>
        <v>0</v>
      </c>
      <c r="BZ92" s="152"/>
      <c r="CA92" s="208"/>
      <c r="CB92" s="208">
        <f t="shared" si="78"/>
        <v>0</v>
      </c>
      <c r="CC92" s="152"/>
      <c r="CD92" s="209"/>
      <c r="CE92" s="209">
        <f t="shared" si="79"/>
        <v>0</v>
      </c>
      <c r="CF92" s="152"/>
      <c r="CG92" s="210"/>
      <c r="CH92" s="210">
        <f t="shared" si="80"/>
        <v>0</v>
      </c>
      <c r="CI92" s="152"/>
      <c r="CJ92" s="211"/>
      <c r="CK92" s="211">
        <f t="shared" si="81"/>
        <v>0</v>
      </c>
      <c r="CL92" s="152"/>
      <c r="CM92" s="206"/>
      <c r="CN92" s="206">
        <f t="shared" si="82"/>
        <v>0</v>
      </c>
      <c r="CO92" s="152"/>
      <c r="CP92" s="212"/>
      <c r="CQ92" s="212">
        <f t="shared" si="83"/>
        <v>0</v>
      </c>
      <c r="CR92" s="152"/>
      <c r="CS92" s="213"/>
      <c r="CT92" s="213">
        <f t="shared" si="84"/>
        <v>0</v>
      </c>
      <c r="CU92">
        <f t="shared" si="90"/>
        <v>0</v>
      </c>
      <c r="CV92">
        <f t="shared" si="91"/>
        <v>0</v>
      </c>
      <c r="CW92">
        <f t="shared" si="92"/>
        <v>0</v>
      </c>
      <c r="CY92" s="140" t="e">
        <f t="shared" si="93"/>
        <v>#NAME?</v>
      </c>
      <c r="CZ92">
        <f t="shared" si="94"/>
        <v>0</v>
      </c>
    </row>
    <row r="93" spans="1:105">
      <c r="A93" s="181">
        <v>88</v>
      </c>
      <c r="B93" s="239"/>
      <c r="C93" s="182"/>
      <c r="D93" s="183"/>
      <c r="E93" s="184"/>
      <c r="F93" s="152"/>
      <c r="G93" s="152"/>
      <c r="H93" s="185">
        <f t="shared" si="54"/>
        <v>0</v>
      </c>
      <c r="I93" s="152"/>
      <c r="J93" s="153"/>
      <c r="K93" s="186">
        <f t="shared" si="55"/>
        <v>0</v>
      </c>
      <c r="L93" s="152"/>
      <c r="M93" s="187"/>
      <c r="N93" s="187">
        <f t="shared" si="56"/>
        <v>0</v>
      </c>
      <c r="O93" s="152"/>
      <c r="P93" s="188"/>
      <c r="Q93" s="188">
        <f t="shared" si="57"/>
        <v>0</v>
      </c>
      <c r="R93" s="152"/>
      <c r="S93" s="189"/>
      <c r="T93" s="189">
        <f t="shared" si="58"/>
        <v>0</v>
      </c>
      <c r="U93" s="152"/>
      <c r="V93" s="190"/>
      <c r="W93" s="190">
        <f t="shared" si="59"/>
        <v>0</v>
      </c>
      <c r="X93" s="152"/>
      <c r="Y93" s="191"/>
      <c r="Z93" s="191">
        <f t="shared" si="60"/>
        <v>0</v>
      </c>
      <c r="AA93" s="152"/>
      <c r="AB93" s="192"/>
      <c r="AC93" s="192">
        <f t="shared" si="61"/>
        <v>0</v>
      </c>
      <c r="AD93" s="152"/>
      <c r="AE93" s="193"/>
      <c r="AF93" s="193">
        <f t="shared" si="62"/>
        <v>0</v>
      </c>
      <c r="AG93" s="152"/>
      <c r="AH93" s="194"/>
      <c r="AI93" s="194">
        <f t="shared" si="63"/>
        <v>0</v>
      </c>
      <c r="AJ93" s="152"/>
      <c r="AK93" s="195"/>
      <c r="AL93" s="195">
        <f t="shared" si="64"/>
        <v>0</v>
      </c>
      <c r="AM93" s="152"/>
      <c r="AN93" s="196"/>
      <c r="AO93" s="196">
        <f t="shared" si="65"/>
        <v>0</v>
      </c>
      <c r="AP93" s="152"/>
      <c r="AQ93" s="197"/>
      <c r="AR93" s="197">
        <f t="shared" si="66"/>
        <v>0</v>
      </c>
      <c r="AS93" s="152"/>
      <c r="AT93" s="198"/>
      <c r="AU93" s="198">
        <f t="shared" si="67"/>
        <v>0</v>
      </c>
      <c r="AV93" s="152"/>
      <c r="AW93" s="199"/>
      <c r="AX93" s="199">
        <f t="shared" si="68"/>
        <v>0</v>
      </c>
      <c r="AY93" s="152"/>
      <c r="AZ93" s="200"/>
      <c r="BA93" s="200">
        <f t="shared" si="69"/>
        <v>0</v>
      </c>
      <c r="BB93" s="152"/>
      <c r="BC93" s="201"/>
      <c r="BD93" s="201">
        <f t="shared" si="70"/>
        <v>0</v>
      </c>
      <c r="BE93" s="152"/>
      <c r="BF93" s="202"/>
      <c r="BG93" s="202">
        <f t="shared" si="71"/>
        <v>0</v>
      </c>
      <c r="BH93" s="152"/>
      <c r="BI93" s="203"/>
      <c r="BJ93" s="203">
        <f t="shared" si="72"/>
        <v>0</v>
      </c>
      <c r="BK93" s="152"/>
      <c r="BL93" s="195"/>
      <c r="BM93" s="195">
        <f t="shared" si="73"/>
        <v>0</v>
      </c>
      <c r="BN93" s="152"/>
      <c r="BO93" s="204"/>
      <c r="BP93" s="204">
        <f t="shared" si="74"/>
        <v>0</v>
      </c>
      <c r="BQ93" s="152"/>
      <c r="BR93" s="205"/>
      <c r="BS93" s="205">
        <f t="shared" si="75"/>
        <v>0</v>
      </c>
      <c r="BT93" s="152"/>
      <c r="BU93" s="206"/>
      <c r="BV93" s="206">
        <f t="shared" si="76"/>
        <v>0</v>
      </c>
      <c r="BW93" s="152"/>
      <c r="BX93" s="207"/>
      <c r="BY93" s="207">
        <f t="shared" si="77"/>
        <v>0</v>
      </c>
      <c r="BZ93" s="152"/>
      <c r="CA93" s="208"/>
      <c r="CB93" s="208">
        <f t="shared" si="78"/>
        <v>0</v>
      </c>
      <c r="CC93" s="152"/>
      <c r="CD93" s="209"/>
      <c r="CE93" s="209">
        <f t="shared" si="79"/>
        <v>0</v>
      </c>
      <c r="CF93" s="152"/>
      <c r="CG93" s="210"/>
      <c r="CH93" s="210">
        <f t="shared" si="80"/>
        <v>0</v>
      </c>
      <c r="CI93" s="152"/>
      <c r="CJ93" s="211"/>
      <c r="CK93" s="211">
        <f t="shared" si="81"/>
        <v>0</v>
      </c>
      <c r="CL93" s="152"/>
      <c r="CM93" s="206"/>
      <c r="CN93" s="206">
        <f t="shared" si="82"/>
        <v>0</v>
      </c>
      <c r="CO93" s="152"/>
      <c r="CP93" s="212"/>
      <c r="CQ93" s="212">
        <f t="shared" si="83"/>
        <v>0</v>
      </c>
      <c r="CR93" s="152"/>
      <c r="CS93" s="213"/>
      <c r="CT93" s="213">
        <f t="shared" si="84"/>
        <v>0</v>
      </c>
      <c r="CU93">
        <f t="shared" si="90"/>
        <v>0</v>
      </c>
      <c r="CV93">
        <f t="shared" si="91"/>
        <v>0</v>
      </c>
      <c r="CW93">
        <f t="shared" si="92"/>
        <v>0</v>
      </c>
      <c r="CY93" s="140" t="e">
        <f t="shared" si="93"/>
        <v>#NAME?</v>
      </c>
      <c r="CZ93">
        <f t="shared" si="94"/>
        <v>0</v>
      </c>
    </row>
    <row r="94" spans="1:105">
      <c r="A94" s="181">
        <v>89</v>
      </c>
      <c r="B94" s="239"/>
      <c r="C94" s="182"/>
      <c r="D94" s="183"/>
      <c r="E94" s="184"/>
      <c r="F94" s="152"/>
      <c r="G94" s="152"/>
      <c r="H94" s="185">
        <f t="shared" si="54"/>
        <v>0</v>
      </c>
      <c r="I94" s="152"/>
      <c r="J94" s="153"/>
      <c r="K94" s="186">
        <f t="shared" si="55"/>
        <v>0</v>
      </c>
      <c r="L94" s="152"/>
      <c r="M94" s="187"/>
      <c r="N94" s="187">
        <f t="shared" si="56"/>
        <v>0</v>
      </c>
      <c r="O94" s="152"/>
      <c r="P94" s="188"/>
      <c r="Q94" s="188">
        <f t="shared" si="57"/>
        <v>0</v>
      </c>
      <c r="R94" s="152"/>
      <c r="S94" s="189"/>
      <c r="T94" s="189">
        <f t="shared" si="58"/>
        <v>0</v>
      </c>
      <c r="U94" s="152"/>
      <c r="V94" s="190"/>
      <c r="W94" s="190">
        <f t="shared" si="59"/>
        <v>0</v>
      </c>
      <c r="X94" s="152"/>
      <c r="Y94" s="191"/>
      <c r="Z94" s="191">
        <f t="shared" si="60"/>
        <v>0</v>
      </c>
      <c r="AA94" s="152"/>
      <c r="AB94" s="192"/>
      <c r="AC94" s="192">
        <f t="shared" si="61"/>
        <v>0</v>
      </c>
      <c r="AD94" s="152"/>
      <c r="AE94" s="193"/>
      <c r="AF94" s="193">
        <f t="shared" si="62"/>
        <v>0</v>
      </c>
      <c r="AG94" s="152"/>
      <c r="AH94" s="194"/>
      <c r="AI94" s="194">
        <f t="shared" si="63"/>
        <v>0</v>
      </c>
      <c r="AJ94" s="152"/>
      <c r="AK94" s="195"/>
      <c r="AL94" s="195">
        <f t="shared" si="64"/>
        <v>0</v>
      </c>
      <c r="AM94" s="152"/>
      <c r="AN94" s="196"/>
      <c r="AO94" s="196">
        <f t="shared" si="65"/>
        <v>0</v>
      </c>
      <c r="AP94" s="152"/>
      <c r="AQ94" s="197"/>
      <c r="AR94" s="197">
        <f t="shared" si="66"/>
        <v>0</v>
      </c>
      <c r="AS94" s="152"/>
      <c r="AT94" s="198"/>
      <c r="AU94" s="198">
        <f t="shared" si="67"/>
        <v>0</v>
      </c>
      <c r="AV94" s="152"/>
      <c r="AW94" s="199"/>
      <c r="AX94" s="199">
        <f t="shared" si="68"/>
        <v>0</v>
      </c>
      <c r="AY94" s="152"/>
      <c r="AZ94" s="200"/>
      <c r="BA94" s="200">
        <f t="shared" si="69"/>
        <v>0</v>
      </c>
      <c r="BB94" s="152"/>
      <c r="BC94" s="201"/>
      <c r="BD94" s="201">
        <f t="shared" si="70"/>
        <v>0</v>
      </c>
      <c r="BE94" s="152"/>
      <c r="BF94" s="202"/>
      <c r="BG94" s="202">
        <f t="shared" si="71"/>
        <v>0</v>
      </c>
      <c r="BH94" s="152"/>
      <c r="BI94" s="203"/>
      <c r="BJ94" s="203">
        <f t="shared" si="72"/>
        <v>0</v>
      </c>
      <c r="BK94" s="152"/>
      <c r="BL94" s="195"/>
      <c r="BM94" s="195">
        <f t="shared" si="73"/>
        <v>0</v>
      </c>
      <c r="BN94" s="152"/>
      <c r="BO94" s="204"/>
      <c r="BP94" s="204">
        <f t="shared" si="74"/>
        <v>0</v>
      </c>
      <c r="BQ94" s="152"/>
      <c r="BR94" s="205"/>
      <c r="BS94" s="205">
        <f t="shared" si="75"/>
        <v>0</v>
      </c>
      <c r="BT94" s="152"/>
      <c r="BU94" s="206"/>
      <c r="BV94" s="206">
        <f t="shared" si="76"/>
        <v>0</v>
      </c>
      <c r="BW94" s="152"/>
      <c r="BX94" s="207"/>
      <c r="BY94" s="207">
        <f t="shared" si="77"/>
        <v>0</v>
      </c>
      <c r="BZ94" s="152"/>
      <c r="CA94" s="208"/>
      <c r="CB94" s="208">
        <f t="shared" si="78"/>
        <v>0</v>
      </c>
      <c r="CC94" s="152"/>
      <c r="CD94" s="209"/>
      <c r="CE94" s="209">
        <f t="shared" si="79"/>
        <v>0</v>
      </c>
      <c r="CF94" s="152"/>
      <c r="CG94" s="210"/>
      <c r="CH94" s="210">
        <f t="shared" si="80"/>
        <v>0</v>
      </c>
      <c r="CI94" s="152"/>
      <c r="CJ94" s="211"/>
      <c r="CK94" s="211">
        <f t="shared" si="81"/>
        <v>0</v>
      </c>
      <c r="CL94" s="152"/>
      <c r="CM94" s="206"/>
      <c r="CN94" s="206">
        <f t="shared" si="82"/>
        <v>0</v>
      </c>
      <c r="CO94" s="152"/>
      <c r="CP94" s="212"/>
      <c r="CQ94" s="212">
        <f t="shared" si="83"/>
        <v>0</v>
      </c>
      <c r="CR94" s="152"/>
      <c r="CS94" s="213"/>
      <c r="CT94" s="213">
        <f t="shared" si="84"/>
        <v>0</v>
      </c>
      <c r="CU94">
        <f t="shared" si="90"/>
        <v>0</v>
      </c>
      <c r="CV94">
        <f t="shared" si="91"/>
        <v>0</v>
      </c>
      <c r="CW94">
        <f t="shared" si="92"/>
        <v>0</v>
      </c>
      <c r="CY94" s="140" t="e">
        <f t="shared" si="93"/>
        <v>#NAME?</v>
      </c>
      <c r="CZ94">
        <f t="shared" si="94"/>
        <v>0</v>
      </c>
    </row>
    <row r="95" spans="1:105">
      <c r="A95" s="181">
        <v>90</v>
      </c>
      <c r="B95" s="239"/>
      <c r="C95" s="182"/>
      <c r="D95" s="183"/>
      <c r="E95" s="184"/>
      <c r="F95" s="152"/>
      <c r="G95" s="152"/>
      <c r="H95" s="185">
        <f t="shared" si="54"/>
        <v>0</v>
      </c>
      <c r="I95" s="152"/>
      <c r="J95" s="153"/>
      <c r="K95" s="186">
        <f t="shared" si="55"/>
        <v>0</v>
      </c>
      <c r="L95" s="152"/>
      <c r="M95" s="187"/>
      <c r="N95" s="187">
        <f t="shared" si="56"/>
        <v>0</v>
      </c>
      <c r="O95" s="152"/>
      <c r="P95" s="188"/>
      <c r="Q95" s="188">
        <f t="shared" si="57"/>
        <v>0</v>
      </c>
      <c r="R95" s="152"/>
      <c r="S95" s="189"/>
      <c r="T95" s="189">
        <f t="shared" si="58"/>
        <v>0</v>
      </c>
      <c r="U95" s="152"/>
      <c r="V95" s="190"/>
      <c r="W95" s="190">
        <f t="shared" si="59"/>
        <v>0</v>
      </c>
      <c r="X95" s="152"/>
      <c r="Y95" s="191"/>
      <c r="Z95" s="191">
        <f t="shared" si="60"/>
        <v>0</v>
      </c>
      <c r="AA95" s="152"/>
      <c r="AB95" s="192"/>
      <c r="AC95" s="192">
        <f t="shared" si="61"/>
        <v>0</v>
      </c>
      <c r="AD95" s="152"/>
      <c r="AE95" s="193"/>
      <c r="AF95" s="193">
        <f t="shared" si="62"/>
        <v>0</v>
      </c>
      <c r="AG95" s="152"/>
      <c r="AH95" s="194"/>
      <c r="AI95" s="194">
        <f t="shared" si="63"/>
        <v>0</v>
      </c>
      <c r="AJ95" s="152"/>
      <c r="AK95" s="195"/>
      <c r="AL95" s="195">
        <f t="shared" si="64"/>
        <v>0</v>
      </c>
      <c r="AM95" s="152"/>
      <c r="AN95" s="196"/>
      <c r="AO95" s="196">
        <f t="shared" si="65"/>
        <v>0</v>
      </c>
      <c r="AP95" s="152"/>
      <c r="AQ95" s="197"/>
      <c r="AR95" s="197">
        <f t="shared" si="66"/>
        <v>0</v>
      </c>
      <c r="AS95" s="152"/>
      <c r="AT95" s="198"/>
      <c r="AU95" s="198">
        <f t="shared" si="67"/>
        <v>0</v>
      </c>
      <c r="AV95" s="152"/>
      <c r="AW95" s="199"/>
      <c r="AX95" s="199">
        <f t="shared" si="68"/>
        <v>0</v>
      </c>
      <c r="AY95" s="152"/>
      <c r="AZ95" s="200"/>
      <c r="BA95" s="200">
        <f t="shared" si="69"/>
        <v>0</v>
      </c>
      <c r="BB95" s="152"/>
      <c r="BC95" s="201"/>
      <c r="BD95" s="201">
        <f t="shared" si="70"/>
        <v>0</v>
      </c>
      <c r="BE95" s="152"/>
      <c r="BF95" s="202"/>
      <c r="BG95" s="202">
        <f t="shared" si="71"/>
        <v>0</v>
      </c>
      <c r="BH95" s="152"/>
      <c r="BI95" s="203"/>
      <c r="BJ95" s="203">
        <f t="shared" si="72"/>
        <v>0</v>
      </c>
      <c r="BK95" s="152"/>
      <c r="BL95" s="195"/>
      <c r="BM95" s="195">
        <f t="shared" si="73"/>
        <v>0</v>
      </c>
      <c r="BN95" s="152"/>
      <c r="BO95" s="204"/>
      <c r="BP95" s="204">
        <f t="shared" si="74"/>
        <v>0</v>
      </c>
      <c r="BQ95" s="152"/>
      <c r="BR95" s="205"/>
      <c r="BS95" s="205">
        <f t="shared" si="75"/>
        <v>0</v>
      </c>
      <c r="BT95" s="152"/>
      <c r="BU95" s="206"/>
      <c r="BV95" s="206">
        <f t="shared" si="76"/>
        <v>0</v>
      </c>
      <c r="BW95" s="152"/>
      <c r="BX95" s="207"/>
      <c r="BY95" s="207">
        <f t="shared" si="77"/>
        <v>0</v>
      </c>
      <c r="BZ95" s="152"/>
      <c r="CA95" s="208"/>
      <c r="CB95" s="208">
        <f t="shared" si="78"/>
        <v>0</v>
      </c>
      <c r="CC95" s="152"/>
      <c r="CD95" s="209"/>
      <c r="CE95" s="209">
        <f t="shared" si="79"/>
        <v>0</v>
      </c>
      <c r="CF95" s="152"/>
      <c r="CG95" s="210"/>
      <c r="CH95" s="210">
        <f t="shared" si="80"/>
        <v>0</v>
      </c>
      <c r="CI95" s="152"/>
      <c r="CJ95" s="211"/>
      <c r="CK95" s="211">
        <f t="shared" si="81"/>
        <v>0</v>
      </c>
      <c r="CL95" s="152"/>
      <c r="CM95" s="206"/>
      <c r="CN95" s="206">
        <f t="shared" si="82"/>
        <v>0</v>
      </c>
      <c r="CO95" s="152"/>
      <c r="CP95" s="212"/>
      <c r="CQ95" s="212">
        <f t="shared" si="83"/>
        <v>0</v>
      </c>
      <c r="CR95" s="152"/>
      <c r="CS95" s="213"/>
      <c r="CT95" s="213">
        <f t="shared" si="84"/>
        <v>0</v>
      </c>
      <c r="CU95">
        <f t="shared" si="90"/>
        <v>0</v>
      </c>
      <c r="CV95">
        <f t="shared" si="91"/>
        <v>0</v>
      </c>
      <c r="CW95">
        <f t="shared" si="92"/>
        <v>0</v>
      </c>
      <c r="CY95" s="140" t="e">
        <f t="shared" si="93"/>
        <v>#NAME?</v>
      </c>
      <c r="CZ95">
        <f t="shared" si="94"/>
        <v>0</v>
      </c>
    </row>
    <row r="96" spans="1:105" s="331" customFormat="1">
      <c r="A96" s="326">
        <v>91</v>
      </c>
      <c r="B96" s="332" t="s">
        <v>202</v>
      </c>
      <c r="C96" s="328" t="s">
        <v>130</v>
      </c>
      <c r="D96" s="329"/>
      <c r="E96" s="330">
        <f>Cijene!D35</f>
        <v>20</v>
      </c>
      <c r="F96" s="326">
        <f>ArtikalE01</f>
        <v>0</v>
      </c>
      <c r="G96" s="326"/>
      <c r="H96" s="185">
        <f t="shared" si="54"/>
        <v>0</v>
      </c>
      <c r="I96" s="326">
        <f>ArtikalE02</f>
        <v>0</v>
      </c>
      <c r="J96" s="326"/>
      <c r="K96" s="186">
        <f t="shared" si="55"/>
        <v>0</v>
      </c>
      <c r="L96" s="326">
        <f>ArtikalE03</f>
        <v>0</v>
      </c>
      <c r="M96" s="329"/>
      <c r="N96" s="187">
        <f t="shared" si="56"/>
        <v>0</v>
      </c>
      <c r="O96" s="326">
        <f>ArtikalE04</f>
        <v>0</v>
      </c>
      <c r="P96" s="329"/>
      <c r="Q96" s="188">
        <f t="shared" si="57"/>
        <v>0</v>
      </c>
      <c r="R96" s="326">
        <f>ArtikalE05</f>
        <v>0</v>
      </c>
      <c r="S96" s="329"/>
      <c r="T96" s="189">
        <f t="shared" si="58"/>
        <v>0</v>
      </c>
      <c r="U96" s="326">
        <f>ArtikalE06</f>
        <v>0</v>
      </c>
      <c r="V96" s="329"/>
      <c r="W96" s="190">
        <f t="shared" si="59"/>
        <v>0</v>
      </c>
      <c r="X96" s="326">
        <f>ArtikalE07</f>
        <v>0</v>
      </c>
      <c r="Y96" s="329"/>
      <c r="Z96" s="191">
        <f t="shared" si="60"/>
        <v>0</v>
      </c>
      <c r="AA96" s="326">
        <f>ArtikalE08</f>
        <v>0</v>
      </c>
      <c r="AB96" s="329"/>
      <c r="AC96" s="192">
        <f t="shared" si="61"/>
        <v>0</v>
      </c>
      <c r="AD96" s="326">
        <f>ArtikalE09</f>
        <v>0</v>
      </c>
      <c r="AE96" s="329"/>
      <c r="AF96" s="193">
        <f t="shared" si="62"/>
        <v>0</v>
      </c>
      <c r="AG96" s="326">
        <f>ArtikalE10</f>
        <v>0</v>
      </c>
      <c r="AH96" s="329"/>
      <c r="AI96" s="194">
        <f t="shared" si="63"/>
        <v>0</v>
      </c>
      <c r="AJ96" s="326">
        <f>ArtikalE11</f>
        <v>0</v>
      </c>
      <c r="AK96" s="329"/>
      <c r="AL96" s="195">
        <f t="shared" si="64"/>
        <v>0</v>
      </c>
      <c r="AM96" s="326">
        <f>ArtikalE12</f>
        <v>0</v>
      </c>
      <c r="AN96" s="329"/>
      <c r="AO96" s="196">
        <f t="shared" si="65"/>
        <v>0</v>
      </c>
      <c r="AP96" s="326">
        <f>ArtikalE13</f>
        <v>0</v>
      </c>
      <c r="AQ96" s="329"/>
      <c r="AR96" s="197">
        <f t="shared" si="66"/>
        <v>0</v>
      </c>
      <c r="AS96" s="326">
        <f>ArtikalE14</f>
        <v>0</v>
      </c>
      <c r="AT96" s="329"/>
      <c r="AU96" s="198">
        <f t="shared" si="67"/>
        <v>0</v>
      </c>
      <c r="AV96" s="326">
        <f>ArtikalE15</f>
        <v>0</v>
      </c>
      <c r="AW96" s="329"/>
      <c r="AX96" s="199">
        <f t="shared" si="68"/>
        <v>0</v>
      </c>
      <c r="AY96" s="326">
        <f>ArtikalE16</f>
        <v>0</v>
      </c>
      <c r="AZ96" s="329"/>
      <c r="BA96" s="200">
        <f t="shared" si="69"/>
        <v>0</v>
      </c>
      <c r="BB96" s="326">
        <f>ArtikalE17</f>
        <v>0</v>
      </c>
      <c r="BC96" s="329"/>
      <c r="BD96" s="201">
        <f t="shared" si="70"/>
        <v>0</v>
      </c>
      <c r="BE96" s="326">
        <f>ArtikalE18</f>
        <v>0</v>
      </c>
      <c r="BF96" s="329"/>
      <c r="BG96" s="202">
        <f t="shared" si="71"/>
        <v>0</v>
      </c>
      <c r="BH96" s="326">
        <f>ArtikalE19</f>
        <v>0</v>
      </c>
      <c r="BI96" s="329"/>
      <c r="BJ96" s="203">
        <f t="shared" si="72"/>
        <v>0</v>
      </c>
      <c r="BK96" s="326">
        <f>ArtikalE20</f>
        <v>0</v>
      </c>
      <c r="BL96" s="329"/>
      <c r="BM96" s="195">
        <f t="shared" si="73"/>
        <v>0</v>
      </c>
      <c r="BN96" s="326">
        <f>ArtikalE21</f>
        <v>0</v>
      </c>
      <c r="BO96" s="329"/>
      <c r="BP96" s="204">
        <f t="shared" si="74"/>
        <v>0</v>
      </c>
      <c r="BQ96" s="326">
        <f>ArtikalE22</f>
        <v>0</v>
      </c>
      <c r="BR96" s="329"/>
      <c r="BS96" s="205">
        <f t="shared" si="75"/>
        <v>0</v>
      </c>
      <c r="BT96" s="326">
        <f>ArtikalE23</f>
        <v>0</v>
      </c>
      <c r="BU96" s="329"/>
      <c r="BV96" s="206">
        <f t="shared" si="76"/>
        <v>0</v>
      </c>
      <c r="BW96" s="326">
        <f>ArtikalE24</f>
        <v>0</v>
      </c>
      <c r="BX96" s="329"/>
      <c r="BY96" s="207">
        <f t="shared" si="77"/>
        <v>0</v>
      </c>
      <c r="BZ96" s="326">
        <f>ArtikalE25</f>
        <v>0</v>
      </c>
      <c r="CA96" s="329"/>
      <c r="CB96" s="208">
        <f t="shared" si="78"/>
        <v>0</v>
      </c>
      <c r="CC96" s="326">
        <f>ArtikalE26</f>
        <v>0</v>
      </c>
      <c r="CD96" s="329"/>
      <c r="CE96" s="209">
        <f t="shared" si="79"/>
        <v>0</v>
      </c>
      <c r="CF96" s="326">
        <f>ArtikalE27</f>
        <v>0</v>
      </c>
      <c r="CG96" s="329"/>
      <c r="CH96" s="210">
        <f t="shared" si="80"/>
        <v>0</v>
      </c>
      <c r="CI96" s="326">
        <f>ArtikalE28</f>
        <v>0</v>
      </c>
      <c r="CJ96" s="329"/>
      <c r="CK96" s="211">
        <f t="shared" si="81"/>
        <v>0</v>
      </c>
      <c r="CL96" s="326">
        <f>ArtikalE29</f>
        <v>0</v>
      </c>
      <c r="CM96" s="329"/>
      <c r="CN96" s="206">
        <f t="shared" si="82"/>
        <v>0</v>
      </c>
      <c r="CO96" s="326">
        <f>ArtikalE30</f>
        <v>0</v>
      </c>
      <c r="CP96" s="329"/>
      <c r="CQ96" s="212">
        <f t="shared" si="83"/>
        <v>0</v>
      </c>
      <c r="CR96" s="326">
        <f>ArtikalE31</f>
        <v>0</v>
      </c>
      <c r="CS96" s="329"/>
      <c r="CT96" s="213">
        <f t="shared" si="84"/>
        <v>0</v>
      </c>
      <c r="CU96">
        <f t="shared" si="90"/>
        <v>0</v>
      </c>
      <c r="CV96">
        <f t="shared" si="91"/>
        <v>0</v>
      </c>
      <c r="CW96">
        <f t="shared" si="92"/>
        <v>0</v>
      </c>
      <c r="CX96"/>
      <c r="CY96" s="140" t="e">
        <f t="shared" si="93"/>
        <v>#NAME?</v>
      </c>
      <c r="CZ96">
        <f t="shared" si="94"/>
        <v>0</v>
      </c>
      <c r="DA96"/>
    </row>
    <row r="97" spans="1:105">
      <c r="A97" s="181">
        <v>92</v>
      </c>
      <c r="B97" s="239"/>
      <c r="C97" s="182"/>
      <c r="D97" s="183"/>
      <c r="E97" s="184"/>
      <c r="F97" s="152"/>
      <c r="G97" s="152"/>
      <c r="H97" s="185">
        <f t="shared" si="54"/>
        <v>0</v>
      </c>
      <c r="I97" s="152"/>
      <c r="J97" s="153"/>
      <c r="K97" s="186">
        <f t="shared" si="55"/>
        <v>0</v>
      </c>
      <c r="L97" s="152"/>
      <c r="M97" s="187"/>
      <c r="N97" s="187">
        <f t="shared" si="56"/>
        <v>0</v>
      </c>
      <c r="O97" s="152"/>
      <c r="P97" s="188"/>
      <c r="Q97" s="188">
        <f t="shared" si="57"/>
        <v>0</v>
      </c>
      <c r="R97" s="152"/>
      <c r="S97" s="189"/>
      <c r="T97" s="189">
        <f t="shared" si="58"/>
        <v>0</v>
      </c>
      <c r="U97" s="152"/>
      <c r="V97" s="190"/>
      <c r="W97" s="190">
        <f t="shared" si="59"/>
        <v>0</v>
      </c>
      <c r="X97" s="152"/>
      <c r="Y97" s="191"/>
      <c r="Z97" s="191">
        <f t="shared" si="60"/>
        <v>0</v>
      </c>
      <c r="AA97" s="152"/>
      <c r="AB97" s="192"/>
      <c r="AC97" s="192">
        <f t="shared" si="61"/>
        <v>0</v>
      </c>
      <c r="AD97" s="152"/>
      <c r="AE97" s="193"/>
      <c r="AF97" s="193">
        <f t="shared" si="62"/>
        <v>0</v>
      </c>
      <c r="AG97" s="152"/>
      <c r="AH97" s="194"/>
      <c r="AI97" s="194">
        <f t="shared" si="63"/>
        <v>0</v>
      </c>
      <c r="AJ97" s="152"/>
      <c r="AK97" s="195"/>
      <c r="AL97" s="195">
        <f t="shared" si="64"/>
        <v>0</v>
      </c>
      <c r="AM97" s="152"/>
      <c r="AN97" s="196"/>
      <c r="AO97" s="196">
        <f t="shared" si="65"/>
        <v>0</v>
      </c>
      <c r="AP97" s="152"/>
      <c r="AQ97" s="197"/>
      <c r="AR97" s="197">
        <f t="shared" si="66"/>
        <v>0</v>
      </c>
      <c r="AS97" s="152"/>
      <c r="AT97" s="198"/>
      <c r="AU97" s="198">
        <f t="shared" si="67"/>
        <v>0</v>
      </c>
      <c r="AV97" s="152"/>
      <c r="AW97" s="199"/>
      <c r="AX97" s="199">
        <f t="shared" si="68"/>
        <v>0</v>
      </c>
      <c r="AY97" s="152"/>
      <c r="AZ97" s="200"/>
      <c r="BA97" s="200">
        <f t="shared" si="69"/>
        <v>0</v>
      </c>
      <c r="BB97" s="152"/>
      <c r="BC97" s="201"/>
      <c r="BD97" s="201">
        <f t="shared" si="70"/>
        <v>0</v>
      </c>
      <c r="BE97" s="152"/>
      <c r="BF97" s="202"/>
      <c r="BG97" s="202">
        <f t="shared" si="71"/>
        <v>0</v>
      </c>
      <c r="BH97" s="152"/>
      <c r="BI97" s="203"/>
      <c r="BJ97" s="203">
        <f t="shared" si="72"/>
        <v>0</v>
      </c>
      <c r="BK97" s="152"/>
      <c r="BL97" s="195"/>
      <c r="BM97" s="195">
        <f t="shared" si="73"/>
        <v>0</v>
      </c>
      <c r="BN97" s="152"/>
      <c r="BO97" s="204"/>
      <c r="BP97" s="204">
        <f t="shared" si="74"/>
        <v>0</v>
      </c>
      <c r="BQ97" s="152"/>
      <c r="BR97" s="205"/>
      <c r="BS97" s="205">
        <f t="shared" si="75"/>
        <v>0</v>
      </c>
      <c r="BT97" s="152"/>
      <c r="BU97" s="206"/>
      <c r="BV97" s="206">
        <f t="shared" si="76"/>
        <v>0</v>
      </c>
      <c r="BW97" s="152"/>
      <c r="BX97" s="207"/>
      <c r="BY97" s="207">
        <f t="shared" si="77"/>
        <v>0</v>
      </c>
      <c r="BZ97" s="152"/>
      <c r="CA97" s="208"/>
      <c r="CB97" s="208">
        <f t="shared" si="78"/>
        <v>0</v>
      </c>
      <c r="CC97" s="152"/>
      <c r="CD97" s="209"/>
      <c r="CE97" s="209">
        <f t="shared" si="79"/>
        <v>0</v>
      </c>
      <c r="CF97" s="152"/>
      <c r="CG97" s="210"/>
      <c r="CH97" s="210">
        <f t="shared" si="80"/>
        <v>0</v>
      </c>
      <c r="CI97" s="152"/>
      <c r="CJ97" s="211"/>
      <c r="CK97" s="211">
        <f t="shared" si="81"/>
        <v>0</v>
      </c>
      <c r="CL97" s="152"/>
      <c r="CM97" s="206"/>
      <c r="CN97" s="206">
        <f t="shared" si="82"/>
        <v>0</v>
      </c>
      <c r="CO97" s="152"/>
      <c r="CP97" s="212"/>
      <c r="CQ97" s="212">
        <f t="shared" si="83"/>
        <v>0</v>
      </c>
      <c r="CR97" s="152"/>
      <c r="CS97" s="213"/>
      <c r="CT97" s="213">
        <f t="shared" si="84"/>
        <v>0</v>
      </c>
      <c r="CU97">
        <f t="shared" si="90"/>
        <v>0</v>
      </c>
      <c r="CV97">
        <f t="shared" si="91"/>
        <v>0</v>
      </c>
      <c r="CW97">
        <f t="shared" si="92"/>
        <v>0</v>
      </c>
      <c r="CY97" s="140" t="e">
        <f t="shared" si="93"/>
        <v>#NAME?</v>
      </c>
      <c r="CZ97">
        <f t="shared" si="94"/>
        <v>0</v>
      </c>
    </row>
    <row r="98" spans="1:105">
      <c r="A98" s="181">
        <v>93</v>
      </c>
      <c r="B98" s="239"/>
      <c r="C98" s="182"/>
      <c r="D98" s="183"/>
      <c r="E98" s="184"/>
      <c r="F98" s="152"/>
      <c r="G98" s="152"/>
      <c r="H98" s="185">
        <f t="shared" si="54"/>
        <v>0</v>
      </c>
      <c r="I98" s="152"/>
      <c r="J98" s="153"/>
      <c r="K98" s="186">
        <f t="shared" si="55"/>
        <v>0</v>
      </c>
      <c r="L98" s="152"/>
      <c r="M98" s="187"/>
      <c r="N98" s="187">
        <f t="shared" si="56"/>
        <v>0</v>
      </c>
      <c r="O98" s="152"/>
      <c r="P98" s="188"/>
      <c r="Q98" s="188">
        <f t="shared" si="57"/>
        <v>0</v>
      </c>
      <c r="R98" s="152"/>
      <c r="S98" s="189"/>
      <c r="T98" s="189">
        <f t="shared" si="58"/>
        <v>0</v>
      </c>
      <c r="U98" s="152"/>
      <c r="V98" s="190"/>
      <c r="W98" s="190">
        <f t="shared" si="59"/>
        <v>0</v>
      </c>
      <c r="X98" s="152"/>
      <c r="Y98" s="191"/>
      <c r="Z98" s="191">
        <f t="shared" si="60"/>
        <v>0</v>
      </c>
      <c r="AA98" s="152"/>
      <c r="AB98" s="192"/>
      <c r="AC98" s="192">
        <f t="shared" si="61"/>
        <v>0</v>
      </c>
      <c r="AD98" s="152"/>
      <c r="AE98" s="193"/>
      <c r="AF98" s="193">
        <f t="shared" si="62"/>
        <v>0</v>
      </c>
      <c r="AG98" s="152"/>
      <c r="AH98" s="194"/>
      <c r="AI98" s="194">
        <f t="shared" si="63"/>
        <v>0</v>
      </c>
      <c r="AJ98" s="152"/>
      <c r="AK98" s="195"/>
      <c r="AL98" s="195">
        <f t="shared" si="64"/>
        <v>0</v>
      </c>
      <c r="AM98" s="152"/>
      <c r="AN98" s="196"/>
      <c r="AO98" s="196">
        <f t="shared" si="65"/>
        <v>0</v>
      </c>
      <c r="AP98" s="152"/>
      <c r="AQ98" s="197"/>
      <c r="AR98" s="197">
        <f t="shared" si="66"/>
        <v>0</v>
      </c>
      <c r="AS98" s="152"/>
      <c r="AT98" s="198"/>
      <c r="AU98" s="198">
        <f t="shared" si="67"/>
        <v>0</v>
      </c>
      <c r="AV98" s="152"/>
      <c r="AW98" s="199"/>
      <c r="AX98" s="199">
        <f t="shared" si="68"/>
        <v>0</v>
      </c>
      <c r="AY98" s="152"/>
      <c r="AZ98" s="200"/>
      <c r="BA98" s="200">
        <f t="shared" si="69"/>
        <v>0</v>
      </c>
      <c r="BB98" s="152"/>
      <c r="BC98" s="201"/>
      <c r="BD98" s="201">
        <f t="shared" si="70"/>
        <v>0</v>
      </c>
      <c r="BE98" s="152"/>
      <c r="BF98" s="202"/>
      <c r="BG98" s="202">
        <f t="shared" si="71"/>
        <v>0</v>
      </c>
      <c r="BH98" s="152"/>
      <c r="BI98" s="203"/>
      <c r="BJ98" s="203">
        <f t="shared" si="72"/>
        <v>0</v>
      </c>
      <c r="BK98" s="152"/>
      <c r="BL98" s="195"/>
      <c r="BM98" s="195">
        <f t="shared" si="73"/>
        <v>0</v>
      </c>
      <c r="BN98" s="152"/>
      <c r="BO98" s="204"/>
      <c r="BP98" s="204">
        <f t="shared" si="74"/>
        <v>0</v>
      </c>
      <c r="BQ98" s="152"/>
      <c r="BR98" s="205"/>
      <c r="BS98" s="205">
        <f t="shared" si="75"/>
        <v>0</v>
      </c>
      <c r="BT98" s="152"/>
      <c r="BU98" s="206"/>
      <c r="BV98" s="206">
        <f t="shared" si="76"/>
        <v>0</v>
      </c>
      <c r="BW98" s="152"/>
      <c r="BX98" s="207"/>
      <c r="BY98" s="207">
        <f t="shared" si="77"/>
        <v>0</v>
      </c>
      <c r="BZ98" s="152"/>
      <c r="CA98" s="208"/>
      <c r="CB98" s="208">
        <f t="shared" si="78"/>
        <v>0</v>
      </c>
      <c r="CC98" s="152"/>
      <c r="CD98" s="209"/>
      <c r="CE98" s="209">
        <f t="shared" si="79"/>
        <v>0</v>
      </c>
      <c r="CF98" s="152"/>
      <c r="CG98" s="210"/>
      <c r="CH98" s="210">
        <f t="shared" si="80"/>
        <v>0</v>
      </c>
      <c r="CI98" s="152"/>
      <c r="CJ98" s="211"/>
      <c r="CK98" s="211">
        <f t="shared" si="81"/>
        <v>0</v>
      </c>
      <c r="CL98" s="152"/>
      <c r="CM98" s="206"/>
      <c r="CN98" s="206">
        <f t="shared" si="82"/>
        <v>0</v>
      </c>
      <c r="CO98" s="152"/>
      <c r="CP98" s="212"/>
      <c r="CQ98" s="212">
        <f t="shared" si="83"/>
        <v>0</v>
      </c>
      <c r="CR98" s="152"/>
      <c r="CS98" s="213"/>
      <c r="CT98" s="213">
        <f t="shared" si="84"/>
        <v>0</v>
      </c>
      <c r="CU98">
        <f t="shared" si="90"/>
        <v>0</v>
      </c>
      <c r="CV98">
        <f t="shared" si="91"/>
        <v>0</v>
      </c>
      <c r="CW98">
        <f t="shared" si="92"/>
        <v>0</v>
      </c>
      <c r="CY98" s="140" t="e">
        <f t="shared" si="93"/>
        <v>#NAME?</v>
      </c>
      <c r="CZ98">
        <f t="shared" si="94"/>
        <v>0</v>
      </c>
    </row>
    <row r="99" spans="1:105">
      <c r="A99" s="181">
        <v>94</v>
      </c>
      <c r="B99" s="239"/>
      <c r="C99" s="182"/>
      <c r="D99" s="183"/>
      <c r="E99" s="184"/>
      <c r="F99" s="152"/>
      <c r="G99" s="152"/>
      <c r="H99" s="185">
        <f t="shared" si="54"/>
        <v>0</v>
      </c>
      <c r="I99" s="152"/>
      <c r="J99" s="153"/>
      <c r="K99" s="186">
        <f t="shared" si="55"/>
        <v>0</v>
      </c>
      <c r="L99" s="152"/>
      <c r="M99" s="187"/>
      <c r="N99" s="187">
        <f t="shared" si="56"/>
        <v>0</v>
      </c>
      <c r="O99" s="152"/>
      <c r="P99" s="188"/>
      <c r="Q99" s="188">
        <f t="shared" si="57"/>
        <v>0</v>
      </c>
      <c r="R99" s="152"/>
      <c r="S99" s="189"/>
      <c r="T99" s="189">
        <f t="shared" si="58"/>
        <v>0</v>
      </c>
      <c r="U99" s="152"/>
      <c r="V99" s="190"/>
      <c r="W99" s="190">
        <f t="shared" si="59"/>
        <v>0</v>
      </c>
      <c r="X99" s="152"/>
      <c r="Y99" s="191"/>
      <c r="Z99" s="191">
        <f t="shared" si="60"/>
        <v>0</v>
      </c>
      <c r="AA99" s="152"/>
      <c r="AB99" s="192"/>
      <c r="AC99" s="192">
        <f t="shared" si="61"/>
        <v>0</v>
      </c>
      <c r="AD99" s="152"/>
      <c r="AE99" s="193"/>
      <c r="AF99" s="193">
        <f t="shared" si="62"/>
        <v>0</v>
      </c>
      <c r="AG99" s="152"/>
      <c r="AH99" s="194"/>
      <c r="AI99" s="194">
        <f t="shared" si="63"/>
        <v>0</v>
      </c>
      <c r="AJ99" s="152"/>
      <c r="AK99" s="195"/>
      <c r="AL99" s="195">
        <f t="shared" si="64"/>
        <v>0</v>
      </c>
      <c r="AM99" s="152"/>
      <c r="AN99" s="196"/>
      <c r="AO99" s="196">
        <f t="shared" si="65"/>
        <v>0</v>
      </c>
      <c r="AP99" s="152"/>
      <c r="AQ99" s="197"/>
      <c r="AR99" s="197">
        <f t="shared" si="66"/>
        <v>0</v>
      </c>
      <c r="AS99" s="152"/>
      <c r="AT99" s="198"/>
      <c r="AU99" s="198">
        <f t="shared" si="67"/>
        <v>0</v>
      </c>
      <c r="AV99" s="152"/>
      <c r="AW99" s="199"/>
      <c r="AX99" s="199">
        <f t="shared" si="68"/>
        <v>0</v>
      </c>
      <c r="AY99" s="152"/>
      <c r="AZ99" s="200"/>
      <c r="BA99" s="200">
        <f t="shared" si="69"/>
        <v>0</v>
      </c>
      <c r="BB99" s="152"/>
      <c r="BC99" s="201"/>
      <c r="BD99" s="201">
        <f t="shared" si="70"/>
        <v>0</v>
      </c>
      <c r="BE99" s="152"/>
      <c r="BF99" s="202"/>
      <c r="BG99" s="202">
        <f t="shared" si="71"/>
        <v>0</v>
      </c>
      <c r="BH99" s="152"/>
      <c r="BI99" s="203"/>
      <c r="BJ99" s="203">
        <f t="shared" si="72"/>
        <v>0</v>
      </c>
      <c r="BK99" s="152"/>
      <c r="BL99" s="195"/>
      <c r="BM99" s="195">
        <f t="shared" si="73"/>
        <v>0</v>
      </c>
      <c r="BN99" s="152"/>
      <c r="BO99" s="204"/>
      <c r="BP99" s="204">
        <f t="shared" si="74"/>
        <v>0</v>
      </c>
      <c r="BQ99" s="152"/>
      <c r="BR99" s="205"/>
      <c r="BS99" s="205">
        <f t="shared" si="75"/>
        <v>0</v>
      </c>
      <c r="BT99" s="152"/>
      <c r="BU99" s="206"/>
      <c r="BV99" s="206">
        <f t="shared" si="76"/>
        <v>0</v>
      </c>
      <c r="BW99" s="152"/>
      <c r="BX99" s="207"/>
      <c r="BY99" s="207">
        <f t="shared" si="77"/>
        <v>0</v>
      </c>
      <c r="BZ99" s="152"/>
      <c r="CA99" s="208"/>
      <c r="CB99" s="208">
        <f t="shared" si="78"/>
        <v>0</v>
      </c>
      <c r="CC99" s="152"/>
      <c r="CD99" s="209"/>
      <c r="CE99" s="209">
        <f t="shared" si="79"/>
        <v>0</v>
      </c>
      <c r="CF99" s="152"/>
      <c r="CG99" s="210"/>
      <c r="CH99" s="210">
        <f t="shared" si="80"/>
        <v>0</v>
      </c>
      <c r="CI99" s="152"/>
      <c r="CJ99" s="211"/>
      <c r="CK99" s="211">
        <f t="shared" si="81"/>
        <v>0</v>
      </c>
      <c r="CL99" s="152"/>
      <c r="CM99" s="206"/>
      <c r="CN99" s="206">
        <f t="shared" si="82"/>
        <v>0</v>
      </c>
      <c r="CO99" s="152"/>
      <c r="CP99" s="212"/>
      <c r="CQ99" s="212">
        <f t="shared" si="83"/>
        <v>0</v>
      </c>
      <c r="CR99" s="152"/>
      <c r="CS99" s="213"/>
      <c r="CT99" s="213">
        <f t="shared" si="84"/>
        <v>0</v>
      </c>
      <c r="CU99">
        <f t="shared" si="90"/>
        <v>0</v>
      </c>
      <c r="CV99">
        <f t="shared" si="91"/>
        <v>0</v>
      </c>
      <c r="CW99">
        <f t="shared" si="92"/>
        <v>0</v>
      </c>
      <c r="CY99" s="140" t="e">
        <f t="shared" si="93"/>
        <v>#NAME?</v>
      </c>
      <c r="CZ99">
        <f t="shared" si="94"/>
        <v>0</v>
      </c>
    </row>
    <row r="100" spans="1:105">
      <c r="A100" s="181">
        <v>95</v>
      </c>
      <c r="B100" s="239"/>
      <c r="C100" s="182"/>
      <c r="D100" s="183"/>
      <c r="E100" s="184"/>
      <c r="F100" s="152"/>
      <c r="G100" s="152"/>
      <c r="H100" s="185">
        <f t="shared" si="54"/>
        <v>0</v>
      </c>
      <c r="I100" s="152"/>
      <c r="J100" s="153"/>
      <c r="K100" s="186">
        <f t="shared" si="55"/>
        <v>0</v>
      </c>
      <c r="L100" s="152"/>
      <c r="M100" s="187"/>
      <c r="N100" s="187">
        <f t="shared" si="56"/>
        <v>0</v>
      </c>
      <c r="O100" s="152"/>
      <c r="P100" s="188"/>
      <c r="Q100" s="188">
        <f t="shared" si="57"/>
        <v>0</v>
      </c>
      <c r="R100" s="152"/>
      <c r="S100" s="189"/>
      <c r="T100" s="189">
        <f t="shared" si="58"/>
        <v>0</v>
      </c>
      <c r="U100" s="152"/>
      <c r="V100" s="190"/>
      <c r="W100" s="190">
        <f t="shared" si="59"/>
        <v>0</v>
      </c>
      <c r="X100" s="152"/>
      <c r="Y100" s="191"/>
      <c r="Z100" s="191">
        <f t="shared" si="60"/>
        <v>0</v>
      </c>
      <c r="AA100" s="152"/>
      <c r="AB100" s="192"/>
      <c r="AC100" s="192">
        <f t="shared" si="61"/>
        <v>0</v>
      </c>
      <c r="AD100" s="152"/>
      <c r="AE100" s="193"/>
      <c r="AF100" s="193">
        <f t="shared" si="62"/>
        <v>0</v>
      </c>
      <c r="AG100" s="152"/>
      <c r="AH100" s="194"/>
      <c r="AI100" s="194">
        <f t="shared" si="63"/>
        <v>0</v>
      </c>
      <c r="AJ100" s="152"/>
      <c r="AK100" s="195"/>
      <c r="AL100" s="195">
        <f t="shared" si="64"/>
        <v>0</v>
      </c>
      <c r="AM100" s="152"/>
      <c r="AN100" s="196"/>
      <c r="AO100" s="196">
        <f t="shared" si="65"/>
        <v>0</v>
      </c>
      <c r="AP100" s="152"/>
      <c r="AQ100" s="197"/>
      <c r="AR100" s="197">
        <f t="shared" si="66"/>
        <v>0</v>
      </c>
      <c r="AS100" s="152"/>
      <c r="AT100" s="198"/>
      <c r="AU100" s="198">
        <f t="shared" si="67"/>
        <v>0</v>
      </c>
      <c r="AV100" s="152"/>
      <c r="AW100" s="199"/>
      <c r="AX100" s="199">
        <f t="shared" si="68"/>
        <v>0</v>
      </c>
      <c r="AY100" s="152"/>
      <c r="AZ100" s="200"/>
      <c r="BA100" s="200">
        <f t="shared" si="69"/>
        <v>0</v>
      </c>
      <c r="BB100" s="152"/>
      <c r="BC100" s="201"/>
      <c r="BD100" s="201">
        <f t="shared" si="70"/>
        <v>0</v>
      </c>
      <c r="BE100" s="152"/>
      <c r="BF100" s="202"/>
      <c r="BG100" s="202">
        <f t="shared" si="71"/>
        <v>0</v>
      </c>
      <c r="BH100" s="152"/>
      <c r="BI100" s="203"/>
      <c r="BJ100" s="203">
        <f t="shared" si="72"/>
        <v>0</v>
      </c>
      <c r="BK100" s="152"/>
      <c r="BL100" s="195"/>
      <c r="BM100" s="195">
        <f t="shared" si="73"/>
        <v>0</v>
      </c>
      <c r="BN100" s="152"/>
      <c r="BO100" s="204"/>
      <c r="BP100" s="204">
        <f t="shared" si="74"/>
        <v>0</v>
      </c>
      <c r="BQ100" s="152"/>
      <c r="BR100" s="205"/>
      <c r="BS100" s="205">
        <f t="shared" si="75"/>
        <v>0</v>
      </c>
      <c r="BT100" s="152"/>
      <c r="BU100" s="206"/>
      <c r="BV100" s="206">
        <f t="shared" si="76"/>
        <v>0</v>
      </c>
      <c r="BW100" s="152"/>
      <c r="BX100" s="207"/>
      <c r="BY100" s="207">
        <f t="shared" si="77"/>
        <v>0</v>
      </c>
      <c r="BZ100" s="152"/>
      <c r="CA100" s="208"/>
      <c r="CB100" s="208">
        <f t="shared" si="78"/>
        <v>0</v>
      </c>
      <c r="CC100" s="152"/>
      <c r="CD100" s="209"/>
      <c r="CE100" s="209">
        <f t="shared" si="79"/>
        <v>0</v>
      </c>
      <c r="CF100" s="152"/>
      <c r="CG100" s="210"/>
      <c r="CH100" s="210">
        <f t="shared" si="80"/>
        <v>0</v>
      </c>
      <c r="CI100" s="152"/>
      <c r="CJ100" s="211"/>
      <c r="CK100" s="211">
        <f t="shared" si="81"/>
        <v>0</v>
      </c>
      <c r="CL100" s="152"/>
      <c r="CM100" s="206"/>
      <c r="CN100" s="206">
        <f t="shared" si="82"/>
        <v>0</v>
      </c>
      <c r="CO100" s="152"/>
      <c r="CP100" s="212"/>
      <c r="CQ100" s="212">
        <f t="shared" si="83"/>
        <v>0</v>
      </c>
      <c r="CR100" s="152"/>
      <c r="CS100" s="213"/>
      <c r="CT100" s="213">
        <f t="shared" si="84"/>
        <v>0</v>
      </c>
      <c r="CU100">
        <f t="shared" si="90"/>
        <v>0</v>
      </c>
      <c r="CV100">
        <f t="shared" si="91"/>
        <v>0</v>
      </c>
      <c r="CW100">
        <f t="shared" si="92"/>
        <v>0</v>
      </c>
      <c r="CY100" s="140" t="e">
        <f t="shared" si="93"/>
        <v>#NAME?</v>
      </c>
      <c r="CZ100">
        <f t="shared" si="94"/>
        <v>0</v>
      </c>
    </row>
    <row r="101" spans="1:105">
      <c r="A101" s="181">
        <v>96</v>
      </c>
      <c r="B101" s="239"/>
      <c r="C101" s="182"/>
      <c r="D101" s="183"/>
      <c r="E101" s="184"/>
      <c r="F101" s="152"/>
      <c r="G101" s="152"/>
      <c r="H101" s="185">
        <f t="shared" si="54"/>
        <v>0</v>
      </c>
      <c r="I101" s="152"/>
      <c r="J101" s="153"/>
      <c r="K101" s="186">
        <f t="shared" si="55"/>
        <v>0</v>
      </c>
      <c r="L101" s="152"/>
      <c r="M101" s="187"/>
      <c r="N101" s="187">
        <f t="shared" si="56"/>
        <v>0</v>
      </c>
      <c r="O101" s="152"/>
      <c r="P101" s="188"/>
      <c r="Q101" s="188">
        <f t="shared" si="57"/>
        <v>0</v>
      </c>
      <c r="R101" s="152"/>
      <c r="S101" s="189"/>
      <c r="T101" s="189">
        <f t="shared" si="58"/>
        <v>0</v>
      </c>
      <c r="U101" s="152"/>
      <c r="V101" s="190"/>
      <c r="W101" s="190">
        <f t="shared" si="59"/>
        <v>0</v>
      </c>
      <c r="X101" s="152"/>
      <c r="Y101" s="191"/>
      <c r="Z101" s="191">
        <f t="shared" si="60"/>
        <v>0</v>
      </c>
      <c r="AA101" s="152"/>
      <c r="AB101" s="192"/>
      <c r="AC101" s="192">
        <f t="shared" si="61"/>
        <v>0</v>
      </c>
      <c r="AD101" s="152"/>
      <c r="AE101" s="193"/>
      <c r="AF101" s="193">
        <f t="shared" si="62"/>
        <v>0</v>
      </c>
      <c r="AG101" s="152"/>
      <c r="AH101" s="194"/>
      <c r="AI101" s="194">
        <f t="shared" si="63"/>
        <v>0</v>
      </c>
      <c r="AJ101" s="152"/>
      <c r="AK101" s="195"/>
      <c r="AL101" s="195">
        <f t="shared" si="64"/>
        <v>0</v>
      </c>
      <c r="AM101" s="152"/>
      <c r="AN101" s="196"/>
      <c r="AO101" s="196">
        <f t="shared" si="65"/>
        <v>0</v>
      </c>
      <c r="AP101" s="152"/>
      <c r="AQ101" s="197"/>
      <c r="AR101" s="197">
        <f t="shared" si="66"/>
        <v>0</v>
      </c>
      <c r="AS101" s="152"/>
      <c r="AT101" s="198"/>
      <c r="AU101" s="198">
        <f t="shared" si="67"/>
        <v>0</v>
      </c>
      <c r="AV101" s="152"/>
      <c r="AW101" s="199"/>
      <c r="AX101" s="199">
        <f t="shared" si="68"/>
        <v>0</v>
      </c>
      <c r="AY101" s="152"/>
      <c r="AZ101" s="200"/>
      <c r="BA101" s="200">
        <f t="shared" si="69"/>
        <v>0</v>
      </c>
      <c r="BB101" s="152"/>
      <c r="BC101" s="201"/>
      <c r="BD101" s="201">
        <f t="shared" si="70"/>
        <v>0</v>
      </c>
      <c r="BE101" s="152"/>
      <c r="BF101" s="202"/>
      <c r="BG101" s="202">
        <f t="shared" si="71"/>
        <v>0</v>
      </c>
      <c r="BH101" s="152"/>
      <c r="BI101" s="203"/>
      <c r="BJ101" s="203">
        <f t="shared" si="72"/>
        <v>0</v>
      </c>
      <c r="BK101" s="152"/>
      <c r="BL101" s="195"/>
      <c r="BM101" s="195">
        <f t="shared" si="73"/>
        <v>0</v>
      </c>
      <c r="BN101" s="152"/>
      <c r="BO101" s="204"/>
      <c r="BP101" s="204">
        <f t="shared" si="74"/>
        <v>0</v>
      </c>
      <c r="BQ101" s="152"/>
      <c r="BR101" s="205"/>
      <c r="BS101" s="205">
        <f t="shared" si="75"/>
        <v>0</v>
      </c>
      <c r="BT101" s="152"/>
      <c r="BU101" s="206"/>
      <c r="BV101" s="206">
        <f t="shared" si="76"/>
        <v>0</v>
      </c>
      <c r="BW101" s="152"/>
      <c r="BX101" s="207"/>
      <c r="BY101" s="207">
        <f t="shared" si="77"/>
        <v>0</v>
      </c>
      <c r="BZ101" s="152"/>
      <c r="CA101" s="208"/>
      <c r="CB101" s="208">
        <f t="shared" si="78"/>
        <v>0</v>
      </c>
      <c r="CC101" s="152"/>
      <c r="CD101" s="209"/>
      <c r="CE101" s="209">
        <f t="shared" si="79"/>
        <v>0</v>
      </c>
      <c r="CF101" s="152"/>
      <c r="CG101" s="210"/>
      <c r="CH101" s="210">
        <f t="shared" si="80"/>
        <v>0</v>
      </c>
      <c r="CI101" s="152"/>
      <c r="CJ101" s="211"/>
      <c r="CK101" s="211">
        <f t="shared" si="81"/>
        <v>0</v>
      </c>
      <c r="CL101" s="152"/>
      <c r="CM101" s="206"/>
      <c r="CN101" s="206">
        <f t="shared" si="82"/>
        <v>0</v>
      </c>
      <c r="CO101" s="152"/>
      <c r="CP101" s="212"/>
      <c r="CQ101" s="212">
        <f t="shared" si="83"/>
        <v>0</v>
      </c>
      <c r="CR101" s="152"/>
      <c r="CS101" s="213"/>
      <c r="CT101" s="213">
        <f t="shared" si="84"/>
        <v>0</v>
      </c>
      <c r="CU101">
        <f t="shared" si="90"/>
        <v>0</v>
      </c>
      <c r="CV101">
        <f t="shared" si="91"/>
        <v>0</v>
      </c>
      <c r="CW101">
        <f t="shared" si="92"/>
        <v>0</v>
      </c>
      <c r="CY101" s="140" t="e">
        <f t="shared" si="93"/>
        <v>#NAME?</v>
      </c>
      <c r="CZ101">
        <f t="shared" si="94"/>
        <v>0</v>
      </c>
    </row>
    <row r="102" spans="1:105" s="331" customFormat="1">
      <c r="A102" s="326">
        <v>97</v>
      </c>
      <c r="B102" s="332" t="s">
        <v>203</v>
      </c>
      <c r="C102" s="328"/>
      <c r="D102" s="329"/>
      <c r="E102" s="330">
        <f>Cijene!D36</f>
        <v>10</v>
      </c>
      <c r="F102" s="326">
        <f>ArtikalF01</f>
        <v>0</v>
      </c>
      <c r="G102" s="326"/>
      <c r="H102" s="185">
        <f t="shared" si="54"/>
        <v>0</v>
      </c>
      <c r="I102" s="326">
        <f>ArtikalF02</f>
        <v>0</v>
      </c>
      <c r="J102" s="326"/>
      <c r="K102" s="186">
        <f t="shared" si="55"/>
        <v>0</v>
      </c>
      <c r="L102" s="326">
        <f>ArtikalF03</f>
        <v>0</v>
      </c>
      <c r="M102" s="329"/>
      <c r="N102" s="187">
        <f t="shared" si="56"/>
        <v>0</v>
      </c>
      <c r="O102" s="326">
        <f>ArtikalF04</f>
        <v>0</v>
      </c>
      <c r="P102" s="329"/>
      <c r="Q102" s="188">
        <f t="shared" si="57"/>
        <v>0</v>
      </c>
      <c r="R102" s="326">
        <f>ArtikalF05</f>
        <v>0</v>
      </c>
      <c r="S102" s="329"/>
      <c r="T102" s="189">
        <f t="shared" si="58"/>
        <v>0</v>
      </c>
      <c r="U102" s="326">
        <f>ArtikalF06</f>
        <v>0</v>
      </c>
      <c r="V102" s="329"/>
      <c r="W102" s="190">
        <f t="shared" si="59"/>
        <v>0</v>
      </c>
      <c r="X102" s="326">
        <f>ArtikalF07</f>
        <v>0</v>
      </c>
      <c r="Y102" s="329"/>
      <c r="Z102" s="191">
        <f t="shared" si="60"/>
        <v>0</v>
      </c>
      <c r="AA102" s="326">
        <f>ArtikalF08</f>
        <v>0</v>
      </c>
      <c r="AB102" s="329"/>
      <c r="AC102" s="192">
        <f t="shared" si="61"/>
        <v>0</v>
      </c>
      <c r="AD102" s="326">
        <f>ArtikalF09</f>
        <v>0</v>
      </c>
      <c r="AE102" s="329"/>
      <c r="AF102" s="193">
        <f t="shared" si="62"/>
        <v>0</v>
      </c>
      <c r="AG102" s="326">
        <f>ArtikalF10</f>
        <v>0</v>
      </c>
      <c r="AH102" s="329"/>
      <c r="AI102" s="194">
        <f t="shared" si="63"/>
        <v>0</v>
      </c>
      <c r="AJ102" s="326">
        <f>ArtikalF11</f>
        <v>0</v>
      </c>
      <c r="AK102" s="329"/>
      <c r="AL102" s="195">
        <f t="shared" si="64"/>
        <v>0</v>
      </c>
      <c r="AM102" s="326">
        <f>ArtikalF12</f>
        <v>0</v>
      </c>
      <c r="AN102" s="329"/>
      <c r="AO102" s="196">
        <f t="shared" si="65"/>
        <v>0</v>
      </c>
      <c r="AP102" s="326">
        <f>ArtikalF13</f>
        <v>0</v>
      </c>
      <c r="AQ102" s="329"/>
      <c r="AR102" s="197">
        <f t="shared" si="66"/>
        <v>0</v>
      </c>
      <c r="AS102" s="326">
        <f>ArtikalF14</f>
        <v>0</v>
      </c>
      <c r="AT102" s="329"/>
      <c r="AU102" s="198">
        <f t="shared" si="67"/>
        <v>0</v>
      </c>
      <c r="AV102" s="326">
        <f>ArtikalF15</f>
        <v>0</v>
      </c>
      <c r="AW102" s="329"/>
      <c r="AX102" s="199">
        <f t="shared" si="68"/>
        <v>0</v>
      </c>
      <c r="AY102" s="326">
        <f>ArtikalF16</f>
        <v>0</v>
      </c>
      <c r="AZ102" s="329"/>
      <c r="BA102" s="200">
        <f t="shared" si="69"/>
        <v>0</v>
      </c>
      <c r="BB102" s="326">
        <f>ArtikalF17</f>
        <v>0</v>
      </c>
      <c r="BC102" s="329"/>
      <c r="BD102" s="201">
        <f t="shared" si="70"/>
        <v>0</v>
      </c>
      <c r="BE102" s="326">
        <f>ArtikalF18</f>
        <v>0</v>
      </c>
      <c r="BF102" s="329"/>
      <c r="BG102" s="202">
        <f t="shared" si="71"/>
        <v>0</v>
      </c>
      <c r="BH102" s="326">
        <f>ArtikalF19</f>
        <v>0</v>
      </c>
      <c r="BI102" s="329"/>
      <c r="BJ102" s="203">
        <f t="shared" si="72"/>
        <v>0</v>
      </c>
      <c r="BK102" s="326">
        <f>ArtikalF20</f>
        <v>0</v>
      </c>
      <c r="BL102" s="329"/>
      <c r="BM102" s="195">
        <f t="shared" si="73"/>
        <v>0</v>
      </c>
      <c r="BN102" s="326">
        <f>ArtikalF21</f>
        <v>0</v>
      </c>
      <c r="BO102" s="329"/>
      <c r="BP102" s="204">
        <f t="shared" si="74"/>
        <v>0</v>
      </c>
      <c r="BQ102" s="326">
        <f>ArtikalF22</f>
        <v>0</v>
      </c>
      <c r="BR102" s="329"/>
      <c r="BS102" s="205">
        <f t="shared" si="75"/>
        <v>0</v>
      </c>
      <c r="BT102" s="326">
        <f>ArtikalF23</f>
        <v>0</v>
      </c>
      <c r="BU102" s="329"/>
      <c r="BV102" s="206">
        <f t="shared" si="76"/>
        <v>0</v>
      </c>
      <c r="BW102" s="326">
        <f>ArtikalF24</f>
        <v>0</v>
      </c>
      <c r="BX102" s="329"/>
      <c r="BY102" s="207">
        <f t="shared" si="77"/>
        <v>0</v>
      </c>
      <c r="BZ102" s="326">
        <f>ArtikalF25</f>
        <v>0</v>
      </c>
      <c r="CA102" s="329"/>
      <c r="CB102" s="208">
        <f t="shared" si="78"/>
        <v>0</v>
      </c>
      <c r="CC102" s="326">
        <f>ArtikalF26</f>
        <v>0</v>
      </c>
      <c r="CD102" s="329"/>
      <c r="CE102" s="209">
        <f t="shared" si="79"/>
        <v>0</v>
      </c>
      <c r="CF102" s="326">
        <f>ArtikalF27</f>
        <v>0</v>
      </c>
      <c r="CG102" s="329"/>
      <c r="CH102" s="210">
        <f t="shared" si="80"/>
        <v>0</v>
      </c>
      <c r="CI102" s="326">
        <f>ArtikalF28</f>
        <v>0</v>
      </c>
      <c r="CJ102" s="329"/>
      <c r="CK102" s="211">
        <f t="shared" si="81"/>
        <v>0</v>
      </c>
      <c r="CL102" s="326">
        <f>ArtikalF29</f>
        <v>0</v>
      </c>
      <c r="CM102" s="329"/>
      <c r="CN102" s="206">
        <f t="shared" si="82"/>
        <v>0</v>
      </c>
      <c r="CO102" s="326">
        <f>ArtikalF30</f>
        <v>0</v>
      </c>
      <c r="CP102" s="329"/>
      <c r="CQ102" s="212">
        <f t="shared" si="83"/>
        <v>0</v>
      </c>
      <c r="CR102" s="326">
        <f>ArtikalF31</f>
        <v>0</v>
      </c>
      <c r="CS102" s="329"/>
      <c r="CT102" s="213">
        <f t="shared" si="84"/>
        <v>0</v>
      </c>
      <c r="CU102">
        <f t="shared" si="90"/>
        <v>0</v>
      </c>
      <c r="CV102">
        <f t="shared" si="91"/>
        <v>0</v>
      </c>
      <c r="CW102">
        <f t="shared" si="92"/>
        <v>0</v>
      </c>
      <c r="CX102"/>
      <c r="CY102" s="140" t="e">
        <f t="shared" si="93"/>
        <v>#NAME?</v>
      </c>
      <c r="CZ102">
        <f t="shared" si="94"/>
        <v>0</v>
      </c>
      <c r="DA102"/>
    </row>
    <row r="103" spans="1:105">
      <c r="A103" s="181">
        <v>98</v>
      </c>
      <c r="B103" s="239"/>
      <c r="C103" s="182"/>
      <c r="D103" s="183"/>
      <c r="E103" s="184"/>
      <c r="F103" s="152"/>
      <c r="G103" s="152"/>
      <c r="H103" s="185">
        <f t="shared" si="54"/>
        <v>0</v>
      </c>
      <c r="I103" s="152"/>
      <c r="J103" s="153"/>
      <c r="K103" s="186">
        <f t="shared" si="55"/>
        <v>0</v>
      </c>
      <c r="L103" s="152"/>
      <c r="M103" s="187"/>
      <c r="N103" s="187">
        <f t="shared" si="56"/>
        <v>0</v>
      </c>
      <c r="O103" s="152"/>
      <c r="P103" s="188"/>
      <c r="Q103" s="188">
        <f t="shared" si="57"/>
        <v>0</v>
      </c>
      <c r="R103" s="152"/>
      <c r="S103" s="189"/>
      <c r="T103" s="189">
        <f t="shared" si="58"/>
        <v>0</v>
      </c>
      <c r="U103" s="152"/>
      <c r="V103" s="190"/>
      <c r="W103" s="190">
        <f t="shared" si="59"/>
        <v>0</v>
      </c>
      <c r="X103" s="152"/>
      <c r="Y103" s="191"/>
      <c r="Z103" s="191">
        <f t="shared" si="60"/>
        <v>0</v>
      </c>
      <c r="AA103" s="152"/>
      <c r="AB103" s="192"/>
      <c r="AC103" s="192">
        <f t="shared" si="61"/>
        <v>0</v>
      </c>
      <c r="AD103" s="152"/>
      <c r="AE103" s="193"/>
      <c r="AF103" s="193">
        <f t="shared" si="62"/>
        <v>0</v>
      </c>
      <c r="AG103" s="152"/>
      <c r="AH103" s="194"/>
      <c r="AI103" s="194">
        <f t="shared" si="63"/>
        <v>0</v>
      </c>
      <c r="AJ103" s="152"/>
      <c r="AK103" s="195"/>
      <c r="AL103" s="195">
        <f t="shared" si="64"/>
        <v>0</v>
      </c>
      <c r="AM103" s="152"/>
      <c r="AN103" s="196"/>
      <c r="AO103" s="196">
        <f t="shared" si="65"/>
        <v>0</v>
      </c>
      <c r="AP103" s="152"/>
      <c r="AQ103" s="197"/>
      <c r="AR103" s="197">
        <f t="shared" si="66"/>
        <v>0</v>
      </c>
      <c r="AS103" s="152"/>
      <c r="AT103" s="198"/>
      <c r="AU103" s="198">
        <f t="shared" si="67"/>
        <v>0</v>
      </c>
      <c r="AV103" s="152"/>
      <c r="AW103" s="199"/>
      <c r="AX103" s="199">
        <f t="shared" si="68"/>
        <v>0</v>
      </c>
      <c r="AY103" s="152"/>
      <c r="AZ103" s="200"/>
      <c r="BA103" s="200">
        <f t="shared" si="69"/>
        <v>0</v>
      </c>
      <c r="BB103" s="152"/>
      <c r="BC103" s="201"/>
      <c r="BD103" s="201">
        <f t="shared" si="70"/>
        <v>0</v>
      </c>
      <c r="BE103" s="152"/>
      <c r="BF103" s="202"/>
      <c r="BG103" s="202">
        <f t="shared" si="71"/>
        <v>0</v>
      </c>
      <c r="BH103" s="152"/>
      <c r="BI103" s="203"/>
      <c r="BJ103" s="203">
        <f t="shared" si="72"/>
        <v>0</v>
      </c>
      <c r="BK103" s="152"/>
      <c r="BL103" s="195"/>
      <c r="BM103" s="195">
        <f t="shared" si="73"/>
        <v>0</v>
      </c>
      <c r="BN103" s="152"/>
      <c r="BO103" s="204"/>
      <c r="BP103" s="204">
        <f t="shared" si="74"/>
        <v>0</v>
      </c>
      <c r="BQ103" s="152"/>
      <c r="BR103" s="205"/>
      <c r="BS103" s="205">
        <f t="shared" si="75"/>
        <v>0</v>
      </c>
      <c r="BT103" s="152"/>
      <c r="BU103" s="206"/>
      <c r="BV103" s="206">
        <f t="shared" si="76"/>
        <v>0</v>
      </c>
      <c r="BW103" s="152"/>
      <c r="BX103" s="207"/>
      <c r="BY103" s="207">
        <f t="shared" si="77"/>
        <v>0</v>
      </c>
      <c r="BZ103" s="152"/>
      <c r="CA103" s="208"/>
      <c r="CB103" s="208">
        <f t="shared" si="78"/>
        <v>0</v>
      </c>
      <c r="CC103" s="152"/>
      <c r="CD103" s="209"/>
      <c r="CE103" s="209">
        <f t="shared" si="79"/>
        <v>0</v>
      </c>
      <c r="CF103" s="152"/>
      <c r="CG103" s="210"/>
      <c r="CH103" s="210">
        <f t="shared" si="80"/>
        <v>0</v>
      </c>
      <c r="CI103" s="152"/>
      <c r="CJ103" s="211"/>
      <c r="CK103" s="211">
        <f t="shared" si="81"/>
        <v>0</v>
      </c>
      <c r="CL103" s="152"/>
      <c r="CM103" s="206"/>
      <c r="CN103" s="206">
        <f t="shared" si="82"/>
        <v>0</v>
      </c>
      <c r="CO103" s="152"/>
      <c r="CP103" s="212"/>
      <c r="CQ103" s="212">
        <f t="shared" si="83"/>
        <v>0</v>
      </c>
      <c r="CR103" s="152"/>
      <c r="CS103" s="213"/>
      <c r="CT103" s="213">
        <f t="shared" si="84"/>
        <v>0</v>
      </c>
      <c r="CU103">
        <f t="shared" si="90"/>
        <v>0</v>
      </c>
      <c r="CV103">
        <f t="shared" si="91"/>
        <v>0</v>
      </c>
      <c r="CW103">
        <f t="shared" si="92"/>
        <v>0</v>
      </c>
      <c r="CY103" s="140" t="e">
        <f t="shared" si="93"/>
        <v>#NAME?</v>
      </c>
      <c r="CZ103">
        <f t="shared" si="94"/>
        <v>0</v>
      </c>
    </row>
    <row r="104" spans="1:105">
      <c r="A104" s="181">
        <v>99</v>
      </c>
      <c r="B104" s="239"/>
      <c r="C104" s="182"/>
      <c r="D104" s="183"/>
      <c r="E104" s="184"/>
      <c r="F104" s="152"/>
      <c r="G104" s="152"/>
      <c r="H104" s="185">
        <f t="shared" si="54"/>
        <v>0</v>
      </c>
      <c r="I104" s="152"/>
      <c r="J104" s="153"/>
      <c r="K104" s="186">
        <f t="shared" si="55"/>
        <v>0</v>
      </c>
      <c r="L104" s="152"/>
      <c r="M104" s="187"/>
      <c r="N104" s="187">
        <f t="shared" si="56"/>
        <v>0</v>
      </c>
      <c r="O104" s="152"/>
      <c r="P104" s="188"/>
      <c r="Q104" s="188">
        <f t="shared" si="57"/>
        <v>0</v>
      </c>
      <c r="R104" s="152"/>
      <c r="S104" s="189"/>
      <c r="T104" s="189">
        <f t="shared" si="58"/>
        <v>0</v>
      </c>
      <c r="U104" s="152"/>
      <c r="V104" s="190"/>
      <c r="W104" s="190">
        <f t="shared" si="59"/>
        <v>0</v>
      </c>
      <c r="X104" s="152"/>
      <c r="Y104" s="191"/>
      <c r="Z104" s="191">
        <f t="shared" si="60"/>
        <v>0</v>
      </c>
      <c r="AA104" s="152"/>
      <c r="AB104" s="192"/>
      <c r="AC104" s="192">
        <f t="shared" si="61"/>
        <v>0</v>
      </c>
      <c r="AD104" s="152"/>
      <c r="AE104" s="193"/>
      <c r="AF104" s="193">
        <f t="shared" si="62"/>
        <v>0</v>
      </c>
      <c r="AG104" s="152"/>
      <c r="AH104" s="194"/>
      <c r="AI104" s="194">
        <f t="shared" si="63"/>
        <v>0</v>
      </c>
      <c r="AJ104" s="152"/>
      <c r="AK104" s="195"/>
      <c r="AL104" s="195">
        <f t="shared" si="64"/>
        <v>0</v>
      </c>
      <c r="AM104" s="152"/>
      <c r="AN104" s="196"/>
      <c r="AO104" s="196">
        <f t="shared" si="65"/>
        <v>0</v>
      </c>
      <c r="AP104" s="152"/>
      <c r="AQ104" s="197"/>
      <c r="AR104" s="197">
        <f t="shared" si="66"/>
        <v>0</v>
      </c>
      <c r="AS104" s="152"/>
      <c r="AT104" s="198"/>
      <c r="AU104" s="198">
        <f t="shared" si="67"/>
        <v>0</v>
      </c>
      <c r="AV104" s="152"/>
      <c r="AW104" s="199"/>
      <c r="AX104" s="199">
        <f t="shared" si="68"/>
        <v>0</v>
      </c>
      <c r="AY104" s="152"/>
      <c r="AZ104" s="200"/>
      <c r="BA104" s="200">
        <f t="shared" si="69"/>
        <v>0</v>
      </c>
      <c r="BB104" s="152"/>
      <c r="BC104" s="201"/>
      <c r="BD104" s="201">
        <f t="shared" si="70"/>
        <v>0</v>
      </c>
      <c r="BE104" s="152"/>
      <c r="BF104" s="202"/>
      <c r="BG104" s="202">
        <f t="shared" si="71"/>
        <v>0</v>
      </c>
      <c r="BH104" s="152"/>
      <c r="BI104" s="203"/>
      <c r="BJ104" s="203">
        <f t="shared" si="72"/>
        <v>0</v>
      </c>
      <c r="BK104" s="152"/>
      <c r="BL104" s="195"/>
      <c r="BM104" s="195">
        <f t="shared" si="73"/>
        <v>0</v>
      </c>
      <c r="BN104" s="152"/>
      <c r="BO104" s="204"/>
      <c r="BP104" s="204">
        <f t="shared" si="74"/>
        <v>0</v>
      </c>
      <c r="BQ104" s="152"/>
      <c r="BR104" s="205"/>
      <c r="BS104" s="205">
        <f t="shared" si="75"/>
        <v>0</v>
      </c>
      <c r="BT104" s="152"/>
      <c r="BU104" s="206"/>
      <c r="BV104" s="206">
        <f t="shared" si="76"/>
        <v>0</v>
      </c>
      <c r="BW104" s="152"/>
      <c r="BX104" s="207"/>
      <c r="BY104" s="207">
        <f t="shared" si="77"/>
        <v>0</v>
      </c>
      <c r="BZ104" s="152"/>
      <c r="CA104" s="208"/>
      <c r="CB104" s="208">
        <f t="shared" si="78"/>
        <v>0</v>
      </c>
      <c r="CC104" s="152"/>
      <c r="CD104" s="209"/>
      <c r="CE104" s="209">
        <f t="shared" si="79"/>
        <v>0</v>
      </c>
      <c r="CF104" s="152"/>
      <c r="CG104" s="210"/>
      <c r="CH104" s="210">
        <f t="shared" si="80"/>
        <v>0</v>
      </c>
      <c r="CI104" s="152"/>
      <c r="CJ104" s="211"/>
      <c r="CK104" s="211">
        <f t="shared" si="81"/>
        <v>0</v>
      </c>
      <c r="CL104" s="152"/>
      <c r="CM104" s="206"/>
      <c r="CN104" s="206">
        <f t="shared" si="82"/>
        <v>0</v>
      </c>
      <c r="CO104" s="152"/>
      <c r="CP104" s="212"/>
      <c r="CQ104" s="212">
        <f t="shared" si="83"/>
        <v>0</v>
      </c>
      <c r="CR104" s="152"/>
      <c r="CS104" s="213"/>
      <c r="CT104" s="213">
        <f t="shared" si="84"/>
        <v>0</v>
      </c>
      <c r="CU104">
        <f t="shared" si="90"/>
        <v>0</v>
      </c>
      <c r="CV104">
        <f t="shared" si="91"/>
        <v>0</v>
      </c>
      <c r="CW104">
        <f t="shared" si="92"/>
        <v>0</v>
      </c>
      <c r="CY104" s="140" t="e">
        <f t="shared" si="93"/>
        <v>#NAME?</v>
      </c>
      <c r="CZ104">
        <f t="shared" si="94"/>
        <v>0</v>
      </c>
    </row>
    <row r="105" spans="1:105">
      <c r="A105" s="181">
        <v>100</v>
      </c>
      <c r="B105" s="239"/>
      <c r="C105" s="182"/>
      <c r="D105" s="183"/>
      <c r="E105" s="184"/>
      <c r="F105" s="152"/>
      <c r="G105" s="152"/>
      <c r="H105" s="185">
        <f t="shared" si="54"/>
        <v>0</v>
      </c>
      <c r="I105" s="152"/>
      <c r="J105" s="153"/>
      <c r="K105" s="186">
        <f t="shared" si="55"/>
        <v>0</v>
      </c>
      <c r="L105" s="152"/>
      <c r="M105" s="187"/>
      <c r="N105" s="187">
        <f t="shared" si="56"/>
        <v>0</v>
      </c>
      <c r="O105" s="152"/>
      <c r="P105" s="188"/>
      <c r="Q105" s="188">
        <f t="shared" si="57"/>
        <v>0</v>
      </c>
      <c r="R105" s="152"/>
      <c r="S105" s="189"/>
      <c r="T105" s="189">
        <f t="shared" si="58"/>
        <v>0</v>
      </c>
      <c r="U105" s="152"/>
      <c r="V105" s="190"/>
      <c r="W105" s="190">
        <f t="shared" si="59"/>
        <v>0</v>
      </c>
      <c r="X105" s="152"/>
      <c r="Y105" s="191"/>
      <c r="Z105" s="191">
        <f t="shared" si="60"/>
        <v>0</v>
      </c>
      <c r="AA105" s="152"/>
      <c r="AB105" s="192"/>
      <c r="AC105" s="192">
        <f t="shared" si="61"/>
        <v>0</v>
      </c>
      <c r="AD105" s="152"/>
      <c r="AE105" s="193"/>
      <c r="AF105" s="193">
        <f t="shared" si="62"/>
        <v>0</v>
      </c>
      <c r="AG105" s="152"/>
      <c r="AH105" s="194"/>
      <c r="AI105" s="194">
        <f t="shared" si="63"/>
        <v>0</v>
      </c>
      <c r="AJ105" s="152"/>
      <c r="AK105" s="195"/>
      <c r="AL105" s="195">
        <f t="shared" si="64"/>
        <v>0</v>
      </c>
      <c r="AM105" s="152"/>
      <c r="AN105" s="196"/>
      <c r="AO105" s="196">
        <f t="shared" si="65"/>
        <v>0</v>
      </c>
      <c r="AP105" s="152"/>
      <c r="AQ105" s="197"/>
      <c r="AR105" s="197">
        <f t="shared" si="66"/>
        <v>0</v>
      </c>
      <c r="AS105" s="152"/>
      <c r="AT105" s="198"/>
      <c r="AU105" s="198">
        <f t="shared" si="67"/>
        <v>0</v>
      </c>
      <c r="AV105" s="152"/>
      <c r="AW105" s="199"/>
      <c r="AX105" s="199">
        <f t="shared" si="68"/>
        <v>0</v>
      </c>
      <c r="AY105" s="152"/>
      <c r="AZ105" s="200"/>
      <c r="BA105" s="200">
        <f t="shared" si="69"/>
        <v>0</v>
      </c>
      <c r="BB105" s="152"/>
      <c r="BC105" s="201"/>
      <c r="BD105" s="201">
        <f t="shared" si="70"/>
        <v>0</v>
      </c>
      <c r="BE105" s="152"/>
      <c r="BF105" s="202"/>
      <c r="BG105" s="202">
        <f t="shared" si="71"/>
        <v>0</v>
      </c>
      <c r="BH105" s="152"/>
      <c r="BI105" s="203"/>
      <c r="BJ105" s="203">
        <f t="shared" si="72"/>
        <v>0</v>
      </c>
      <c r="BK105" s="152"/>
      <c r="BL105" s="195"/>
      <c r="BM105" s="195">
        <f t="shared" si="73"/>
        <v>0</v>
      </c>
      <c r="BN105" s="152"/>
      <c r="BO105" s="204"/>
      <c r="BP105" s="204">
        <f t="shared" si="74"/>
        <v>0</v>
      </c>
      <c r="BQ105" s="152"/>
      <c r="BR105" s="205"/>
      <c r="BS105" s="205">
        <f t="shared" si="75"/>
        <v>0</v>
      </c>
      <c r="BT105" s="152"/>
      <c r="BU105" s="206"/>
      <c r="BV105" s="206">
        <f t="shared" si="76"/>
        <v>0</v>
      </c>
      <c r="BW105" s="152"/>
      <c r="BX105" s="207"/>
      <c r="BY105" s="207">
        <f t="shared" si="77"/>
        <v>0</v>
      </c>
      <c r="BZ105" s="152"/>
      <c r="CA105" s="208"/>
      <c r="CB105" s="208">
        <f t="shared" si="78"/>
        <v>0</v>
      </c>
      <c r="CC105" s="152"/>
      <c r="CD105" s="209"/>
      <c r="CE105" s="209">
        <f t="shared" si="79"/>
        <v>0</v>
      </c>
      <c r="CF105" s="152"/>
      <c r="CG105" s="210"/>
      <c r="CH105" s="210">
        <f t="shared" si="80"/>
        <v>0</v>
      </c>
      <c r="CI105" s="152"/>
      <c r="CJ105" s="211"/>
      <c r="CK105" s="211">
        <f t="shared" si="81"/>
        <v>0</v>
      </c>
      <c r="CL105" s="152"/>
      <c r="CM105" s="206"/>
      <c r="CN105" s="206">
        <f t="shared" si="82"/>
        <v>0</v>
      </c>
      <c r="CO105" s="152"/>
      <c r="CP105" s="212"/>
      <c r="CQ105" s="212">
        <f t="shared" si="83"/>
        <v>0</v>
      </c>
      <c r="CR105" s="152"/>
      <c r="CS105" s="213"/>
      <c r="CT105" s="213">
        <f t="shared" si="84"/>
        <v>0</v>
      </c>
      <c r="CU105">
        <f t="shared" si="90"/>
        <v>0</v>
      </c>
      <c r="CV105">
        <f t="shared" si="91"/>
        <v>0</v>
      </c>
      <c r="CW105">
        <f t="shared" si="92"/>
        <v>0</v>
      </c>
      <c r="CY105" s="140" t="e">
        <f t="shared" si="93"/>
        <v>#NAME?</v>
      </c>
      <c r="CZ105">
        <f t="shared" si="94"/>
        <v>0</v>
      </c>
    </row>
    <row r="106" spans="1:105">
      <c r="A106" s="181">
        <v>101</v>
      </c>
      <c r="B106" s="239"/>
      <c r="C106" s="182"/>
      <c r="D106" s="183"/>
      <c r="E106" s="184"/>
      <c r="F106" s="152"/>
      <c r="G106" s="152"/>
      <c r="H106" s="185">
        <f t="shared" si="54"/>
        <v>0</v>
      </c>
      <c r="I106" s="152"/>
      <c r="J106" s="153"/>
      <c r="K106" s="186">
        <f t="shared" si="55"/>
        <v>0</v>
      </c>
      <c r="L106" s="152"/>
      <c r="M106" s="187"/>
      <c r="N106" s="187">
        <f t="shared" si="56"/>
        <v>0</v>
      </c>
      <c r="O106" s="152"/>
      <c r="P106" s="188"/>
      <c r="Q106" s="188">
        <f t="shared" si="57"/>
        <v>0</v>
      </c>
      <c r="R106" s="152"/>
      <c r="S106" s="189"/>
      <c r="T106" s="189">
        <f t="shared" si="58"/>
        <v>0</v>
      </c>
      <c r="U106" s="152"/>
      <c r="V106" s="190"/>
      <c r="W106" s="190">
        <f t="shared" si="59"/>
        <v>0</v>
      </c>
      <c r="X106" s="152"/>
      <c r="Y106" s="191"/>
      <c r="Z106" s="191">
        <f t="shared" si="60"/>
        <v>0</v>
      </c>
      <c r="AA106" s="152"/>
      <c r="AB106" s="192"/>
      <c r="AC106" s="192">
        <f t="shared" si="61"/>
        <v>0</v>
      </c>
      <c r="AD106" s="152"/>
      <c r="AE106" s="193"/>
      <c r="AF106" s="193">
        <f t="shared" si="62"/>
        <v>0</v>
      </c>
      <c r="AG106" s="152"/>
      <c r="AH106" s="194"/>
      <c r="AI106" s="194">
        <f t="shared" si="63"/>
        <v>0</v>
      </c>
      <c r="AJ106" s="152"/>
      <c r="AK106" s="195"/>
      <c r="AL106" s="195">
        <f t="shared" si="64"/>
        <v>0</v>
      </c>
      <c r="AM106" s="152"/>
      <c r="AN106" s="196"/>
      <c r="AO106" s="196">
        <f t="shared" si="65"/>
        <v>0</v>
      </c>
      <c r="AP106" s="152"/>
      <c r="AQ106" s="197"/>
      <c r="AR106" s="197">
        <f t="shared" si="66"/>
        <v>0</v>
      </c>
      <c r="AS106" s="152"/>
      <c r="AT106" s="198"/>
      <c r="AU106" s="198">
        <f t="shared" si="67"/>
        <v>0</v>
      </c>
      <c r="AV106" s="152"/>
      <c r="AW106" s="199"/>
      <c r="AX106" s="199">
        <f t="shared" si="68"/>
        <v>0</v>
      </c>
      <c r="AY106" s="152"/>
      <c r="AZ106" s="200"/>
      <c r="BA106" s="200">
        <f t="shared" si="69"/>
        <v>0</v>
      </c>
      <c r="BB106" s="152"/>
      <c r="BC106" s="201"/>
      <c r="BD106" s="201">
        <f t="shared" si="70"/>
        <v>0</v>
      </c>
      <c r="BE106" s="152"/>
      <c r="BF106" s="202"/>
      <c r="BG106" s="202">
        <f t="shared" si="71"/>
        <v>0</v>
      </c>
      <c r="BH106" s="152"/>
      <c r="BI106" s="203"/>
      <c r="BJ106" s="203">
        <f t="shared" si="72"/>
        <v>0</v>
      </c>
      <c r="BK106" s="152"/>
      <c r="BL106" s="195"/>
      <c r="BM106" s="195">
        <f t="shared" si="73"/>
        <v>0</v>
      </c>
      <c r="BN106" s="152"/>
      <c r="BO106" s="204"/>
      <c r="BP106" s="204">
        <f t="shared" si="74"/>
        <v>0</v>
      </c>
      <c r="BQ106" s="152"/>
      <c r="BR106" s="205"/>
      <c r="BS106" s="205">
        <f t="shared" si="75"/>
        <v>0</v>
      </c>
      <c r="BT106" s="152"/>
      <c r="BU106" s="206"/>
      <c r="BV106" s="206">
        <f t="shared" si="76"/>
        <v>0</v>
      </c>
      <c r="BW106" s="152"/>
      <c r="BX106" s="207"/>
      <c r="BY106" s="207">
        <f t="shared" si="77"/>
        <v>0</v>
      </c>
      <c r="BZ106" s="152"/>
      <c r="CA106" s="208"/>
      <c r="CB106" s="208">
        <f t="shared" si="78"/>
        <v>0</v>
      </c>
      <c r="CC106" s="152"/>
      <c r="CD106" s="209"/>
      <c r="CE106" s="209">
        <f t="shared" si="79"/>
        <v>0</v>
      </c>
      <c r="CF106" s="152"/>
      <c r="CG106" s="210"/>
      <c r="CH106" s="210">
        <f t="shared" si="80"/>
        <v>0</v>
      </c>
      <c r="CI106" s="152"/>
      <c r="CJ106" s="211"/>
      <c r="CK106" s="211">
        <f t="shared" si="81"/>
        <v>0</v>
      </c>
      <c r="CL106" s="152"/>
      <c r="CM106" s="206"/>
      <c r="CN106" s="206">
        <f t="shared" si="82"/>
        <v>0</v>
      </c>
      <c r="CO106" s="152"/>
      <c r="CP106" s="212"/>
      <c r="CQ106" s="212">
        <f t="shared" si="83"/>
        <v>0</v>
      </c>
      <c r="CR106" s="152"/>
      <c r="CS106" s="213"/>
      <c r="CT106" s="213">
        <f t="shared" si="84"/>
        <v>0</v>
      </c>
      <c r="CU106">
        <f t="shared" si="90"/>
        <v>0</v>
      </c>
      <c r="CV106">
        <f t="shared" si="91"/>
        <v>0</v>
      </c>
      <c r="CW106">
        <f t="shared" si="92"/>
        <v>0</v>
      </c>
      <c r="CY106" s="140" t="e">
        <f t="shared" si="93"/>
        <v>#NAME?</v>
      </c>
      <c r="CZ106">
        <f t="shared" si="94"/>
        <v>0</v>
      </c>
    </row>
    <row r="107" spans="1:105">
      <c r="A107" s="181">
        <v>102</v>
      </c>
      <c r="B107" s="239"/>
      <c r="C107" s="182"/>
      <c r="D107" s="183"/>
      <c r="E107" s="184"/>
      <c r="F107" s="152"/>
      <c r="G107" s="152"/>
      <c r="H107" s="185">
        <f t="shared" si="54"/>
        <v>0</v>
      </c>
      <c r="I107" s="152"/>
      <c r="J107" s="153"/>
      <c r="K107" s="186">
        <f t="shared" si="55"/>
        <v>0</v>
      </c>
      <c r="L107" s="152"/>
      <c r="M107" s="187"/>
      <c r="N107" s="187">
        <f t="shared" si="56"/>
        <v>0</v>
      </c>
      <c r="O107" s="152"/>
      <c r="P107" s="188"/>
      <c r="Q107" s="188">
        <f t="shared" si="57"/>
        <v>0</v>
      </c>
      <c r="R107" s="152"/>
      <c r="S107" s="189"/>
      <c r="T107" s="189">
        <f t="shared" si="58"/>
        <v>0</v>
      </c>
      <c r="U107" s="152"/>
      <c r="V107" s="190"/>
      <c r="W107" s="190">
        <f t="shared" si="59"/>
        <v>0</v>
      </c>
      <c r="X107" s="152"/>
      <c r="Y107" s="191"/>
      <c r="Z107" s="191">
        <f t="shared" si="60"/>
        <v>0</v>
      </c>
      <c r="AA107" s="152"/>
      <c r="AB107" s="192"/>
      <c r="AC107" s="192">
        <f t="shared" si="61"/>
        <v>0</v>
      </c>
      <c r="AD107" s="152"/>
      <c r="AE107" s="193"/>
      <c r="AF107" s="193">
        <f t="shared" si="62"/>
        <v>0</v>
      </c>
      <c r="AG107" s="152"/>
      <c r="AH107" s="194"/>
      <c r="AI107" s="194">
        <f t="shared" si="63"/>
        <v>0</v>
      </c>
      <c r="AJ107" s="152"/>
      <c r="AK107" s="195"/>
      <c r="AL107" s="195">
        <f t="shared" si="64"/>
        <v>0</v>
      </c>
      <c r="AM107" s="152"/>
      <c r="AN107" s="196"/>
      <c r="AO107" s="196">
        <f t="shared" si="65"/>
        <v>0</v>
      </c>
      <c r="AP107" s="152"/>
      <c r="AQ107" s="197"/>
      <c r="AR107" s="197">
        <f t="shared" si="66"/>
        <v>0</v>
      </c>
      <c r="AS107" s="152"/>
      <c r="AT107" s="198"/>
      <c r="AU107" s="198">
        <f t="shared" si="67"/>
        <v>0</v>
      </c>
      <c r="AV107" s="152"/>
      <c r="AW107" s="199"/>
      <c r="AX107" s="199">
        <f t="shared" si="68"/>
        <v>0</v>
      </c>
      <c r="AY107" s="152"/>
      <c r="AZ107" s="200"/>
      <c r="BA107" s="200">
        <f t="shared" si="69"/>
        <v>0</v>
      </c>
      <c r="BB107" s="152"/>
      <c r="BC107" s="201"/>
      <c r="BD107" s="201">
        <f t="shared" si="70"/>
        <v>0</v>
      </c>
      <c r="BE107" s="152"/>
      <c r="BF107" s="202"/>
      <c r="BG107" s="202">
        <f t="shared" si="71"/>
        <v>0</v>
      </c>
      <c r="BH107" s="152"/>
      <c r="BI107" s="203"/>
      <c r="BJ107" s="203">
        <f t="shared" si="72"/>
        <v>0</v>
      </c>
      <c r="BK107" s="152"/>
      <c r="BL107" s="195"/>
      <c r="BM107" s="195">
        <f t="shared" si="73"/>
        <v>0</v>
      </c>
      <c r="BN107" s="152"/>
      <c r="BO107" s="204"/>
      <c r="BP107" s="204">
        <f t="shared" si="74"/>
        <v>0</v>
      </c>
      <c r="BQ107" s="152"/>
      <c r="BR107" s="205"/>
      <c r="BS107" s="205">
        <f t="shared" si="75"/>
        <v>0</v>
      </c>
      <c r="BT107" s="152"/>
      <c r="BU107" s="206"/>
      <c r="BV107" s="206">
        <f t="shared" si="76"/>
        <v>0</v>
      </c>
      <c r="BW107" s="152"/>
      <c r="BX107" s="207"/>
      <c r="BY107" s="207">
        <f t="shared" si="77"/>
        <v>0</v>
      </c>
      <c r="BZ107" s="152"/>
      <c r="CA107" s="208"/>
      <c r="CB107" s="208">
        <f t="shared" si="78"/>
        <v>0</v>
      </c>
      <c r="CC107" s="152"/>
      <c r="CD107" s="209"/>
      <c r="CE107" s="209">
        <f t="shared" si="79"/>
        <v>0</v>
      </c>
      <c r="CF107" s="152"/>
      <c r="CG107" s="210"/>
      <c r="CH107" s="210">
        <f t="shared" si="80"/>
        <v>0</v>
      </c>
      <c r="CI107" s="152"/>
      <c r="CJ107" s="211"/>
      <c r="CK107" s="211">
        <f t="shared" si="81"/>
        <v>0</v>
      </c>
      <c r="CL107" s="152"/>
      <c r="CM107" s="206"/>
      <c r="CN107" s="206">
        <f t="shared" si="82"/>
        <v>0</v>
      </c>
      <c r="CO107" s="152"/>
      <c r="CP107" s="212"/>
      <c r="CQ107" s="212">
        <f t="shared" si="83"/>
        <v>0</v>
      </c>
      <c r="CR107" s="152"/>
      <c r="CS107" s="213"/>
      <c r="CT107" s="213">
        <f t="shared" si="84"/>
        <v>0</v>
      </c>
      <c r="CU107">
        <f t="shared" si="90"/>
        <v>0</v>
      </c>
      <c r="CV107">
        <f t="shared" si="91"/>
        <v>0</v>
      </c>
      <c r="CW107">
        <f t="shared" si="92"/>
        <v>0</v>
      </c>
      <c r="CY107" s="140" t="e">
        <f t="shared" si="93"/>
        <v>#NAME?</v>
      </c>
      <c r="CZ107">
        <f t="shared" si="94"/>
        <v>0</v>
      </c>
    </row>
    <row r="108" spans="1:105" s="331" customFormat="1">
      <c r="A108" s="326">
        <v>103</v>
      </c>
      <c r="B108" s="332" t="s">
        <v>204</v>
      </c>
      <c r="C108" s="328" t="s">
        <v>130</v>
      </c>
      <c r="D108" s="329"/>
      <c r="E108" s="330">
        <f>Cijene!D37</f>
        <v>11</v>
      </c>
      <c r="F108" s="326">
        <f>ArtikalG01</f>
        <v>0</v>
      </c>
      <c r="G108" s="326"/>
      <c r="H108" s="185">
        <f t="shared" si="54"/>
        <v>0</v>
      </c>
      <c r="I108" s="326">
        <f>ArtikalG02</f>
        <v>0</v>
      </c>
      <c r="J108" s="326"/>
      <c r="K108" s="186">
        <f t="shared" si="55"/>
        <v>0</v>
      </c>
      <c r="L108" s="326">
        <f>ArtikalG03</f>
        <v>0</v>
      </c>
      <c r="M108" s="329"/>
      <c r="N108" s="187">
        <f t="shared" si="56"/>
        <v>0</v>
      </c>
      <c r="O108" s="326">
        <f>ArtikalG04</f>
        <v>0</v>
      </c>
      <c r="P108" s="329"/>
      <c r="Q108" s="188">
        <f t="shared" si="57"/>
        <v>0</v>
      </c>
      <c r="R108" s="326">
        <f>ArtikalG05</f>
        <v>0</v>
      </c>
      <c r="S108" s="329"/>
      <c r="T108" s="189">
        <f t="shared" si="58"/>
        <v>0</v>
      </c>
      <c r="U108" s="326">
        <f>ArtikalG06</f>
        <v>0</v>
      </c>
      <c r="V108" s="329"/>
      <c r="W108" s="190">
        <f t="shared" si="59"/>
        <v>0</v>
      </c>
      <c r="X108" s="326">
        <f>ArtikalG07</f>
        <v>0</v>
      </c>
      <c r="Y108" s="329"/>
      <c r="Z108" s="191">
        <f t="shared" si="60"/>
        <v>0</v>
      </c>
      <c r="AA108" s="326">
        <f>ArtikalG08</f>
        <v>0</v>
      </c>
      <c r="AB108" s="329"/>
      <c r="AC108" s="192">
        <f t="shared" si="61"/>
        <v>0</v>
      </c>
      <c r="AD108" s="326">
        <f>ArtikalG09</f>
        <v>0</v>
      </c>
      <c r="AE108" s="329"/>
      <c r="AF108" s="193">
        <f t="shared" si="62"/>
        <v>0</v>
      </c>
      <c r="AG108" s="326">
        <f>ArtikalG10</f>
        <v>0</v>
      </c>
      <c r="AH108" s="329"/>
      <c r="AI108" s="194">
        <f t="shared" si="63"/>
        <v>0</v>
      </c>
      <c r="AJ108" s="326">
        <f>ArtikalG11</f>
        <v>0</v>
      </c>
      <c r="AK108" s="329"/>
      <c r="AL108" s="195">
        <f t="shared" si="64"/>
        <v>0</v>
      </c>
      <c r="AM108" s="326">
        <f>ArtikalG12</f>
        <v>0</v>
      </c>
      <c r="AN108" s="329"/>
      <c r="AO108" s="196">
        <f t="shared" si="65"/>
        <v>0</v>
      </c>
      <c r="AP108" s="326">
        <f>ArtikalG13</f>
        <v>0</v>
      </c>
      <c r="AQ108" s="329"/>
      <c r="AR108" s="197">
        <f t="shared" si="66"/>
        <v>0</v>
      </c>
      <c r="AS108" s="326">
        <f>ArtikalG14</f>
        <v>0</v>
      </c>
      <c r="AT108" s="329"/>
      <c r="AU108" s="198">
        <f t="shared" si="67"/>
        <v>0</v>
      </c>
      <c r="AV108" s="326">
        <f>ArtikalG15</f>
        <v>0</v>
      </c>
      <c r="AW108" s="329"/>
      <c r="AX108" s="199">
        <f t="shared" si="68"/>
        <v>0</v>
      </c>
      <c r="AY108" s="326">
        <f>ArtikalG16</f>
        <v>0</v>
      </c>
      <c r="AZ108" s="329"/>
      <c r="BA108" s="200">
        <f t="shared" si="69"/>
        <v>0</v>
      </c>
      <c r="BB108" s="326">
        <f>ArtikalG17</f>
        <v>0</v>
      </c>
      <c r="BC108" s="329"/>
      <c r="BD108" s="201">
        <f t="shared" si="70"/>
        <v>0</v>
      </c>
      <c r="BE108" s="326">
        <f>ArtikalG18</f>
        <v>0</v>
      </c>
      <c r="BF108" s="329"/>
      <c r="BG108" s="202">
        <f t="shared" si="71"/>
        <v>0</v>
      </c>
      <c r="BH108" s="326">
        <f>ArtikalG19</f>
        <v>0</v>
      </c>
      <c r="BI108" s="329"/>
      <c r="BJ108" s="203">
        <f t="shared" si="72"/>
        <v>0</v>
      </c>
      <c r="BK108" s="326">
        <f>ArtikalG20</f>
        <v>0</v>
      </c>
      <c r="BL108" s="329"/>
      <c r="BM108" s="195">
        <f t="shared" si="73"/>
        <v>0</v>
      </c>
      <c r="BN108" s="326">
        <f>ArtikalG21</f>
        <v>0</v>
      </c>
      <c r="BO108" s="329"/>
      <c r="BP108" s="204">
        <f t="shared" si="74"/>
        <v>0</v>
      </c>
      <c r="BQ108" s="326">
        <f>ArtikalG22</f>
        <v>0</v>
      </c>
      <c r="BR108" s="329"/>
      <c r="BS108" s="205">
        <f t="shared" si="75"/>
        <v>0</v>
      </c>
      <c r="BT108" s="326">
        <f>ArtikalG23</f>
        <v>0</v>
      </c>
      <c r="BU108" s="329"/>
      <c r="BV108" s="206">
        <f t="shared" si="76"/>
        <v>0</v>
      </c>
      <c r="BW108" s="326">
        <f>ArtikalG24</f>
        <v>0</v>
      </c>
      <c r="BX108" s="329"/>
      <c r="BY108" s="207">
        <f t="shared" si="77"/>
        <v>0</v>
      </c>
      <c r="BZ108" s="326">
        <f>ArtikalG25</f>
        <v>0</v>
      </c>
      <c r="CA108" s="329"/>
      <c r="CB108" s="208">
        <f t="shared" si="78"/>
        <v>0</v>
      </c>
      <c r="CC108" s="326">
        <f>ArtikalG26</f>
        <v>0</v>
      </c>
      <c r="CD108" s="329"/>
      <c r="CE108" s="209">
        <f t="shared" si="79"/>
        <v>0</v>
      </c>
      <c r="CF108" s="326">
        <f>ArtikalG27</f>
        <v>0</v>
      </c>
      <c r="CG108" s="329"/>
      <c r="CH108" s="210">
        <f t="shared" si="80"/>
        <v>0</v>
      </c>
      <c r="CI108" s="326">
        <f>ArtikalG28</f>
        <v>0</v>
      </c>
      <c r="CJ108" s="329"/>
      <c r="CK108" s="211">
        <f t="shared" si="81"/>
        <v>0</v>
      </c>
      <c r="CL108" s="326">
        <f>ArtikalG29</f>
        <v>0</v>
      </c>
      <c r="CM108" s="329"/>
      <c r="CN108" s="206">
        <f t="shared" si="82"/>
        <v>0</v>
      </c>
      <c r="CO108" s="326">
        <f>ArtikalG30</f>
        <v>0</v>
      </c>
      <c r="CP108" s="329"/>
      <c r="CQ108" s="212">
        <f t="shared" si="83"/>
        <v>0</v>
      </c>
      <c r="CR108" s="326">
        <f>ArtikalG31</f>
        <v>0</v>
      </c>
      <c r="CS108" s="329"/>
      <c r="CT108" s="213">
        <f t="shared" si="84"/>
        <v>0</v>
      </c>
      <c r="CU108">
        <f t="shared" si="90"/>
        <v>0</v>
      </c>
      <c r="CV108">
        <f t="shared" si="91"/>
        <v>0</v>
      </c>
      <c r="CW108">
        <f t="shared" si="92"/>
        <v>0</v>
      </c>
      <c r="CX108"/>
      <c r="CY108" s="140" t="e">
        <f t="shared" si="93"/>
        <v>#NAME?</v>
      </c>
      <c r="CZ108">
        <f t="shared" si="94"/>
        <v>0</v>
      </c>
      <c r="DA108"/>
    </row>
    <row r="109" spans="1:105">
      <c r="A109" s="181">
        <v>104</v>
      </c>
      <c r="B109" s="325"/>
      <c r="C109" s="182"/>
      <c r="D109" s="183"/>
      <c r="E109" s="184"/>
      <c r="F109" s="152"/>
      <c r="G109" s="152"/>
      <c r="H109" s="185">
        <f t="shared" si="54"/>
        <v>0</v>
      </c>
      <c r="I109" s="152"/>
      <c r="J109" s="153"/>
      <c r="K109" s="186">
        <f t="shared" si="55"/>
        <v>0</v>
      </c>
      <c r="L109" s="152"/>
      <c r="M109" s="187"/>
      <c r="N109" s="187">
        <f t="shared" si="56"/>
        <v>0</v>
      </c>
      <c r="O109" s="152"/>
      <c r="P109" s="188"/>
      <c r="Q109" s="188">
        <f t="shared" si="57"/>
        <v>0</v>
      </c>
      <c r="R109" s="152"/>
      <c r="S109" s="189"/>
      <c r="T109" s="189">
        <f t="shared" si="58"/>
        <v>0</v>
      </c>
      <c r="U109" s="152"/>
      <c r="V109" s="190"/>
      <c r="W109" s="190">
        <f t="shared" si="59"/>
        <v>0</v>
      </c>
      <c r="X109" s="152"/>
      <c r="Y109" s="191"/>
      <c r="Z109" s="191">
        <f t="shared" si="60"/>
        <v>0</v>
      </c>
      <c r="AA109" s="152"/>
      <c r="AB109" s="192"/>
      <c r="AC109" s="192">
        <f t="shared" si="61"/>
        <v>0</v>
      </c>
      <c r="AD109" s="152"/>
      <c r="AE109" s="193"/>
      <c r="AF109" s="193">
        <f t="shared" si="62"/>
        <v>0</v>
      </c>
      <c r="AG109" s="152"/>
      <c r="AH109" s="194"/>
      <c r="AI109" s="194">
        <f t="shared" si="63"/>
        <v>0</v>
      </c>
      <c r="AJ109" s="152"/>
      <c r="AK109" s="195"/>
      <c r="AL109" s="195">
        <f t="shared" si="64"/>
        <v>0</v>
      </c>
      <c r="AM109" s="152"/>
      <c r="AN109" s="196"/>
      <c r="AO109" s="196">
        <f t="shared" si="65"/>
        <v>0</v>
      </c>
      <c r="AP109" s="152"/>
      <c r="AQ109" s="197"/>
      <c r="AR109" s="197">
        <f t="shared" si="66"/>
        <v>0</v>
      </c>
      <c r="AS109" s="152"/>
      <c r="AT109" s="198"/>
      <c r="AU109" s="198">
        <f t="shared" si="67"/>
        <v>0</v>
      </c>
      <c r="AV109" s="152"/>
      <c r="AW109" s="199"/>
      <c r="AX109" s="199">
        <f t="shared" si="68"/>
        <v>0</v>
      </c>
      <c r="AY109" s="152"/>
      <c r="AZ109" s="200"/>
      <c r="BA109" s="200">
        <f t="shared" si="69"/>
        <v>0</v>
      </c>
      <c r="BB109" s="152"/>
      <c r="BC109" s="201"/>
      <c r="BD109" s="201">
        <f t="shared" si="70"/>
        <v>0</v>
      </c>
      <c r="BE109" s="152"/>
      <c r="BF109" s="202"/>
      <c r="BG109" s="202">
        <f t="shared" si="71"/>
        <v>0</v>
      </c>
      <c r="BH109" s="152"/>
      <c r="BI109" s="203"/>
      <c r="BJ109" s="203">
        <f t="shared" si="72"/>
        <v>0</v>
      </c>
      <c r="BK109" s="152"/>
      <c r="BL109" s="195"/>
      <c r="BM109" s="195">
        <f t="shared" si="73"/>
        <v>0</v>
      </c>
      <c r="BN109" s="152"/>
      <c r="BO109" s="204"/>
      <c r="BP109" s="204">
        <f t="shared" si="74"/>
        <v>0</v>
      </c>
      <c r="BQ109" s="152"/>
      <c r="BR109" s="205"/>
      <c r="BS109" s="205">
        <f t="shared" si="75"/>
        <v>0</v>
      </c>
      <c r="BT109" s="152"/>
      <c r="BU109" s="206"/>
      <c r="BV109" s="206">
        <f t="shared" si="76"/>
        <v>0</v>
      </c>
      <c r="BW109" s="152"/>
      <c r="BX109" s="207"/>
      <c r="BY109" s="207">
        <f t="shared" si="77"/>
        <v>0</v>
      </c>
      <c r="BZ109" s="152"/>
      <c r="CA109" s="208"/>
      <c r="CB109" s="208">
        <f t="shared" si="78"/>
        <v>0</v>
      </c>
      <c r="CC109" s="152"/>
      <c r="CD109" s="209"/>
      <c r="CE109" s="209">
        <f t="shared" si="79"/>
        <v>0</v>
      </c>
      <c r="CF109" s="152"/>
      <c r="CG109" s="210"/>
      <c r="CH109" s="210">
        <f t="shared" si="80"/>
        <v>0</v>
      </c>
      <c r="CI109" s="152"/>
      <c r="CJ109" s="211"/>
      <c r="CK109" s="211">
        <f t="shared" si="81"/>
        <v>0</v>
      </c>
      <c r="CL109" s="152"/>
      <c r="CM109" s="206"/>
      <c r="CN109" s="206">
        <f t="shared" si="82"/>
        <v>0</v>
      </c>
      <c r="CO109" s="152"/>
      <c r="CP109" s="212"/>
      <c r="CQ109" s="212">
        <f t="shared" si="83"/>
        <v>0</v>
      </c>
      <c r="CR109" s="152"/>
      <c r="CS109" s="213"/>
      <c r="CT109" s="213">
        <f t="shared" si="84"/>
        <v>0</v>
      </c>
      <c r="CU109">
        <f t="shared" si="90"/>
        <v>0</v>
      </c>
      <c r="CV109">
        <f t="shared" si="91"/>
        <v>0</v>
      </c>
      <c r="CW109">
        <f t="shared" si="92"/>
        <v>0</v>
      </c>
      <c r="CY109" s="140" t="e">
        <f t="shared" si="93"/>
        <v>#NAME?</v>
      </c>
      <c r="CZ109">
        <f t="shared" si="94"/>
        <v>0</v>
      </c>
    </row>
    <row r="110" spans="1:105">
      <c r="A110" s="181">
        <v>105</v>
      </c>
      <c r="B110" s="325"/>
      <c r="C110" s="182"/>
      <c r="D110" s="183"/>
      <c r="E110" s="184"/>
      <c r="F110" s="152"/>
      <c r="G110" s="152"/>
      <c r="H110" s="185">
        <f t="shared" si="54"/>
        <v>0</v>
      </c>
      <c r="I110" s="152"/>
      <c r="J110" s="153"/>
      <c r="K110" s="186">
        <f t="shared" si="55"/>
        <v>0</v>
      </c>
      <c r="L110" s="152"/>
      <c r="M110" s="187"/>
      <c r="N110" s="187">
        <f t="shared" si="56"/>
        <v>0</v>
      </c>
      <c r="O110" s="152"/>
      <c r="P110" s="188"/>
      <c r="Q110" s="188">
        <f t="shared" si="57"/>
        <v>0</v>
      </c>
      <c r="R110" s="152"/>
      <c r="S110" s="189"/>
      <c r="T110" s="189">
        <f t="shared" si="58"/>
        <v>0</v>
      </c>
      <c r="U110" s="152"/>
      <c r="V110" s="190"/>
      <c r="W110" s="190">
        <f t="shared" si="59"/>
        <v>0</v>
      </c>
      <c r="X110" s="152"/>
      <c r="Y110" s="191"/>
      <c r="Z110" s="191">
        <f t="shared" si="60"/>
        <v>0</v>
      </c>
      <c r="AA110" s="152"/>
      <c r="AB110" s="192"/>
      <c r="AC110" s="192">
        <f t="shared" si="61"/>
        <v>0</v>
      </c>
      <c r="AD110" s="152"/>
      <c r="AE110" s="193"/>
      <c r="AF110" s="193">
        <f t="shared" si="62"/>
        <v>0</v>
      </c>
      <c r="AG110" s="152"/>
      <c r="AH110" s="194"/>
      <c r="AI110" s="194">
        <f t="shared" si="63"/>
        <v>0</v>
      </c>
      <c r="AJ110" s="152"/>
      <c r="AK110" s="195"/>
      <c r="AL110" s="195">
        <f t="shared" si="64"/>
        <v>0</v>
      </c>
      <c r="AM110" s="152"/>
      <c r="AN110" s="196"/>
      <c r="AO110" s="196">
        <f t="shared" si="65"/>
        <v>0</v>
      </c>
      <c r="AP110" s="152"/>
      <c r="AQ110" s="197"/>
      <c r="AR110" s="197">
        <f t="shared" si="66"/>
        <v>0</v>
      </c>
      <c r="AS110" s="152"/>
      <c r="AT110" s="198"/>
      <c r="AU110" s="198">
        <f t="shared" si="67"/>
        <v>0</v>
      </c>
      <c r="AV110" s="152"/>
      <c r="AW110" s="199"/>
      <c r="AX110" s="199">
        <f t="shared" si="68"/>
        <v>0</v>
      </c>
      <c r="AY110" s="152"/>
      <c r="AZ110" s="200"/>
      <c r="BA110" s="200">
        <f t="shared" si="69"/>
        <v>0</v>
      </c>
      <c r="BB110" s="152"/>
      <c r="BC110" s="201"/>
      <c r="BD110" s="201">
        <f t="shared" si="70"/>
        <v>0</v>
      </c>
      <c r="BE110" s="152"/>
      <c r="BF110" s="202"/>
      <c r="BG110" s="202">
        <f t="shared" si="71"/>
        <v>0</v>
      </c>
      <c r="BH110" s="152"/>
      <c r="BI110" s="203"/>
      <c r="BJ110" s="203">
        <f t="shared" si="72"/>
        <v>0</v>
      </c>
      <c r="BK110" s="152"/>
      <c r="BL110" s="195"/>
      <c r="BM110" s="195">
        <f t="shared" si="73"/>
        <v>0</v>
      </c>
      <c r="BN110" s="152"/>
      <c r="BO110" s="204"/>
      <c r="BP110" s="204">
        <f t="shared" si="74"/>
        <v>0</v>
      </c>
      <c r="BQ110" s="152"/>
      <c r="BR110" s="205"/>
      <c r="BS110" s="205">
        <f t="shared" si="75"/>
        <v>0</v>
      </c>
      <c r="BT110" s="152"/>
      <c r="BU110" s="206"/>
      <c r="BV110" s="206">
        <f t="shared" si="76"/>
        <v>0</v>
      </c>
      <c r="BW110" s="152"/>
      <c r="BX110" s="207"/>
      <c r="BY110" s="207">
        <f t="shared" si="77"/>
        <v>0</v>
      </c>
      <c r="BZ110" s="152"/>
      <c r="CA110" s="208"/>
      <c r="CB110" s="208">
        <f t="shared" si="78"/>
        <v>0</v>
      </c>
      <c r="CC110" s="152"/>
      <c r="CD110" s="209"/>
      <c r="CE110" s="209">
        <f t="shared" si="79"/>
        <v>0</v>
      </c>
      <c r="CF110" s="152"/>
      <c r="CG110" s="210"/>
      <c r="CH110" s="210">
        <f t="shared" si="80"/>
        <v>0</v>
      </c>
      <c r="CI110" s="152"/>
      <c r="CJ110" s="211"/>
      <c r="CK110" s="211">
        <f t="shared" si="81"/>
        <v>0</v>
      </c>
      <c r="CL110" s="152"/>
      <c r="CM110" s="206"/>
      <c r="CN110" s="206">
        <f t="shared" si="82"/>
        <v>0</v>
      </c>
      <c r="CO110" s="152"/>
      <c r="CP110" s="212"/>
      <c r="CQ110" s="212">
        <f t="shared" si="83"/>
        <v>0</v>
      </c>
      <c r="CR110" s="152"/>
      <c r="CS110" s="213"/>
      <c r="CT110" s="213">
        <f t="shared" si="84"/>
        <v>0</v>
      </c>
      <c r="CU110">
        <f t="shared" si="90"/>
        <v>0</v>
      </c>
      <c r="CV110">
        <f t="shared" si="91"/>
        <v>0</v>
      </c>
      <c r="CW110">
        <f t="shared" si="92"/>
        <v>0</v>
      </c>
      <c r="CY110" s="140" t="e">
        <f t="shared" si="93"/>
        <v>#NAME?</v>
      </c>
      <c r="CZ110">
        <f t="shared" si="94"/>
        <v>0</v>
      </c>
    </row>
    <row r="111" spans="1:105">
      <c r="A111" s="181">
        <v>106</v>
      </c>
      <c r="B111" s="325"/>
      <c r="C111" s="182"/>
      <c r="D111" s="183"/>
      <c r="E111" s="184"/>
      <c r="F111" s="152"/>
      <c r="G111" s="152"/>
      <c r="H111" s="185">
        <f t="shared" si="54"/>
        <v>0</v>
      </c>
      <c r="I111" s="152"/>
      <c r="J111" s="153"/>
      <c r="K111" s="186">
        <f t="shared" si="55"/>
        <v>0</v>
      </c>
      <c r="L111" s="152"/>
      <c r="M111" s="187"/>
      <c r="N111" s="187">
        <f t="shared" si="56"/>
        <v>0</v>
      </c>
      <c r="O111" s="152"/>
      <c r="P111" s="188"/>
      <c r="Q111" s="188">
        <f t="shared" si="57"/>
        <v>0</v>
      </c>
      <c r="R111" s="152"/>
      <c r="S111" s="189"/>
      <c r="T111" s="189">
        <f t="shared" si="58"/>
        <v>0</v>
      </c>
      <c r="U111" s="152"/>
      <c r="V111" s="190"/>
      <c r="W111" s="190">
        <f t="shared" si="59"/>
        <v>0</v>
      </c>
      <c r="X111" s="152"/>
      <c r="Y111" s="191"/>
      <c r="Z111" s="191">
        <f t="shared" si="60"/>
        <v>0</v>
      </c>
      <c r="AA111" s="152"/>
      <c r="AB111" s="192"/>
      <c r="AC111" s="192">
        <f t="shared" si="61"/>
        <v>0</v>
      </c>
      <c r="AD111" s="152"/>
      <c r="AE111" s="193"/>
      <c r="AF111" s="193">
        <f t="shared" si="62"/>
        <v>0</v>
      </c>
      <c r="AG111" s="152"/>
      <c r="AH111" s="194"/>
      <c r="AI111" s="194">
        <f t="shared" si="63"/>
        <v>0</v>
      </c>
      <c r="AJ111" s="152"/>
      <c r="AK111" s="195"/>
      <c r="AL111" s="195">
        <f t="shared" si="64"/>
        <v>0</v>
      </c>
      <c r="AM111" s="152"/>
      <c r="AN111" s="196"/>
      <c r="AO111" s="196">
        <f t="shared" si="65"/>
        <v>0</v>
      </c>
      <c r="AP111" s="152"/>
      <c r="AQ111" s="197"/>
      <c r="AR111" s="197">
        <f t="shared" si="66"/>
        <v>0</v>
      </c>
      <c r="AS111" s="152"/>
      <c r="AT111" s="198"/>
      <c r="AU111" s="198">
        <f t="shared" si="67"/>
        <v>0</v>
      </c>
      <c r="AV111" s="152"/>
      <c r="AW111" s="199"/>
      <c r="AX111" s="199">
        <f t="shared" si="68"/>
        <v>0</v>
      </c>
      <c r="AY111" s="152"/>
      <c r="AZ111" s="200"/>
      <c r="BA111" s="200">
        <f t="shared" si="69"/>
        <v>0</v>
      </c>
      <c r="BB111" s="152"/>
      <c r="BC111" s="201"/>
      <c r="BD111" s="201">
        <f t="shared" si="70"/>
        <v>0</v>
      </c>
      <c r="BE111" s="152"/>
      <c r="BF111" s="202"/>
      <c r="BG111" s="202">
        <f t="shared" si="71"/>
        <v>0</v>
      </c>
      <c r="BH111" s="152"/>
      <c r="BI111" s="203"/>
      <c r="BJ111" s="203">
        <f t="shared" si="72"/>
        <v>0</v>
      </c>
      <c r="BK111" s="152"/>
      <c r="BL111" s="195"/>
      <c r="BM111" s="195">
        <f t="shared" si="73"/>
        <v>0</v>
      </c>
      <c r="BN111" s="152"/>
      <c r="BO111" s="204"/>
      <c r="BP111" s="204">
        <f t="shared" si="74"/>
        <v>0</v>
      </c>
      <c r="BQ111" s="152"/>
      <c r="BR111" s="205"/>
      <c r="BS111" s="205">
        <f t="shared" si="75"/>
        <v>0</v>
      </c>
      <c r="BT111" s="152"/>
      <c r="BU111" s="206"/>
      <c r="BV111" s="206">
        <f t="shared" si="76"/>
        <v>0</v>
      </c>
      <c r="BW111" s="152"/>
      <c r="BX111" s="207"/>
      <c r="BY111" s="207">
        <f t="shared" si="77"/>
        <v>0</v>
      </c>
      <c r="BZ111" s="152"/>
      <c r="CA111" s="208"/>
      <c r="CB111" s="208">
        <f t="shared" si="78"/>
        <v>0</v>
      </c>
      <c r="CC111" s="152"/>
      <c r="CD111" s="209"/>
      <c r="CE111" s="209">
        <f t="shared" si="79"/>
        <v>0</v>
      </c>
      <c r="CF111" s="152"/>
      <c r="CG111" s="210"/>
      <c r="CH111" s="210">
        <f t="shared" si="80"/>
        <v>0</v>
      </c>
      <c r="CI111" s="152"/>
      <c r="CJ111" s="211"/>
      <c r="CK111" s="211">
        <f t="shared" si="81"/>
        <v>0</v>
      </c>
      <c r="CL111" s="152"/>
      <c r="CM111" s="206"/>
      <c r="CN111" s="206">
        <f t="shared" si="82"/>
        <v>0</v>
      </c>
      <c r="CO111" s="152"/>
      <c r="CP111" s="212"/>
      <c r="CQ111" s="212">
        <f t="shared" si="83"/>
        <v>0</v>
      </c>
      <c r="CR111" s="152"/>
      <c r="CS111" s="213"/>
      <c r="CT111" s="213">
        <f t="shared" si="84"/>
        <v>0</v>
      </c>
      <c r="CU111">
        <f t="shared" si="90"/>
        <v>0</v>
      </c>
      <c r="CV111">
        <f t="shared" si="91"/>
        <v>0</v>
      </c>
      <c r="CW111">
        <f t="shared" si="92"/>
        <v>0</v>
      </c>
      <c r="CY111" s="140" t="e">
        <f t="shared" si="93"/>
        <v>#NAME?</v>
      </c>
      <c r="CZ111">
        <f t="shared" si="94"/>
        <v>0</v>
      </c>
    </row>
    <row r="112" spans="1:105">
      <c r="A112" s="181">
        <v>107</v>
      </c>
      <c r="B112" s="325"/>
      <c r="C112" s="182"/>
      <c r="D112" s="183"/>
      <c r="E112" s="184"/>
      <c r="F112" s="152"/>
      <c r="G112" s="152"/>
      <c r="H112" s="185">
        <f t="shared" si="54"/>
        <v>0</v>
      </c>
      <c r="I112" s="152"/>
      <c r="J112" s="153"/>
      <c r="K112" s="186">
        <f t="shared" si="55"/>
        <v>0</v>
      </c>
      <c r="L112" s="152"/>
      <c r="M112" s="187"/>
      <c r="N112" s="187">
        <f t="shared" si="56"/>
        <v>0</v>
      </c>
      <c r="O112" s="152"/>
      <c r="P112" s="188"/>
      <c r="Q112" s="188">
        <f t="shared" si="57"/>
        <v>0</v>
      </c>
      <c r="R112" s="152"/>
      <c r="S112" s="189"/>
      <c r="T112" s="189">
        <f t="shared" si="58"/>
        <v>0</v>
      </c>
      <c r="U112" s="152"/>
      <c r="V112" s="190"/>
      <c r="W112" s="190">
        <f t="shared" si="59"/>
        <v>0</v>
      </c>
      <c r="X112" s="152"/>
      <c r="Y112" s="191"/>
      <c r="Z112" s="191">
        <f t="shared" si="60"/>
        <v>0</v>
      </c>
      <c r="AA112" s="152"/>
      <c r="AB112" s="192"/>
      <c r="AC112" s="192">
        <f t="shared" si="61"/>
        <v>0</v>
      </c>
      <c r="AD112" s="152"/>
      <c r="AE112" s="193"/>
      <c r="AF112" s="193">
        <f t="shared" si="62"/>
        <v>0</v>
      </c>
      <c r="AG112" s="152"/>
      <c r="AH112" s="194"/>
      <c r="AI112" s="194">
        <f t="shared" si="63"/>
        <v>0</v>
      </c>
      <c r="AJ112" s="152"/>
      <c r="AK112" s="195"/>
      <c r="AL112" s="195">
        <f t="shared" si="64"/>
        <v>0</v>
      </c>
      <c r="AM112" s="152"/>
      <c r="AN112" s="196"/>
      <c r="AO112" s="196">
        <f t="shared" si="65"/>
        <v>0</v>
      </c>
      <c r="AP112" s="152"/>
      <c r="AQ112" s="197"/>
      <c r="AR112" s="197">
        <f t="shared" si="66"/>
        <v>0</v>
      </c>
      <c r="AS112" s="152"/>
      <c r="AT112" s="198"/>
      <c r="AU112" s="198">
        <f t="shared" si="67"/>
        <v>0</v>
      </c>
      <c r="AV112" s="152"/>
      <c r="AW112" s="199"/>
      <c r="AX112" s="199">
        <f t="shared" si="68"/>
        <v>0</v>
      </c>
      <c r="AY112" s="152"/>
      <c r="AZ112" s="200"/>
      <c r="BA112" s="200">
        <f t="shared" si="69"/>
        <v>0</v>
      </c>
      <c r="BB112" s="152"/>
      <c r="BC112" s="201"/>
      <c r="BD112" s="201">
        <f t="shared" si="70"/>
        <v>0</v>
      </c>
      <c r="BE112" s="152"/>
      <c r="BF112" s="202"/>
      <c r="BG112" s="202">
        <f t="shared" si="71"/>
        <v>0</v>
      </c>
      <c r="BH112" s="152"/>
      <c r="BI112" s="203"/>
      <c r="BJ112" s="203">
        <f t="shared" si="72"/>
        <v>0</v>
      </c>
      <c r="BK112" s="152"/>
      <c r="BL112" s="195"/>
      <c r="BM112" s="195">
        <f t="shared" si="73"/>
        <v>0</v>
      </c>
      <c r="BN112" s="152"/>
      <c r="BO112" s="204"/>
      <c r="BP112" s="204">
        <f t="shared" si="74"/>
        <v>0</v>
      </c>
      <c r="BQ112" s="152"/>
      <c r="BR112" s="205"/>
      <c r="BS112" s="205">
        <f t="shared" si="75"/>
        <v>0</v>
      </c>
      <c r="BT112" s="152"/>
      <c r="BU112" s="206"/>
      <c r="BV112" s="206">
        <f t="shared" si="76"/>
        <v>0</v>
      </c>
      <c r="BW112" s="152"/>
      <c r="BX112" s="207"/>
      <c r="BY112" s="207">
        <f t="shared" si="77"/>
        <v>0</v>
      </c>
      <c r="BZ112" s="152"/>
      <c r="CA112" s="208"/>
      <c r="CB112" s="208">
        <f t="shared" si="78"/>
        <v>0</v>
      </c>
      <c r="CC112" s="152"/>
      <c r="CD112" s="209"/>
      <c r="CE112" s="209">
        <f t="shared" si="79"/>
        <v>0</v>
      </c>
      <c r="CF112" s="152"/>
      <c r="CG112" s="210"/>
      <c r="CH112" s="210">
        <f t="shared" si="80"/>
        <v>0</v>
      </c>
      <c r="CI112" s="152"/>
      <c r="CJ112" s="211"/>
      <c r="CK112" s="211">
        <f t="shared" si="81"/>
        <v>0</v>
      </c>
      <c r="CL112" s="152"/>
      <c r="CM112" s="206"/>
      <c r="CN112" s="206">
        <f t="shared" si="82"/>
        <v>0</v>
      </c>
      <c r="CO112" s="152"/>
      <c r="CP112" s="212"/>
      <c r="CQ112" s="212">
        <f t="shared" si="83"/>
        <v>0</v>
      </c>
      <c r="CR112" s="152"/>
      <c r="CS112" s="213"/>
      <c r="CT112" s="213">
        <f t="shared" si="84"/>
        <v>0</v>
      </c>
      <c r="CU112">
        <f t="shared" si="90"/>
        <v>0</v>
      </c>
      <c r="CV112">
        <f t="shared" si="91"/>
        <v>0</v>
      </c>
      <c r="CW112">
        <f t="shared" si="92"/>
        <v>0</v>
      </c>
      <c r="CY112" s="140" t="e">
        <f t="shared" si="93"/>
        <v>#NAME?</v>
      </c>
      <c r="CZ112">
        <f t="shared" si="94"/>
        <v>0</v>
      </c>
    </row>
    <row r="113" spans="1:105">
      <c r="A113" s="181">
        <v>108</v>
      </c>
      <c r="B113" s="325"/>
      <c r="C113" s="182"/>
      <c r="D113" s="183"/>
      <c r="E113" s="184"/>
      <c r="F113" s="152"/>
      <c r="G113" s="152"/>
      <c r="H113" s="185">
        <f t="shared" si="54"/>
        <v>0</v>
      </c>
      <c r="I113" s="152"/>
      <c r="J113" s="153"/>
      <c r="K113" s="186">
        <f t="shared" si="55"/>
        <v>0</v>
      </c>
      <c r="L113" s="152"/>
      <c r="M113" s="187"/>
      <c r="N113" s="187">
        <f t="shared" si="56"/>
        <v>0</v>
      </c>
      <c r="O113" s="152"/>
      <c r="P113" s="188"/>
      <c r="Q113" s="188">
        <f t="shared" si="57"/>
        <v>0</v>
      </c>
      <c r="R113" s="152"/>
      <c r="S113" s="189"/>
      <c r="T113" s="189">
        <f t="shared" si="58"/>
        <v>0</v>
      </c>
      <c r="U113" s="152"/>
      <c r="V113" s="190"/>
      <c r="W113" s="190">
        <f t="shared" si="59"/>
        <v>0</v>
      </c>
      <c r="X113" s="152"/>
      <c r="Y113" s="191"/>
      <c r="Z113" s="191">
        <f t="shared" si="60"/>
        <v>0</v>
      </c>
      <c r="AA113" s="152"/>
      <c r="AB113" s="192"/>
      <c r="AC113" s="192">
        <f t="shared" si="61"/>
        <v>0</v>
      </c>
      <c r="AD113" s="152"/>
      <c r="AE113" s="193"/>
      <c r="AF113" s="193">
        <f t="shared" si="62"/>
        <v>0</v>
      </c>
      <c r="AG113" s="152"/>
      <c r="AH113" s="194"/>
      <c r="AI113" s="194">
        <f t="shared" si="63"/>
        <v>0</v>
      </c>
      <c r="AJ113" s="152"/>
      <c r="AK113" s="195"/>
      <c r="AL113" s="195">
        <f t="shared" si="64"/>
        <v>0</v>
      </c>
      <c r="AM113" s="152"/>
      <c r="AN113" s="196"/>
      <c r="AO113" s="196">
        <f t="shared" si="65"/>
        <v>0</v>
      </c>
      <c r="AP113" s="152"/>
      <c r="AQ113" s="197"/>
      <c r="AR113" s="197">
        <f t="shared" si="66"/>
        <v>0</v>
      </c>
      <c r="AS113" s="152"/>
      <c r="AT113" s="198"/>
      <c r="AU113" s="198">
        <f t="shared" si="67"/>
        <v>0</v>
      </c>
      <c r="AV113" s="152"/>
      <c r="AW113" s="199"/>
      <c r="AX113" s="199">
        <f t="shared" si="68"/>
        <v>0</v>
      </c>
      <c r="AY113" s="152"/>
      <c r="AZ113" s="200"/>
      <c r="BA113" s="200">
        <f t="shared" si="69"/>
        <v>0</v>
      </c>
      <c r="BB113" s="152"/>
      <c r="BC113" s="201"/>
      <c r="BD113" s="201">
        <f t="shared" si="70"/>
        <v>0</v>
      </c>
      <c r="BE113" s="152"/>
      <c r="BF113" s="202"/>
      <c r="BG113" s="202">
        <f t="shared" si="71"/>
        <v>0</v>
      </c>
      <c r="BH113" s="152"/>
      <c r="BI113" s="203"/>
      <c r="BJ113" s="203">
        <f t="shared" si="72"/>
        <v>0</v>
      </c>
      <c r="BK113" s="152"/>
      <c r="BL113" s="195"/>
      <c r="BM113" s="195">
        <f t="shared" si="73"/>
        <v>0</v>
      </c>
      <c r="BN113" s="152"/>
      <c r="BO113" s="204"/>
      <c r="BP113" s="204">
        <f t="shared" si="74"/>
        <v>0</v>
      </c>
      <c r="BQ113" s="152"/>
      <c r="BR113" s="205"/>
      <c r="BS113" s="205">
        <f t="shared" si="75"/>
        <v>0</v>
      </c>
      <c r="BT113" s="152"/>
      <c r="BU113" s="206"/>
      <c r="BV113" s="206">
        <f t="shared" si="76"/>
        <v>0</v>
      </c>
      <c r="BW113" s="152"/>
      <c r="BX113" s="207"/>
      <c r="BY113" s="207">
        <f t="shared" si="77"/>
        <v>0</v>
      </c>
      <c r="BZ113" s="152"/>
      <c r="CA113" s="208"/>
      <c r="CB113" s="208">
        <f t="shared" si="78"/>
        <v>0</v>
      </c>
      <c r="CC113" s="152"/>
      <c r="CD113" s="209"/>
      <c r="CE113" s="209">
        <f t="shared" si="79"/>
        <v>0</v>
      </c>
      <c r="CF113" s="152"/>
      <c r="CG113" s="210"/>
      <c r="CH113" s="210">
        <f t="shared" si="80"/>
        <v>0</v>
      </c>
      <c r="CI113" s="152"/>
      <c r="CJ113" s="211"/>
      <c r="CK113" s="211">
        <f t="shared" si="81"/>
        <v>0</v>
      </c>
      <c r="CL113" s="152"/>
      <c r="CM113" s="206"/>
      <c r="CN113" s="206">
        <f t="shared" si="82"/>
        <v>0</v>
      </c>
      <c r="CO113" s="152"/>
      <c r="CP113" s="212"/>
      <c r="CQ113" s="212">
        <f t="shared" si="83"/>
        <v>0</v>
      </c>
      <c r="CR113" s="152"/>
      <c r="CS113" s="213"/>
      <c r="CT113" s="213">
        <f t="shared" si="84"/>
        <v>0</v>
      </c>
      <c r="CU113">
        <f t="shared" si="90"/>
        <v>0</v>
      </c>
      <c r="CV113">
        <f t="shared" si="91"/>
        <v>0</v>
      </c>
      <c r="CW113">
        <f t="shared" si="92"/>
        <v>0</v>
      </c>
      <c r="CY113" s="140" t="e">
        <f t="shared" si="93"/>
        <v>#NAME?</v>
      </c>
      <c r="CZ113">
        <f t="shared" si="94"/>
        <v>0</v>
      </c>
    </row>
    <row r="114" spans="1:105" s="331" customFormat="1">
      <c r="A114" s="326">
        <v>109</v>
      </c>
      <c r="B114" s="333" t="s">
        <v>205</v>
      </c>
      <c r="C114" s="328"/>
      <c r="D114" s="329"/>
      <c r="E114" s="330">
        <f>Cijene!D38</f>
        <v>10</v>
      </c>
      <c r="F114" s="326">
        <f>ArtikalH01</f>
        <v>0</v>
      </c>
      <c r="G114" s="326"/>
      <c r="H114" s="185">
        <f t="shared" si="54"/>
        <v>0</v>
      </c>
      <c r="I114" s="326">
        <f>ArtikalH02</f>
        <v>0</v>
      </c>
      <c r="J114" s="326">
        <v>2</v>
      </c>
      <c r="K114" s="186">
        <f t="shared" si="55"/>
        <v>-2</v>
      </c>
      <c r="L114" s="329">
        <f>ArtikalH03</f>
        <v>0</v>
      </c>
      <c r="M114" s="329"/>
      <c r="N114" s="187">
        <f t="shared" si="56"/>
        <v>-2</v>
      </c>
      <c r="O114" s="329">
        <f>ArtikalH04</f>
        <v>0</v>
      </c>
      <c r="P114" s="329"/>
      <c r="Q114" s="188">
        <f t="shared" si="57"/>
        <v>-2</v>
      </c>
      <c r="R114" s="329">
        <f>ArtikalH05</f>
        <v>0</v>
      </c>
      <c r="S114" s="329"/>
      <c r="T114" s="189">
        <f t="shared" si="58"/>
        <v>-2</v>
      </c>
      <c r="U114" s="329">
        <f>ArtikalH06</f>
        <v>0</v>
      </c>
      <c r="V114" s="329"/>
      <c r="W114" s="190">
        <f t="shared" si="59"/>
        <v>-2</v>
      </c>
      <c r="X114" s="329">
        <f>ArtikalH07</f>
        <v>0</v>
      </c>
      <c r="Y114" s="329"/>
      <c r="Z114" s="191">
        <f t="shared" si="60"/>
        <v>-2</v>
      </c>
      <c r="AA114" s="329">
        <f>ArtikalH08</f>
        <v>0</v>
      </c>
      <c r="AB114" s="329"/>
      <c r="AC114" s="192">
        <f t="shared" si="61"/>
        <v>-2</v>
      </c>
      <c r="AD114" s="329">
        <f>ArtikalH09</f>
        <v>0</v>
      </c>
      <c r="AE114" s="329"/>
      <c r="AF114" s="193">
        <f t="shared" si="62"/>
        <v>-2</v>
      </c>
      <c r="AG114" s="329">
        <f>ArtikalH10</f>
        <v>0</v>
      </c>
      <c r="AH114" s="329"/>
      <c r="AI114" s="194">
        <f t="shared" si="63"/>
        <v>-2</v>
      </c>
      <c r="AJ114" s="329">
        <f>ArtikalH11</f>
        <v>0</v>
      </c>
      <c r="AK114" s="329"/>
      <c r="AL114" s="195">
        <f t="shared" si="64"/>
        <v>-2</v>
      </c>
      <c r="AM114" s="329">
        <f>ArtikalH12</f>
        <v>0</v>
      </c>
      <c r="AN114" s="329"/>
      <c r="AO114" s="196">
        <f t="shared" si="65"/>
        <v>-2</v>
      </c>
      <c r="AP114" s="329">
        <f>ArtikalH13</f>
        <v>0</v>
      </c>
      <c r="AQ114" s="329"/>
      <c r="AR114" s="197">
        <f t="shared" si="66"/>
        <v>-2</v>
      </c>
      <c r="AS114" s="329">
        <f>ArtikalH14</f>
        <v>0</v>
      </c>
      <c r="AT114" s="329"/>
      <c r="AU114" s="198">
        <f t="shared" si="67"/>
        <v>-2</v>
      </c>
      <c r="AV114" s="329">
        <f>ArtikalH15</f>
        <v>0</v>
      </c>
      <c r="AW114" s="329"/>
      <c r="AX114" s="199">
        <f t="shared" si="68"/>
        <v>-2</v>
      </c>
      <c r="AY114" s="329">
        <f>ArtikalH16</f>
        <v>0</v>
      </c>
      <c r="AZ114" s="329"/>
      <c r="BA114" s="200">
        <f t="shared" si="69"/>
        <v>-2</v>
      </c>
      <c r="BB114" s="329">
        <f>ArtikalH17</f>
        <v>0</v>
      </c>
      <c r="BC114" s="329"/>
      <c r="BD114" s="201">
        <f t="shared" si="70"/>
        <v>-2</v>
      </c>
      <c r="BE114" s="329">
        <f>ArtikalH18</f>
        <v>0</v>
      </c>
      <c r="BF114" s="329"/>
      <c r="BG114" s="202">
        <f t="shared" si="71"/>
        <v>-2</v>
      </c>
      <c r="BH114" s="329">
        <f>ArtikalH19</f>
        <v>0</v>
      </c>
      <c r="BI114" s="329"/>
      <c r="BJ114" s="203">
        <f t="shared" si="72"/>
        <v>-2</v>
      </c>
      <c r="BK114" s="329">
        <f>ArtikalH20</f>
        <v>0</v>
      </c>
      <c r="BL114" s="329"/>
      <c r="BM114" s="195">
        <f t="shared" si="73"/>
        <v>-2</v>
      </c>
      <c r="BN114" s="329">
        <f>ArtikalH21</f>
        <v>0</v>
      </c>
      <c r="BO114" s="329"/>
      <c r="BP114" s="204">
        <f t="shared" si="74"/>
        <v>-2</v>
      </c>
      <c r="BQ114" s="329">
        <f>ArtikalH22</f>
        <v>0</v>
      </c>
      <c r="BR114" s="329"/>
      <c r="BS114" s="205">
        <f t="shared" si="75"/>
        <v>-2</v>
      </c>
      <c r="BT114" s="329">
        <f>ArtikalH23</f>
        <v>0</v>
      </c>
      <c r="BU114" s="329"/>
      <c r="BV114" s="206">
        <f t="shared" si="76"/>
        <v>-2</v>
      </c>
      <c r="BW114" s="329">
        <f>ArtikalH24</f>
        <v>0</v>
      </c>
      <c r="BX114" s="329"/>
      <c r="BY114" s="207">
        <f t="shared" si="77"/>
        <v>-2</v>
      </c>
      <c r="BZ114" s="329">
        <f>ArtikalH25</f>
        <v>0</v>
      </c>
      <c r="CA114" s="329"/>
      <c r="CB114" s="208">
        <f t="shared" si="78"/>
        <v>-2</v>
      </c>
      <c r="CC114" s="329">
        <f>ArtikalH26</f>
        <v>0</v>
      </c>
      <c r="CD114" s="329"/>
      <c r="CE114" s="209">
        <f t="shared" si="79"/>
        <v>-2</v>
      </c>
      <c r="CF114" s="329">
        <f>ArtikalH27</f>
        <v>0</v>
      </c>
      <c r="CG114" s="329"/>
      <c r="CH114" s="210">
        <f t="shared" si="80"/>
        <v>-2</v>
      </c>
      <c r="CI114" s="329">
        <f>ArtikalH28</f>
        <v>0</v>
      </c>
      <c r="CJ114" s="329"/>
      <c r="CK114" s="211">
        <f t="shared" si="81"/>
        <v>-2</v>
      </c>
      <c r="CL114" s="329">
        <f>ArtikalH29</f>
        <v>0</v>
      </c>
      <c r="CM114" s="329"/>
      <c r="CN114" s="206">
        <f t="shared" si="82"/>
        <v>-2</v>
      </c>
      <c r="CO114" s="329">
        <f>ArtikalH30</f>
        <v>0</v>
      </c>
      <c r="CP114" s="329"/>
      <c r="CQ114" s="212">
        <f t="shared" si="83"/>
        <v>-2</v>
      </c>
      <c r="CR114" s="329">
        <f>ArtikalH31</f>
        <v>0</v>
      </c>
      <c r="CS114" s="329"/>
      <c r="CT114" s="213">
        <f t="shared" si="84"/>
        <v>-2</v>
      </c>
      <c r="CU114">
        <f t="shared" si="90"/>
        <v>0</v>
      </c>
      <c r="CV114">
        <f t="shared" si="91"/>
        <v>0</v>
      </c>
      <c r="CW114">
        <f t="shared" si="92"/>
        <v>0</v>
      </c>
      <c r="CX114"/>
      <c r="CY114" s="140" t="e">
        <f t="shared" si="93"/>
        <v>#NAME?</v>
      </c>
      <c r="CZ114">
        <f t="shared" si="94"/>
        <v>0</v>
      </c>
      <c r="DA114"/>
    </row>
    <row r="115" spans="1:105">
      <c r="A115" s="181">
        <v>110</v>
      </c>
      <c r="B115" s="230"/>
      <c r="C115" s="182"/>
      <c r="D115" s="183"/>
      <c r="E115" s="184"/>
      <c r="F115" s="152"/>
      <c r="G115" s="152"/>
      <c r="H115" s="185">
        <f t="shared" si="54"/>
        <v>0</v>
      </c>
      <c r="I115" s="153"/>
      <c r="J115" s="153"/>
      <c r="K115" s="186">
        <f t="shared" si="55"/>
        <v>0</v>
      </c>
      <c r="L115" s="187"/>
      <c r="M115" s="187"/>
      <c r="N115" s="187">
        <f t="shared" si="56"/>
        <v>0</v>
      </c>
      <c r="O115" s="188"/>
      <c r="P115" s="188"/>
      <c r="Q115" s="188">
        <f t="shared" si="57"/>
        <v>0</v>
      </c>
      <c r="R115" s="189"/>
      <c r="S115" s="189"/>
      <c r="T115" s="189">
        <f t="shared" si="58"/>
        <v>0</v>
      </c>
      <c r="U115" s="190"/>
      <c r="V115" s="190"/>
      <c r="W115" s="190">
        <f t="shared" si="59"/>
        <v>0</v>
      </c>
      <c r="X115" s="191"/>
      <c r="Y115" s="191"/>
      <c r="Z115" s="191">
        <f t="shared" si="60"/>
        <v>0</v>
      </c>
      <c r="AA115" s="192"/>
      <c r="AB115" s="192"/>
      <c r="AC115" s="192">
        <f t="shared" si="61"/>
        <v>0</v>
      </c>
      <c r="AD115" s="193"/>
      <c r="AE115" s="193"/>
      <c r="AF115" s="193">
        <f t="shared" si="62"/>
        <v>0</v>
      </c>
      <c r="AG115" s="194"/>
      <c r="AH115" s="194"/>
      <c r="AI115" s="194">
        <f t="shared" si="63"/>
        <v>0</v>
      </c>
      <c r="AJ115" s="195"/>
      <c r="AK115" s="195"/>
      <c r="AL115" s="195">
        <f t="shared" si="64"/>
        <v>0</v>
      </c>
      <c r="AM115" s="196"/>
      <c r="AN115" s="196"/>
      <c r="AO115" s="196">
        <f t="shared" si="65"/>
        <v>0</v>
      </c>
      <c r="AP115" s="197"/>
      <c r="AQ115" s="197"/>
      <c r="AR115" s="197">
        <f t="shared" si="66"/>
        <v>0</v>
      </c>
      <c r="AS115" s="198"/>
      <c r="AT115" s="198"/>
      <c r="AU115" s="198">
        <f t="shared" si="67"/>
        <v>0</v>
      </c>
      <c r="AV115" s="199"/>
      <c r="AW115" s="199"/>
      <c r="AX115" s="199">
        <f t="shared" si="68"/>
        <v>0</v>
      </c>
      <c r="AY115" s="200"/>
      <c r="AZ115" s="200"/>
      <c r="BA115" s="200">
        <f t="shared" si="69"/>
        <v>0</v>
      </c>
      <c r="BB115" s="201"/>
      <c r="BC115" s="201"/>
      <c r="BD115" s="201">
        <f t="shared" si="70"/>
        <v>0</v>
      </c>
      <c r="BE115" s="202"/>
      <c r="BF115" s="202"/>
      <c r="BG115" s="202">
        <f t="shared" si="71"/>
        <v>0</v>
      </c>
      <c r="BH115" s="203"/>
      <c r="BI115" s="203"/>
      <c r="BJ115" s="203">
        <f t="shared" si="72"/>
        <v>0</v>
      </c>
      <c r="BK115" s="195"/>
      <c r="BL115" s="195"/>
      <c r="BM115" s="195">
        <f t="shared" si="73"/>
        <v>0</v>
      </c>
      <c r="BN115" s="204"/>
      <c r="BO115" s="204"/>
      <c r="BP115" s="204">
        <f t="shared" si="74"/>
        <v>0</v>
      </c>
      <c r="BQ115" s="205"/>
      <c r="BR115" s="205"/>
      <c r="BS115" s="205">
        <f t="shared" si="75"/>
        <v>0</v>
      </c>
      <c r="BT115" s="206"/>
      <c r="BU115" s="206"/>
      <c r="BV115" s="206">
        <f t="shared" si="76"/>
        <v>0</v>
      </c>
      <c r="BW115" s="207"/>
      <c r="BX115" s="207"/>
      <c r="BY115" s="207">
        <f t="shared" si="77"/>
        <v>0</v>
      </c>
      <c r="BZ115" s="208"/>
      <c r="CA115" s="208"/>
      <c r="CB115" s="208">
        <f t="shared" si="78"/>
        <v>0</v>
      </c>
      <c r="CC115" s="209"/>
      <c r="CD115" s="209"/>
      <c r="CE115" s="209">
        <f t="shared" si="79"/>
        <v>0</v>
      </c>
      <c r="CF115" s="210"/>
      <c r="CG115" s="210"/>
      <c r="CH115" s="210">
        <f t="shared" si="80"/>
        <v>0</v>
      </c>
      <c r="CI115" s="211"/>
      <c r="CJ115" s="211"/>
      <c r="CK115" s="211">
        <f t="shared" si="81"/>
        <v>0</v>
      </c>
      <c r="CL115" s="206"/>
      <c r="CM115" s="206"/>
      <c r="CN115" s="206">
        <f t="shared" si="82"/>
        <v>0</v>
      </c>
      <c r="CO115" s="212"/>
      <c r="CP115" s="212"/>
      <c r="CQ115" s="212">
        <f t="shared" si="83"/>
        <v>0</v>
      </c>
      <c r="CR115" s="213"/>
      <c r="CS115" s="213"/>
      <c r="CT115" s="213">
        <f t="shared" si="84"/>
        <v>0</v>
      </c>
      <c r="CU115">
        <f t="shared" si="90"/>
        <v>0</v>
      </c>
      <c r="CV115">
        <f t="shared" si="91"/>
        <v>0</v>
      </c>
      <c r="CW115">
        <f t="shared" si="92"/>
        <v>0</v>
      </c>
      <c r="CY115" s="140" t="e">
        <f t="shared" si="93"/>
        <v>#NAME?</v>
      </c>
      <c r="CZ115">
        <f t="shared" si="94"/>
        <v>0</v>
      </c>
    </row>
    <row r="116" spans="1:105">
      <c r="A116" s="181">
        <v>111</v>
      </c>
      <c r="B116" s="230"/>
      <c r="C116" s="182"/>
      <c r="D116" s="183"/>
      <c r="E116" s="184"/>
      <c r="F116" s="152"/>
      <c r="G116" s="152"/>
      <c r="H116" s="185">
        <f t="shared" si="54"/>
        <v>0</v>
      </c>
      <c r="I116" s="153"/>
      <c r="J116" s="153"/>
      <c r="K116" s="186">
        <f t="shared" si="55"/>
        <v>0</v>
      </c>
      <c r="L116" s="187"/>
      <c r="M116" s="187"/>
      <c r="N116" s="187">
        <f t="shared" si="56"/>
        <v>0</v>
      </c>
      <c r="O116" s="188"/>
      <c r="P116" s="188"/>
      <c r="Q116" s="188">
        <f t="shared" si="57"/>
        <v>0</v>
      </c>
      <c r="R116" s="189"/>
      <c r="S116" s="189"/>
      <c r="T116" s="189">
        <f t="shared" si="58"/>
        <v>0</v>
      </c>
      <c r="U116" s="190"/>
      <c r="V116" s="190"/>
      <c r="W116" s="190">
        <f t="shared" si="59"/>
        <v>0</v>
      </c>
      <c r="X116" s="191"/>
      <c r="Y116" s="191"/>
      <c r="Z116" s="191">
        <f t="shared" si="60"/>
        <v>0</v>
      </c>
      <c r="AA116" s="192"/>
      <c r="AB116" s="192"/>
      <c r="AC116" s="192">
        <f t="shared" si="61"/>
        <v>0</v>
      </c>
      <c r="AD116" s="193"/>
      <c r="AE116" s="193"/>
      <c r="AF116" s="193">
        <f t="shared" si="62"/>
        <v>0</v>
      </c>
      <c r="AG116" s="194"/>
      <c r="AH116" s="194"/>
      <c r="AI116" s="194">
        <f t="shared" si="63"/>
        <v>0</v>
      </c>
      <c r="AJ116" s="195"/>
      <c r="AK116" s="195"/>
      <c r="AL116" s="195">
        <f t="shared" si="64"/>
        <v>0</v>
      </c>
      <c r="AM116" s="196"/>
      <c r="AN116" s="196"/>
      <c r="AO116" s="196">
        <f t="shared" si="65"/>
        <v>0</v>
      </c>
      <c r="AP116" s="197"/>
      <c r="AQ116" s="197"/>
      <c r="AR116" s="197">
        <f t="shared" si="66"/>
        <v>0</v>
      </c>
      <c r="AS116" s="198"/>
      <c r="AT116" s="198"/>
      <c r="AU116" s="198">
        <f t="shared" si="67"/>
        <v>0</v>
      </c>
      <c r="AV116" s="199"/>
      <c r="AW116" s="199"/>
      <c r="AX116" s="199">
        <f t="shared" si="68"/>
        <v>0</v>
      </c>
      <c r="AY116" s="200"/>
      <c r="AZ116" s="200"/>
      <c r="BA116" s="200">
        <f t="shared" si="69"/>
        <v>0</v>
      </c>
      <c r="BB116" s="201"/>
      <c r="BC116" s="201"/>
      <c r="BD116" s="201">
        <f t="shared" si="70"/>
        <v>0</v>
      </c>
      <c r="BE116" s="202"/>
      <c r="BF116" s="202"/>
      <c r="BG116" s="202">
        <f t="shared" si="71"/>
        <v>0</v>
      </c>
      <c r="BH116" s="203"/>
      <c r="BI116" s="203"/>
      <c r="BJ116" s="203">
        <f t="shared" si="72"/>
        <v>0</v>
      </c>
      <c r="BK116" s="195"/>
      <c r="BL116" s="195"/>
      <c r="BM116" s="195">
        <f t="shared" si="73"/>
        <v>0</v>
      </c>
      <c r="BN116" s="204"/>
      <c r="BO116" s="204"/>
      <c r="BP116" s="204">
        <f t="shared" si="74"/>
        <v>0</v>
      </c>
      <c r="BQ116" s="205"/>
      <c r="BR116" s="205"/>
      <c r="BS116" s="205">
        <f t="shared" si="75"/>
        <v>0</v>
      </c>
      <c r="BT116" s="206"/>
      <c r="BU116" s="206"/>
      <c r="BV116" s="206">
        <f t="shared" si="76"/>
        <v>0</v>
      </c>
      <c r="BW116" s="207"/>
      <c r="BX116" s="207"/>
      <c r="BY116" s="207">
        <f t="shared" si="77"/>
        <v>0</v>
      </c>
      <c r="BZ116" s="208"/>
      <c r="CA116" s="208"/>
      <c r="CB116" s="208">
        <f t="shared" si="78"/>
        <v>0</v>
      </c>
      <c r="CC116" s="209"/>
      <c r="CD116" s="209"/>
      <c r="CE116" s="209">
        <f t="shared" si="79"/>
        <v>0</v>
      </c>
      <c r="CF116" s="210"/>
      <c r="CG116" s="210"/>
      <c r="CH116" s="210">
        <f t="shared" si="80"/>
        <v>0</v>
      </c>
      <c r="CI116" s="211"/>
      <c r="CJ116" s="211"/>
      <c r="CK116" s="211">
        <f t="shared" si="81"/>
        <v>0</v>
      </c>
      <c r="CL116" s="206"/>
      <c r="CM116" s="206"/>
      <c r="CN116" s="206">
        <f t="shared" si="82"/>
        <v>0</v>
      </c>
      <c r="CO116" s="212"/>
      <c r="CP116" s="212"/>
      <c r="CQ116" s="212">
        <f t="shared" si="83"/>
        <v>0</v>
      </c>
      <c r="CR116" s="213"/>
      <c r="CS116" s="213"/>
      <c r="CT116" s="213">
        <f t="shared" si="84"/>
        <v>0</v>
      </c>
      <c r="CU116">
        <f t="shared" si="90"/>
        <v>0</v>
      </c>
      <c r="CV116">
        <f t="shared" si="91"/>
        <v>0</v>
      </c>
      <c r="CW116">
        <f t="shared" si="92"/>
        <v>0</v>
      </c>
      <c r="CY116" s="140" t="e">
        <f t="shared" si="93"/>
        <v>#NAME?</v>
      </c>
      <c r="CZ116">
        <f t="shared" si="94"/>
        <v>0</v>
      </c>
    </row>
    <row r="117" spans="1:105">
      <c r="A117" s="181">
        <v>112</v>
      </c>
      <c r="B117" s="230"/>
      <c r="C117" s="182"/>
      <c r="D117" s="183"/>
      <c r="E117" s="184"/>
      <c r="F117" s="152"/>
      <c r="G117" s="152"/>
      <c r="H117" s="185">
        <f t="shared" si="54"/>
        <v>0</v>
      </c>
      <c r="I117" s="153"/>
      <c r="J117" s="153"/>
      <c r="K117" s="186">
        <f t="shared" si="55"/>
        <v>0</v>
      </c>
      <c r="L117" s="187"/>
      <c r="M117" s="187"/>
      <c r="N117" s="187">
        <f t="shared" si="56"/>
        <v>0</v>
      </c>
      <c r="O117" s="188"/>
      <c r="P117" s="188"/>
      <c r="Q117" s="188">
        <f t="shared" si="57"/>
        <v>0</v>
      </c>
      <c r="R117" s="189"/>
      <c r="S117" s="189"/>
      <c r="T117" s="189">
        <f t="shared" si="58"/>
        <v>0</v>
      </c>
      <c r="U117" s="190"/>
      <c r="V117" s="190"/>
      <c r="W117" s="190">
        <f t="shared" si="59"/>
        <v>0</v>
      </c>
      <c r="X117" s="191"/>
      <c r="Y117" s="191"/>
      <c r="Z117" s="191">
        <f t="shared" si="60"/>
        <v>0</v>
      </c>
      <c r="AA117" s="192"/>
      <c r="AB117" s="192"/>
      <c r="AC117" s="192">
        <f t="shared" si="61"/>
        <v>0</v>
      </c>
      <c r="AD117" s="193"/>
      <c r="AE117" s="193"/>
      <c r="AF117" s="193">
        <f t="shared" si="62"/>
        <v>0</v>
      </c>
      <c r="AG117" s="194"/>
      <c r="AH117" s="194"/>
      <c r="AI117" s="194">
        <f t="shared" si="63"/>
        <v>0</v>
      </c>
      <c r="AJ117" s="195"/>
      <c r="AK117" s="195"/>
      <c r="AL117" s="195">
        <f t="shared" si="64"/>
        <v>0</v>
      </c>
      <c r="AM117" s="196"/>
      <c r="AN117" s="196"/>
      <c r="AO117" s="196">
        <f t="shared" si="65"/>
        <v>0</v>
      </c>
      <c r="AP117" s="197"/>
      <c r="AQ117" s="197"/>
      <c r="AR117" s="197">
        <f t="shared" si="66"/>
        <v>0</v>
      </c>
      <c r="AS117" s="198"/>
      <c r="AT117" s="198"/>
      <c r="AU117" s="198">
        <f t="shared" si="67"/>
        <v>0</v>
      </c>
      <c r="AV117" s="199"/>
      <c r="AW117" s="199"/>
      <c r="AX117" s="199">
        <f t="shared" si="68"/>
        <v>0</v>
      </c>
      <c r="AY117" s="200"/>
      <c r="AZ117" s="200"/>
      <c r="BA117" s="200">
        <f t="shared" si="69"/>
        <v>0</v>
      </c>
      <c r="BB117" s="201"/>
      <c r="BC117" s="201"/>
      <c r="BD117" s="201">
        <f t="shared" si="70"/>
        <v>0</v>
      </c>
      <c r="BE117" s="202"/>
      <c r="BF117" s="202"/>
      <c r="BG117" s="202">
        <f t="shared" si="71"/>
        <v>0</v>
      </c>
      <c r="BH117" s="203"/>
      <c r="BI117" s="203"/>
      <c r="BJ117" s="203">
        <f t="shared" si="72"/>
        <v>0</v>
      </c>
      <c r="BK117" s="195"/>
      <c r="BL117" s="195"/>
      <c r="BM117" s="195">
        <f t="shared" si="73"/>
        <v>0</v>
      </c>
      <c r="BN117" s="204"/>
      <c r="BO117" s="204"/>
      <c r="BP117" s="204">
        <f t="shared" si="74"/>
        <v>0</v>
      </c>
      <c r="BQ117" s="205"/>
      <c r="BR117" s="205"/>
      <c r="BS117" s="205">
        <f t="shared" si="75"/>
        <v>0</v>
      </c>
      <c r="BT117" s="206"/>
      <c r="BU117" s="206"/>
      <c r="BV117" s="206">
        <f t="shared" si="76"/>
        <v>0</v>
      </c>
      <c r="BW117" s="207"/>
      <c r="BX117" s="207"/>
      <c r="BY117" s="207">
        <f t="shared" si="77"/>
        <v>0</v>
      </c>
      <c r="BZ117" s="208"/>
      <c r="CA117" s="208"/>
      <c r="CB117" s="208">
        <f t="shared" si="78"/>
        <v>0</v>
      </c>
      <c r="CC117" s="209"/>
      <c r="CD117" s="209"/>
      <c r="CE117" s="209">
        <f t="shared" si="79"/>
        <v>0</v>
      </c>
      <c r="CF117" s="210"/>
      <c r="CG117" s="210"/>
      <c r="CH117" s="210">
        <f t="shared" si="80"/>
        <v>0</v>
      </c>
      <c r="CI117" s="211"/>
      <c r="CJ117" s="211"/>
      <c r="CK117" s="211">
        <f t="shared" si="81"/>
        <v>0</v>
      </c>
      <c r="CL117" s="206"/>
      <c r="CM117" s="206"/>
      <c r="CN117" s="206">
        <f t="shared" si="82"/>
        <v>0</v>
      </c>
      <c r="CO117" s="212"/>
      <c r="CP117" s="212"/>
      <c r="CQ117" s="212">
        <f t="shared" si="83"/>
        <v>0</v>
      </c>
      <c r="CR117" s="213"/>
      <c r="CS117" s="213"/>
      <c r="CT117" s="213">
        <f t="shared" si="84"/>
        <v>0</v>
      </c>
      <c r="CU117">
        <f t="shared" si="90"/>
        <v>0</v>
      </c>
      <c r="CV117">
        <f t="shared" si="91"/>
        <v>0</v>
      </c>
      <c r="CW117">
        <f t="shared" si="92"/>
        <v>0</v>
      </c>
      <c r="CY117" s="140" t="e">
        <f t="shared" si="93"/>
        <v>#NAME?</v>
      </c>
      <c r="CZ117">
        <f t="shared" si="94"/>
        <v>0</v>
      </c>
    </row>
    <row r="118" spans="1:105">
      <c r="A118" s="181">
        <v>113</v>
      </c>
      <c r="B118" s="230"/>
      <c r="C118" s="182"/>
      <c r="D118" s="183"/>
      <c r="E118" s="184"/>
      <c r="F118" s="152"/>
      <c r="G118" s="152"/>
      <c r="H118" s="185">
        <f t="shared" si="54"/>
        <v>0</v>
      </c>
      <c r="I118" s="153"/>
      <c r="J118" s="153"/>
      <c r="K118" s="186">
        <f t="shared" si="55"/>
        <v>0</v>
      </c>
      <c r="L118" s="187"/>
      <c r="M118" s="187"/>
      <c r="N118" s="187">
        <f t="shared" si="56"/>
        <v>0</v>
      </c>
      <c r="O118" s="188"/>
      <c r="P118" s="188"/>
      <c r="Q118" s="188">
        <f t="shared" si="57"/>
        <v>0</v>
      </c>
      <c r="R118" s="189"/>
      <c r="S118" s="189"/>
      <c r="T118" s="189">
        <f t="shared" si="58"/>
        <v>0</v>
      </c>
      <c r="U118" s="190"/>
      <c r="V118" s="190"/>
      <c r="W118" s="190">
        <f t="shared" si="59"/>
        <v>0</v>
      </c>
      <c r="X118" s="191"/>
      <c r="Y118" s="191"/>
      <c r="Z118" s="191">
        <f t="shared" si="60"/>
        <v>0</v>
      </c>
      <c r="AA118" s="192"/>
      <c r="AB118" s="192"/>
      <c r="AC118" s="192">
        <f t="shared" si="61"/>
        <v>0</v>
      </c>
      <c r="AD118" s="193"/>
      <c r="AE118" s="193"/>
      <c r="AF118" s="193">
        <f t="shared" si="62"/>
        <v>0</v>
      </c>
      <c r="AG118" s="194"/>
      <c r="AH118" s="194"/>
      <c r="AI118" s="194">
        <f t="shared" si="63"/>
        <v>0</v>
      </c>
      <c r="AJ118" s="195"/>
      <c r="AK118" s="195"/>
      <c r="AL118" s="195">
        <f t="shared" si="64"/>
        <v>0</v>
      </c>
      <c r="AM118" s="196"/>
      <c r="AN118" s="196"/>
      <c r="AO118" s="196">
        <f t="shared" si="65"/>
        <v>0</v>
      </c>
      <c r="AP118" s="197"/>
      <c r="AQ118" s="197"/>
      <c r="AR118" s="197">
        <f t="shared" si="66"/>
        <v>0</v>
      </c>
      <c r="AS118" s="198"/>
      <c r="AT118" s="198"/>
      <c r="AU118" s="198">
        <f t="shared" si="67"/>
        <v>0</v>
      </c>
      <c r="AV118" s="199"/>
      <c r="AW118" s="199"/>
      <c r="AX118" s="199">
        <f t="shared" si="68"/>
        <v>0</v>
      </c>
      <c r="AY118" s="200"/>
      <c r="AZ118" s="200"/>
      <c r="BA118" s="200">
        <f t="shared" si="69"/>
        <v>0</v>
      </c>
      <c r="BB118" s="201"/>
      <c r="BC118" s="201"/>
      <c r="BD118" s="201">
        <f t="shared" si="70"/>
        <v>0</v>
      </c>
      <c r="BE118" s="202"/>
      <c r="BF118" s="202"/>
      <c r="BG118" s="202">
        <f t="shared" si="71"/>
        <v>0</v>
      </c>
      <c r="BH118" s="203"/>
      <c r="BI118" s="203"/>
      <c r="BJ118" s="203">
        <f t="shared" si="72"/>
        <v>0</v>
      </c>
      <c r="BK118" s="195"/>
      <c r="BL118" s="195"/>
      <c r="BM118" s="195">
        <f t="shared" si="73"/>
        <v>0</v>
      </c>
      <c r="BN118" s="204"/>
      <c r="BO118" s="204"/>
      <c r="BP118" s="204">
        <f t="shared" si="74"/>
        <v>0</v>
      </c>
      <c r="BQ118" s="205"/>
      <c r="BR118" s="205"/>
      <c r="BS118" s="205">
        <f t="shared" si="75"/>
        <v>0</v>
      </c>
      <c r="BT118" s="206"/>
      <c r="BU118" s="206"/>
      <c r="BV118" s="206">
        <f t="shared" si="76"/>
        <v>0</v>
      </c>
      <c r="BW118" s="207"/>
      <c r="BX118" s="207"/>
      <c r="BY118" s="207">
        <f t="shared" si="77"/>
        <v>0</v>
      </c>
      <c r="BZ118" s="208"/>
      <c r="CA118" s="208"/>
      <c r="CB118" s="208">
        <f t="shared" si="78"/>
        <v>0</v>
      </c>
      <c r="CC118" s="209"/>
      <c r="CD118" s="209"/>
      <c r="CE118" s="209">
        <f t="shared" si="79"/>
        <v>0</v>
      </c>
      <c r="CF118" s="210"/>
      <c r="CG118" s="210"/>
      <c r="CH118" s="210">
        <f t="shared" si="80"/>
        <v>0</v>
      </c>
      <c r="CI118" s="211"/>
      <c r="CJ118" s="211"/>
      <c r="CK118" s="211">
        <f t="shared" si="81"/>
        <v>0</v>
      </c>
      <c r="CL118" s="206"/>
      <c r="CM118" s="206"/>
      <c r="CN118" s="206">
        <f t="shared" si="82"/>
        <v>0</v>
      </c>
      <c r="CO118" s="212"/>
      <c r="CP118" s="212"/>
      <c r="CQ118" s="212">
        <f t="shared" si="83"/>
        <v>0</v>
      </c>
      <c r="CR118" s="213"/>
      <c r="CS118" s="213"/>
      <c r="CT118" s="213">
        <f t="shared" si="84"/>
        <v>0</v>
      </c>
      <c r="CU118">
        <f t="shared" si="90"/>
        <v>0</v>
      </c>
      <c r="CV118">
        <f t="shared" si="91"/>
        <v>0</v>
      </c>
      <c r="CW118">
        <f t="shared" si="92"/>
        <v>0</v>
      </c>
      <c r="CY118" s="140" t="e">
        <f t="shared" si="93"/>
        <v>#NAME?</v>
      </c>
      <c r="CZ118">
        <f t="shared" si="94"/>
        <v>0</v>
      </c>
    </row>
    <row r="119" spans="1:105">
      <c r="A119" s="181">
        <v>114</v>
      </c>
      <c r="B119" s="230"/>
      <c r="C119" s="182"/>
      <c r="D119" s="183"/>
      <c r="E119" s="184"/>
      <c r="F119" s="152"/>
      <c r="G119" s="152"/>
      <c r="H119" s="185">
        <f t="shared" si="54"/>
        <v>0</v>
      </c>
      <c r="I119" s="153"/>
      <c r="J119" s="153"/>
      <c r="K119" s="186">
        <f t="shared" si="55"/>
        <v>0</v>
      </c>
      <c r="L119" s="187"/>
      <c r="M119" s="187"/>
      <c r="N119" s="187">
        <f t="shared" si="56"/>
        <v>0</v>
      </c>
      <c r="O119" s="188"/>
      <c r="P119" s="188"/>
      <c r="Q119" s="188">
        <f t="shared" si="57"/>
        <v>0</v>
      </c>
      <c r="R119" s="189"/>
      <c r="S119" s="189"/>
      <c r="T119" s="189">
        <f t="shared" si="58"/>
        <v>0</v>
      </c>
      <c r="U119" s="190"/>
      <c r="V119" s="190"/>
      <c r="W119" s="190">
        <f t="shared" si="59"/>
        <v>0</v>
      </c>
      <c r="X119" s="191"/>
      <c r="Y119" s="191"/>
      <c r="Z119" s="191">
        <f t="shared" si="60"/>
        <v>0</v>
      </c>
      <c r="AA119" s="192"/>
      <c r="AB119" s="192"/>
      <c r="AC119" s="192">
        <f t="shared" si="61"/>
        <v>0</v>
      </c>
      <c r="AD119" s="193"/>
      <c r="AE119" s="193"/>
      <c r="AF119" s="193">
        <f t="shared" si="62"/>
        <v>0</v>
      </c>
      <c r="AG119" s="194"/>
      <c r="AH119" s="194"/>
      <c r="AI119" s="194">
        <f t="shared" si="63"/>
        <v>0</v>
      </c>
      <c r="AJ119" s="195"/>
      <c r="AK119" s="195"/>
      <c r="AL119" s="195">
        <f t="shared" si="64"/>
        <v>0</v>
      </c>
      <c r="AM119" s="196"/>
      <c r="AN119" s="196"/>
      <c r="AO119" s="196">
        <f t="shared" si="65"/>
        <v>0</v>
      </c>
      <c r="AP119" s="197"/>
      <c r="AQ119" s="197"/>
      <c r="AR119" s="197">
        <f t="shared" si="66"/>
        <v>0</v>
      </c>
      <c r="AS119" s="198"/>
      <c r="AT119" s="198"/>
      <c r="AU119" s="198">
        <f t="shared" si="67"/>
        <v>0</v>
      </c>
      <c r="AV119" s="199"/>
      <c r="AW119" s="199"/>
      <c r="AX119" s="199">
        <f t="shared" si="68"/>
        <v>0</v>
      </c>
      <c r="AY119" s="200"/>
      <c r="AZ119" s="200"/>
      <c r="BA119" s="200">
        <f t="shared" si="69"/>
        <v>0</v>
      </c>
      <c r="BB119" s="201"/>
      <c r="BC119" s="201"/>
      <c r="BD119" s="201">
        <f t="shared" si="70"/>
        <v>0</v>
      </c>
      <c r="BE119" s="202"/>
      <c r="BF119" s="202"/>
      <c r="BG119" s="202">
        <f t="shared" si="71"/>
        <v>0</v>
      </c>
      <c r="BH119" s="203"/>
      <c r="BI119" s="203"/>
      <c r="BJ119" s="203">
        <f t="shared" si="72"/>
        <v>0</v>
      </c>
      <c r="BK119" s="195"/>
      <c r="BL119" s="195"/>
      <c r="BM119" s="195">
        <f t="shared" si="73"/>
        <v>0</v>
      </c>
      <c r="BN119" s="204"/>
      <c r="BO119" s="204"/>
      <c r="BP119" s="204">
        <f t="shared" si="74"/>
        <v>0</v>
      </c>
      <c r="BQ119" s="205"/>
      <c r="BR119" s="205"/>
      <c r="BS119" s="205">
        <f t="shared" si="75"/>
        <v>0</v>
      </c>
      <c r="BT119" s="206"/>
      <c r="BU119" s="206"/>
      <c r="BV119" s="206">
        <f t="shared" si="76"/>
        <v>0</v>
      </c>
      <c r="BW119" s="207"/>
      <c r="BX119" s="207"/>
      <c r="BY119" s="207">
        <f t="shared" si="77"/>
        <v>0</v>
      </c>
      <c r="BZ119" s="208"/>
      <c r="CA119" s="208"/>
      <c r="CB119" s="208">
        <f t="shared" si="78"/>
        <v>0</v>
      </c>
      <c r="CC119" s="209"/>
      <c r="CD119" s="209"/>
      <c r="CE119" s="209">
        <f t="shared" si="79"/>
        <v>0</v>
      </c>
      <c r="CF119" s="210"/>
      <c r="CG119" s="210"/>
      <c r="CH119" s="210">
        <f t="shared" si="80"/>
        <v>0</v>
      </c>
      <c r="CI119" s="211"/>
      <c r="CJ119" s="211"/>
      <c r="CK119" s="211">
        <f t="shared" si="81"/>
        <v>0</v>
      </c>
      <c r="CL119" s="206"/>
      <c r="CM119" s="206"/>
      <c r="CN119" s="206">
        <f t="shared" si="82"/>
        <v>0</v>
      </c>
      <c r="CO119" s="212"/>
      <c r="CP119" s="212"/>
      <c r="CQ119" s="212">
        <f t="shared" si="83"/>
        <v>0</v>
      </c>
      <c r="CR119" s="213"/>
      <c r="CS119" s="213"/>
      <c r="CT119" s="213">
        <f t="shared" si="84"/>
        <v>0</v>
      </c>
      <c r="CU119">
        <f t="shared" si="90"/>
        <v>0</v>
      </c>
      <c r="CV119">
        <f t="shared" si="91"/>
        <v>0</v>
      </c>
      <c r="CW119">
        <f t="shared" si="92"/>
        <v>0</v>
      </c>
      <c r="CY119" s="140" t="e">
        <f t="shared" si="93"/>
        <v>#NAME?</v>
      </c>
      <c r="CZ119">
        <f t="shared" si="94"/>
        <v>0</v>
      </c>
    </row>
    <row r="120" spans="1:105" s="331" customFormat="1">
      <c r="A120" s="326">
        <v>115</v>
      </c>
      <c r="B120" s="333" t="s">
        <v>206</v>
      </c>
      <c r="C120" s="328" t="s">
        <v>130</v>
      </c>
      <c r="D120" s="329"/>
      <c r="E120" s="330">
        <f>Cijene!D39</f>
        <v>12.85</v>
      </c>
      <c r="F120" s="326">
        <f>ArtikalI01</f>
        <v>0</v>
      </c>
      <c r="G120" s="326"/>
      <c r="H120" s="185">
        <f t="shared" si="54"/>
        <v>0</v>
      </c>
      <c r="I120" s="326">
        <f>ArtikalI02</f>
        <v>0</v>
      </c>
      <c r="J120" s="326"/>
      <c r="K120" s="186">
        <f t="shared" si="55"/>
        <v>0</v>
      </c>
      <c r="L120" s="329">
        <f>ArtikalI03</f>
        <v>0</v>
      </c>
      <c r="M120" s="329"/>
      <c r="N120" s="187">
        <f t="shared" si="56"/>
        <v>0</v>
      </c>
      <c r="O120" s="329">
        <f>ArtikalI04</f>
        <v>0</v>
      </c>
      <c r="P120" s="329"/>
      <c r="Q120" s="188">
        <f t="shared" si="57"/>
        <v>0</v>
      </c>
      <c r="R120" s="329">
        <f>ArtikalI05</f>
        <v>0</v>
      </c>
      <c r="S120" s="329"/>
      <c r="T120" s="189">
        <f t="shared" si="58"/>
        <v>0</v>
      </c>
      <c r="U120" s="329">
        <f>ArtikalI06</f>
        <v>0</v>
      </c>
      <c r="V120" s="329"/>
      <c r="W120" s="190">
        <f t="shared" si="59"/>
        <v>0</v>
      </c>
      <c r="X120" s="329">
        <f>ArtikalI07</f>
        <v>0</v>
      </c>
      <c r="Y120" s="329"/>
      <c r="Z120" s="191">
        <f t="shared" si="60"/>
        <v>0</v>
      </c>
      <c r="AA120" s="329">
        <f>ArtikalI08</f>
        <v>0</v>
      </c>
      <c r="AB120" s="329"/>
      <c r="AC120" s="192">
        <f t="shared" si="61"/>
        <v>0</v>
      </c>
      <c r="AD120" s="329">
        <f>ArtikalI09</f>
        <v>0</v>
      </c>
      <c r="AE120" s="329"/>
      <c r="AF120" s="193">
        <f t="shared" si="62"/>
        <v>0</v>
      </c>
      <c r="AG120" s="329">
        <f>ArtikalI10</f>
        <v>0</v>
      </c>
      <c r="AH120" s="329"/>
      <c r="AI120" s="194">
        <f t="shared" si="63"/>
        <v>0</v>
      </c>
      <c r="AJ120" s="329">
        <f>ArtikalI11</f>
        <v>0</v>
      </c>
      <c r="AK120" s="329"/>
      <c r="AL120" s="195">
        <f t="shared" si="64"/>
        <v>0</v>
      </c>
      <c r="AM120" s="329">
        <f>ArtikalI12</f>
        <v>0</v>
      </c>
      <c r="AN120" s="329"/>
      <c r="AO120" s="196">
        <f t="shared" si="65"/>
        <v>0</v>
      </c>
      <c r="AP120" s="329">
        <f>ArtikalI13</f>
        <v>0</v>
      </c>
      <c r="AQ120" s="329"/>
      <c r="AR120" s="197">
        <f t="shared" si="66"/>
        <v>0</v>
      </c>
      <c r="AS120" s="329">
        <f>ArtikalI14</f>
        <v>0</v>
      </c>
      <c r="AT120" s="329"/>
      <c r="AU120" s="198">
        <f t="shared" si="67"/>
        <v>0</v>
      </c>
      <c r="AV120" s="329">
        <f>ArtikalI15</f>
        <v>0</v>
      </c>
      <c r="AW120" s="329"/>
      <c r="AX120" s="199">
        <f t="shared" si="68"/>
        <v>0</v>
      </c>
      <c r="AY120" s="329">
        <f>ArtikalI16</f>
        <v>0</v>
      </c>
      <c r="AZ120" s="329"/>
      <c r="BA120" s="200">
        <f t="shared" si="69"/>
        <v>0</v>
      </c>
      <c r="BB120" s="329">
        <f>ArtikalI17</f>
        <v>0</v>
      </c>
      <c r="BC120" s="329"/>
      <c r="BD120" s="201">
        <f t="shared" si="70"/>
        <v>0</v>
      </c>
      <c r="BE120" s="329">
        <f>ArtikalI18</f>
        <v>0</v>
      </c>
      <c r="BF120" s="329"/>
      <c r="BG120" s="202">
        <f t="shared" si="71"/>
        <v>0</v>
      </c>
      <c r="BH120" s="329">
        <f>ArtikalI19</f>
        <v>0</v>
      </c>
      <c r="BI120" s="329"/>
      <c r="BJ120" s="203">
        <f t="shared" si="72"/>
        <v>0</v>
      </c>
      <c r="BK120" s="329">
        <f>ArtikalI20</f>
        <v>0</v>
      </c>
      <c r="BL120" s="329"/>
      <c r="BM120" s="195">
        <f t="shared" si="73"/>
        <v>0</v>
      </c>
      <c r="BN120" s="329">
        <f>ArtikalI21</f>
        <v>0</v>
      </c>
      <c r="BO120" s="329"/>
      <c r="BP120" s="204">
        <f t="shared" si="74"/>
        <v>0</v>
      </c>
      <c r="BQ120" s="329">
        <f>ArtikalI22</f>
        <v>0</v>
      </c>
      <c r="BR120" s="329"/>
      <c r="BS120" s="205">
        <f t="shared" si="75"/>
        <v>0</v>
      </c>
      <c r="BT120" s="329">
        <f>ArtikalI23</f>
        <v>0</v>
      </c>
      <c r="BU120" s="329"/>
      <c r="BV120" s="206">
        <f t="shared" si="76"/>
        <v>0</v>
      </c>
      <c r="BW120" s="329">
        <f>ArtikalI24</f>
        <v>0</v>
      </c>
      <c r="BX120" s="329"/>
      <c r="BY120" s="207">
        <f t="shared" si="77"/>
        <v>0</v>
      </c>
      <c r="BZ120" s="329">
        <f>ArtikalI25</f>
        <v>0</v>
      </c>
      <c r="CA120" s="329"/>
      <c r="CB120" s="208">
        <f t="shared" si="78"/>
        <v>0</v>
      </c>
      <c r="CC120" s="329">
        <f>ArtikalI26</f>
        <v>0</v>
      </c>
      <c r="CD120" s="329"/>
      <c r="CE120" s="209">
        <f t="shared" si="79"/>
        <v>0</v>
      </c>
      <c r="CF120" s="329">
        <f>ArtikalI27</f>
        <v>0</v>
      </c>
      <c r="CG120" s="329"/>
      <c r="CH120" s="210">
        <f t="shared" si="80"/>
        <v>0</v>
      </c>
      <c r="CI120" s="329">
        <f>ArtikalI28</f>
        <v>0</v>
      </c>
      <c r="CJ120" s="329"/>
      <c r="CK120" s="211">
        <f t="shared" si="81"/>
        <v>0</v>
      </c>
      <c r="CL120" s="329">
        <f>ArtikalI29</f>
        <v>0</v>
      </c>
      <c r="CM120" s="329"/>
      <c r="CN120" s="206">
        <f t="shared" si="82"/>
        <v>0</v>
      </c>
      <c r="CO120" s="329">
        <f>ArtikalI30</f>
        <v>0</v>
      </c>
      <c r="CP120" s="329"/>
      <c r="CQ120" s="212">
        <f t="shared" si="83"/>
        <v>0</v>
      </c>
      <c r="CR120" s="329">
        <f>ArtikalI31</f>
        <v>0</v>
      </c>
      <c r="CS120" s="329"/>
      <c r="CT120" s="213">
        <f t="shared" si="84"/>
        <v>0</v>
      </c>
      <c r="CU120">
        <f t="shared" si="90"/>
        <v>0</v>
      </c>
      <c r="CV120">
        <f t="shared" si="91"/>
        <v>0</v>
      </c>
      <c r="CW120">
        <f t="shared" si="92"/>
        <v>0</v>
      </c>
      <c r="CX120"/>
      <c r="CY120" s="140" t="e">
        <f t="shared" si="93"/>
        <v>#NAME?</v>
      </c>
      <c r="CZ120">
        <f t="shared" si="94"/>
        <v>0</v>
      </c>
      <c r="DA120"/>
    </row>
    <row r="121" spans="1:105">
      <c r="A121" s="181">
        <v>116</v>
      </c>
      <c r="B121" s="230"/>
      <c r="C121" s="182"/>
      <c r="D121" s="183"/>
      <c r="E121" s="184"/>
      <c r="F121" s="152"/>
      <c r="G121" s="152"/>
      <c r="H121" s="185">
        <f t="shared" si="54"/>
        <v>0</v>
      </c>
      <c r="I121" s="153"/>
      <c r="J121" s="153"/>
      <c r="K121" s="186">
        <f t="shared" si="55"/>
        <v>0</v>
      </c>
      <c r="L121" s="187"/>
      <c r="M121" s="187"/>
      <c r="N121" s="187">
        <f t="shared" si="56"/>
        <v>0</v>
      </c>
      <c r="O121" s="188"/>
      <c r="P121" s="188"/>
      <c r="Q121" s="188">
        <f t="shared" si="57"/>
        <v>0</v>
      </c>
      <c r="R121" s="189"/>
      <c r="S121" s="189"/>
      <c r="T121" s="189">
        <f t="shared" si="58"/>
        <v>0</v>
      </c>
      <c r="U121" s="190"/>
      <c r="V121" s="190"/>
      <c r="W121" s="190">
        <f t="shared" si="59"/>
        <v>0</v>
      </c>
      <c r="X121" s="191"/>
      <c r="Y121" s="191"/>
      <c r="Z121" s="191">
        <f t="shared" si="60"/>
        <v>0</v>
      </c>
      <c r="AA121" s="192"/>
      <c r="AB121" s="192"/>
      <c r="AC121" s="192">
        <f t="shared" si="61"/>
        <v>0</v>
      </c>
      <c r="AD121" s="193"/>
      <c r="AE121" s="193"/>
      <c r="AF121" s="193">
        <f t="shared" si="62"/>
        <v>0</v>
      </c>
      <c r="AG121" s="194"/>
      <c r="AH121" s="194"/>
      <c r="AI121" s="194">
        <f t="shared" si="63"/>
        <v>0</v>
      </c>
      <c r="AJ121" s="195"/>
      <c r="AK121" s="195"/>
      <c r="AL121" s="195">
        <f t="shared" si="64"/>
        <v>0</v>
      </c>
      <c r="AM121" s="196"/>
      <c r="AN121" s="196"/>
      <c r="AO121" s="196">
        <f t="shared" si="65"/>
        <v>0</v>
      </c>
      <c r="AP121" s="197"/>
      <c r="AQ121" s="197"/>
      <c r="AR121" s="197">
        <f t="shared" si="66"/>
        <v>0</v>
      </c>
      <c r="AS121" s="198"/>
      <c r="AT121" s="198"/>
      <c r="AU121" s="198">
        <f t="shared" si="67"/>
        <v>0</v>
      </c>
      <c r="AV121" s="199"/>
      <c r="AW121" s="199"/>
      <c r="AX121" s="199">
        <f t="shared" si="68"/>
        <v>0</v>
      </c>
      <c r="AY121" s="200"/>
      <c r="AZ121" s="200"/>
      <c r="BA121" s="200">
        <f t="shared" si="69"/>
        <v>0</v>
      </c>
      <c r="BB121" s="201"/>
      <c r="BC121" s="201"/>
      <c r="BD121" s="201">
        <f t="shared" si="70"/>
        <v>0</v>
      </c>
      <c r="BE121" s="202"/>
      <c r="BF121" s="202"/>
      <c r="BG121" s="202">
        <f t="shared" si="71"/>
        <v>0</v>
      </c>
      <c r="BH121" s="203"/>
      <c r="BI121" s="203"/>
      <c r="BJ121" s="203">
        <f t="shared" si="72"/>
        <v>0</v>
      </c>
      <c r="BK121" s="195"/>
      <c r="BL121" s="195"/>
      <c r="BM121" s="195">
        <f t="shared" si="73"/>
        <v>0</v>
      </c>
      <c r="BN121" s="204"/>
      <c r="BO121" s="204"/>
      <c r="BP121" s="204">
        <f t="shared" si="74"/>
        <v>0</v>
      </c>
      <c r="BQ121" s="205"/>
      <c r="BR121" s="205"/>
      <c r="BS121" s="205">
        <f t="shared" si="75"/>
        <v>0</v>
      </c>
      <c r="BT121" s="206"/>
      <c r="BU121" s="206"/>
      <c r="BV121" s="206">
        <f t="shared" si="76"/>
        <v>0</v>
      </c>
      <c r="BW121" s="207"/>
      <c r="BX121" s="207"/>
      <c r="BY121" s="207">
        <f t="shared" si="77"/>
        <v>0</v>
      </c>
      <c r="BZ121" s="208"/>
      <c r="CA121" s="208"/>
      <c r="CB121" s="208">
        <f t="shared" si="78"/>
        <v>0</v>
      </c>
      <c r="CC121" s="209"/>
      <c r="CD121" s="209"/>
      <c r="CE121" s="209">
        <f t="shared" si="79"/>
        <v>0</v>
      </c>
      <c r="CF121" s="210"/>
      <c r="CG121" s="210"/>
      <c r="CH121" s="210">
        <f t="shared" si="80"/>
        <v>0</v>
      </c>
      <c r="CI121" s="211"/>
      <c r="CJ121" s="211"/>
      <c r="CK121" s="211">
        <f t="shared" si="81"/>
        <v>0</v>
      </c>
      <c r="CL121" s="206"/>
      <c r="CM121" s="206"/>
      <c r="CN121" s="206">
        <f t="shared" si="82"/>
        <v>0</v>
      </c>
      <c r="CO121" s="212"/>
      <c r="CP121" s="212"/>
      <c r="CQ121" s="212">
        <f t="shared" si="83"/>
        <v>0</v>
      </c>
      <c r="CR121" s="213"/>
      <c r="CS121" s="213"/>
      <c r="CT121" s="213">
        <f t="shared" si="84"/>
        <v>0</v>
      </c>
      <c r="CU121">
        <f t="shared" si="90"/>
        <v>0</v>
      </c>
      <c r="CV121">
        <f t="shared" si="91"/>
        <v>0</v>
      </c>
      <c r="CW121">
        <f t="shared" si="92"/>
        <v>0</v>
      </c>
      <c r="CY121" s="140" t="e">
        <f t="shared" si="93"/>
        <v>#NAME?</v>
      </c>
      <c r="CZ121">
        <f t="shared" si="94"/>
        <v>0</v>
      </c>
    </row>
    <row r="122" spans="1:105">
      <c r="A122" s="181">
        <v>117</v>
      </c>
      <c r="B122" s="230"/>
      <c r="C122" s="182"/>
      <c r="D122" s="183"/>
      <c r="E122" s="184"/>
      <c r="F122" s="152"/>
      <c r="G122" s="152"/>
      <c r="H122" s="185">
        <f t="shared" si="54"/>
        <v>0</v>
      </c>
      <c r="I122" s="153"/>
      <c r="J122" s="153"/>
      <c r="K122" s="186">
        <f t="shared" si="55"/>
        <v>0</v>
      </c>
      <c r="L122" s="187"/>
      <c r="M122" s="187"/>
      <c r="N122" s="187">
        <f t="shared" si="56"/>
        <v>0</v>
      </c>
      <c r="O122" s="188"/>
      <c r="P122" s="188"/>
      <c r="Q122" s="188">
        <f t="shared" si="57"/>
        <v>0</v>
      </c>
      <c r="R122" s="189"/>
      <c r="S122" s="189"/>
      <c r="T122" s="189">
        <f t="shared" si="58"/>
        <v>0</v>
      </c>
      <c r="U122" s="190"/>
      <c r="V122" s="190"/>
      <c r="W122" s="190">
        <f t="shared" si="59"/>
        <v>0</v>
      </c>
      <c r="X122" s="191"/>
      <c r="Y122" s="191"/>
      <c r="Z122" s="191">
        <f t="shared" si="60"/>
        <v>0</v>
      </c>
      <c r="AA122" s="192"/>
      <c r="AB122" s="192"/>
      <c r="AC122" s="192">
        <f t="shared" si="61"/>
        <v>0</v>
      </c>
      <c r="AD122" s="193"/>
      <c r="AE122" s="193"/>
      <c r="AF122" s="193">
        <f t="shared" si="62"/>
        <v>0</v>
      </c>
      <c r="AG122" s="194"/>
      <c r="AH122" s="194"/>
      <c r="AI122" s="194">
        <f t="shared" si="63"/>
        <v>0</v>
      </c>
      <c r="AJ122" s="195"/>
      <c r="AK122" s="195"/>
      <c r="AL122" s="195">
        <f t="shared" si="64"/>
        <v>0</v>
      </c>
      <c r="AM122" s="196"/>
      <c r="AN122" s="196"/>
      <c r="AO122" s="196">
        <f t="shared" si="65"/>
        <v>0</v>
      </c>
      <c r="AP122" s="197"/>
      <c r="AQ122" s="197"/>
      <c r="AR122" s="197">
        <f t="shared" si="66"/>
        <v>0</v>
      </c>
      <c r="AS122" s="198"/>
      <c r="AT122" s="198"/>
      <c r="AU122" s="198">
        <f t="shared" si="67"/>
        <v>0</v>
      </c>
      <c r="AV122" s="199"/>
      <c r="AW122" s="199"/>
      <c r="AX122" s="199">
        <f t="shared" si="68"/>
        <v>0</v>
      </c>
      <c r="AY122" s="200"/>
      <c r="AZ122" s="200"/>
      <c r="BA122" s="200">
        <f t="shared" si="69"/>
        <v>0</v>
      </c>
      <c r="BB122" s="201"/>
      <c r="BC122" s="201"/>
      <c r="BD122" s="201">
        <f t="shared" si="70"/>
        <v>0</v>
      </c>
      <c r="BE122" s="202"/>
      <c r="BF122" s="202"/>
      <c r="BG122" s="202">
        <f t="shared" si="71"/>
        <v>0</v>
      </c>
      <c r="BH122" s="203"/>
      <c r="BI122" s="203"/>
      <c r="BJ122" s="203">
        <f t="shared" si="72"/>
        <v>0</v>
      </c>
      <c r="BK122" s="195"/>
      <c r="BL122" s="195"/>
      <c r="BM122" s="195">
        <f t="shared" si="73"/>
        <v>0</v>
      </c>
      <c r="BN122" s="204"/>
      <c r="BO122" s="204"/>
      <c r="BP122" s="204">
        <f t="shared" si="74"/>
        <v>0</v>
      </c>
      <c r="BQ122" s="205"/>
      <c r="BR122" s="205"/>
      <c r="BS122" s="205">
        <f t="shared" si="75"/>
        <v>0</v>
      </c>
      <c r="BT122" s="206"/>
      <c r="BU122" s="206"/>
      <c r="BV122" s="206">
        <f t="shared" si="76"/>
        <v>0</v>
      </c>
      <c r="BW122" s="207"/>
      <c r="BX122" s="207"/>
      <c r="BY122" s="207">
        <f t="shared" si="77"/>
        <v>0</v>
      </c>
      <c r="BZ122" s="208"/>
      <c r="CA122" s="208"/>
      <c r="CB122" s="208">
        <f t="shared" si="78"/>
        <v>0</v>
      </c>
      <c r="CC122" s="209"/>
      <c r="CD122" s="209"/>
      <c r="CE122" s="209">
        <f t="shared" si="79"/>
        <v>0</v>
      </c>
      <c r="CF122" s="210"/>
      <c r="CG122" s="210"/>
      <c r="CH122" s="210">
        <f t="shared" si="80"/>
        <v>0</v>
      </c>
      <c r="CI122" s="211"/>
      <c r="CJ122" s="211"/>
      <c r="CK122" s="211">
        <f t="shared" si="81"/>
        <v>0</v>
      </c>
      <c r="CL122" s="206"/>
      <c r="CM122" s="206"/>
      <c r="CN122" s="206">
        <f t="shared" si="82"/>
        <v>0</v>
      </c>
      <c r="CO122" s="212"/>
      <c r="CP122" s="212"/>
      <c r="CQ122" s="212">
        <f t="shared" si="83"/>
        <v>0</v>
      </c>
      <c r="CR122" s="213"/>
      <c r="CS122" s="213"/>
      <c r="CT122" s="213">
        <f t="shared" si="84"/>
        <v>0</v>
      </c>
      <c r="CU122">
        <f t="shared" si="90"/>
        <v>0</v>
      </c>
      <c r="CV122">
        <f t="shared" si="91"/>
        <v>0</v>
      </c>
      <c r="CW122">
        <f t="shared" si="92"/>
        <v>0</v>
      </c>
      <c r="CY122" s="140" t="e">
        <f t="shared" si="93"/>
        <v>#NAME?</v>
      </c>
      <c r="CZ122">
        <f t="shared" si="94"/>
        <v>0</v>
      </c>
    </row>
    <row r="123" spans="1:105">
      <c r="A123" s="181">
        <v>118</v>
      </c>
      <c r="B123" s="230"/>
      <c r="C123" s="182"/>
      <c r="D123" s="183"/>
      <c r="E123" s="184"/>
      <c r="F123" s="152"/>
      <c r="G123" s="152"/>
      <c r="H123" s="185">
        <f t="shared" si="54"/>
        <v>0</v>
      </c>
      <c r="I123" s="153"/>
      <c r="J123" s="153"/>
      <c r="K123" s="186">
        <f t="shared" si="55"/>
        <v>0</v>
      </c>
      <c r="L123" s="187"/>
      <c r="M123" s="187"/>
      <c r="N123" s="187">
        <f t="shared" si="56"/>
        <v>0</v>
      </c>
      <c r="O123" s="188"/>
      <c r="P123" s="188"/>
      <c r="Q123" s="188">
        <f t="shared" si="57"/>
        <v>0</v>
      </c>
      <c r="R123" s="189"/>
      <c r="S123" s="189"/>
      <c r="T123" s="189">
        <f t="shared" si="58"/>
        <v>0</v>
      </c>
      <c r="U123" s="190"/>
      <c r="V123" s="190"/>
      <c r="W123" s="190">
        <f t="shared" si="59"/>
        <v>0</v>
      </c>
      <c r="X123" s="191"/>
      <c r="Y123" s="191"/>
      <c r="Z123" s="191">
        <f t="shared" si="60"/>
        <v>0</v>
      </c>
      <c r="AA123" s="192"/>
      <c r="AB123" s="192"/>
      <c r="AC123" s="192">
        <f t="shared" si="61"/>
        <v>0</v>
      </c>
      <c r="AD123" s="193"/>
      <c r="AE123" s="193"/>
      <c r="AF123" s="193">
        <f t="shared" si="62"/>
        <v>0</v>
      </c>
      <c r="AG123" s="194"/>
      <c r="AH123" s="194"/>
      <c r="AI123" s="194">
        <f t="shared" si="63"/>
        <v>0</v>
      </c>
      <c r="AJ123" s="195"/>
      <c r="AK123" s="195"/>
      <c r="AL123" s="195">
        <f t="shared" si="64"/>
        <v>0</v>
      </c>
      <c r="AM123" s="196"/>
      <c r="AN123" s="196"/>
      <c r="AO123" s="196">
        <f t="shared" si="65"/>
        <v>0</v>
      </c>
      <c r="AP123" s="197"/>
      <c r="AQ123" s="197"/>
      <c r="AR123" s="197">
        <f t="shared" si="66"/>
        <v>0</v>
      </c>
      <c r="AS123" s="198"/>
      <c r="AT123" s="198"/>
      <c r="AU123" s="198">
        <f t="shared" si="67"/>
        <v>0</v>
      </c>
      <c r="AV123" s="199"/>
      <c r="AW123" s="199"/>
      <c r="AX123" s="199">
        <f t="shared" si="68"/>
        <v>0</v>
      </c>
      <c r="AY123" s="200"/>
      <c r="AZ123" s="200"/>
      <c r="BA123" s="200">
        <f t="shared" si="69"/>
        <v>0</v>
      </c>
      <c r="BB123" s="201"/>
      <c r="BC123" s="201"/>
      <c r="BD123" s="201">
        <f t="shared" si="70"/>
        <v>0</v>
      </c>
      <c r="BE123" s="202"/>
      <c r="BF123" s="202"/>
      <c r="BG123" s="202">
        <f t="shared" si="71"/>
        <v>0</v>
      </c>
      <c r="BH123" s="203"/>
      <c r="BI123" s="203"/>
      <c r="BJ123" s="203">
        <f t="shared" si="72"/>
        <v>0</v>
      </c>
      <c r="BK123" s="195"/>
      <c r="BL123" s="195"/>
      <c r="BM123" s="195">
        <f t="shared" si="73"/>
        <v>0</v>
      </c>
      <c r="BN123" s="204"/>
      <c r="BO123" s="204"/>
      <c r="BP123" s="204">
        <f t="shared" si="74"/>
        <v>0</v>
      </c>
      <c r="BQ123" s="205"/>
      <c r="BR123" s="205"/>
      <c r="BS123" s="205">
        <f t="shared" si="75"/>
        <v>0</v>
      </c>
      <c r="BT123" s="206"/>
      <c r="BU123" s="206"/>
      <c r="BV123" s="206">
        <f t="shared" si="76"/>
        <v>0</v>
      </c>
      <c r="BW123" s="207"/>
      <c r="BX123" s="207"/>
      <c r="BY123" s="207">
        <f t="shared" si="77"/>
        <v>0</v>
      </c>
      <c r="BZ123" s="208"/>
      <c r="CA123" s="208"/>
      <c r="CB123" s="208">
        <f t="shared" si="78"/>
        <v>0</v>
      </c>
      <c r="CC123" s="209"/>
      <c r="CD123" s="209"/>
      <c r="CE123" s="209">
        <f t="shared" si="79"/>
        <v>0</v>
      </c>
      <c r="CF123" s="210"/>
      <c r="CG123" s="210"/>
      <c r="CH123" s="210">
        <f t="shared" si="80"/>
        <v>0</v>
      </c>
      <c r="CI123" s="211"/>
      <c r="CJ123" s="211"/>
      <c r="CK123" s="211">
        <f t="shared" si="81"/>
        <v>0</v>
      </c>
      <c r="CL123" s="206"/>
      <c r="CM123" s="206"/>
      <c r="CN123" s="206">
        <f t="shared" si="82"/>
        <v>0</v>
      </c>
      <c r="CO123" s="212"/>
      <c r="CP123" s="212"/>
      <c r="CQ123" s="212">
        <f t="shared" si="83"/>
        <v>0</v>
      </c>
      <c r="CR123" s="213"/>
      <c r="CS123" s="213"/>
      <c r="CT123" s="213">
        <f t="shared" si="84"/>
        <v>0</v>
      </c>
      <c r="CU123">
        <f t="shared" si="90"/>
        <v>0</v>
      </c>
      <c r="CV123">
        <f t="shared" si="91"/>
        <v>0</v>
      </c>
      <c r="CW123">
        <f t="shared" si="92"/>
        <v>0</v>
      </c>
      <c r="CY123" s="140" t="e">
        <f t="shared" si="93"/>
        <v>#NAME?</v>
      </c>
      <c r="CZ123">
        <f t="shared" si="94"/>
        <v>0</v>
      </c>
    </row>
    <row r="124" spans="1:105">
      <c r="A124" s="181">
        <v>119</v>
      </c>
      <c r="B124" s="230"/>
      <c r="C124" s="182"/>
      <c r="D124" s="183"/>
      <c r="E124" s="184"/>
      <c r="F124" s="152"/>
      <c r="G124" s="152"/>
      <c r="H124" s="185">
        <f t="shared" si="54"/>
        <v>0</v>
      </c>
      <c r="I124" s="153"/>
      <c r="J124" s="153"/>
      <c r="K124" s="186">
        <f t="shared" si="55"/>
        <v>0</v>
      </c>
      <c r="L124" s="187"/>
      <c r="M124" s="187"/>
      <c r="N124" s="187">
        <f t="shared" si="56"/>
        <v>0</v>
      </c>
      <c r="O124" s="188"/>
      <c r="P124" s="188"/>
      <c r="Q124" s="188">
        <f t="shared" si="57"/>
        <v>0</v>
      </c>
      <c r="R124" s="189"/>
      <c r="S124" s="189"/>
      <c r="T124" s="189">
        <f t="shared" si="58"/>
        <v>0</v>
      </c>
      <c r="U124" s="190"/>
      <c r="V124" s="190"/>
      <c r="W124" s="190">
        <f t="shared" si="59"/>
        <v>0</v>
      </c>
      <c r="X124" s="191"/>
      <c r="Y124" s="191"/>
      <c r="Z124" s="191">
        <f t="shared" si="60"/>
        <v>0</v>
      </c>
      <c r="AA124" s="192"/>
      <c r="AB124" s="192"/>
      <c r="AC124" s="192">
        <f t="shared" si="61"/>
        <v>0</v>
      </c>
      <c r="AD124" s="193"/>
      <c r="AE124" s="193"/>
      <c r="AF124" s="193">
        <f t="shared" si="62"/>
        <v>0</v>
      </c>
      <c r="AG124" s="194"/>
      <c r="AH124" s="194"/>
      <c r="AI124" s="194">
        <f t="shared" si="63"/>
        <v>0</v>
      </c>
      <c r="AJ124" s="195"/>
      <c r="AK124" s="195"/>
      <c r="AL124" s="195">
        <f t="shared" si="64"/>
        <v>0</v>
      </c>
      <c r="AM124" s="196"/>
      <c r="AN124" s="196"/>
      <c r="AO124" s="196">
        <f t="shared" si="65"/>
        <v>0</v>
      </c>
      <c r="AP124" s="197"/>
      <c r="AQ124" s="197"/>
      <c r="AR124" s="197">
        <f t="shared" si="66"/>
        <v>0</v>
      </c>
      <c r="AS124" s="198"/>
      <c r="AT124" s="198"/>
      <c r="AU124" s="198">
        <f t="shared" si="67"/>
        <v>0</v>
      </c>
      <c r="AV124" s="199"/>
      <c r="AW124" s="199"/>
      <c r="AX124" s="199">
        <f t="shared" si="68"/>
        <v>0</v>
      </c>
      <c r="AY124" s="200"/>
      <c r="AZ124" s="200"/>
      <c r="BA124" s="200">
        <f t="shared" si="69"/>
        <v>0</v>
      </c>
      <c r="BB124" s="201"/>
      <c r="BC124" s="201"/>
      <c r="BD124" s="201">
        <f t="shared" si="70"/>
        <v>0</v>
      </c>
      <c r="BE124" s="202"/>
      <c r="BF124" s="202"/>
      <c r="BG124" s="202">
        <f t="shared" si="71"/>
        <v>0</v>
      </c>
      <c r="BH124" s="203"/>
      <c r="BI124" s="203"/>
      <c r="BJ124" s="203">
        <f t="shared" si="72"/>
        <v>0</v>
      </c>
      <c r="BK124" s="195"/>
      <c r="BL124" s="195"/>
      <c r="BM124" s="195">
        <f t="shared" si="73"/>
        <v>0</v>
      </c>
      <c r="BN124" s="204"/>
      <c r="BO124" s="204"/>
      <c r="BP124" s="204">
        <f t="shared" si="74"/>
        <v>0</v>
      </c>
      <c r="BQ124" s="205"/>
      <c r="BR124" s="205"/>
      <c r="BS124" s="205">
        <f t="shared" si="75"/>
        <v>0</v>
      </c>
      <c r="BT124" s="206"/>
      <c r="BU124" s="206"/>
      <c r="BV124" s="206">
        <f t="shared" si="76"/>
        <v>0</v>
      </c>
      <c r="BW124" s="207"/>
      <c r="BX124" s="207"/>
      <c r="BY124" s="207">
        <f t="shared" si="77"/>
        <v>0</v>
      </c>
      <c r="BZ124" s="208"/>
      <c r="CA124" s="208"/>
      <c r="CB124" s="208">
        <f t="shared" si="78"/>
        <v>0</v>
      </c>
      <c r="CC124" s="209"/>
      <c r="CD124" s="209"/>
      <c r="CE124" s="209">
        <f t="shared" si="79"/>
        <v>0</v>
      </c>
      <c r="CF124" s="210"/>
      <c r="CG124" s="210"/>
      <c r="CH124" s="210">
        <f t="shared" si="80"/>
        <v>0</v>
      </c>
      <c r="CI124" s="211"/>
      <c r="CJ124" s="211"/>
      <c r="CK124" s="211">
        <f t="shared" si="81"/>
        <v>0</v>
      </c>
      <c r="CL124" s="206"/>
      <c r="CM124" s="206"/>
      <c r="CN124" s="206">
        <f t="shared" si="82"/>
        <v>0</v>
      </c>
      <c r="CO124" s="212"/>
      <c r="CP124" s="212"/>
      <c r="CQ124" s="212">
        <f t="shared" si="83"/>
        <v>0</v>
      </c>
      <c r="CR124" s="213"/>
      <c r="CS124" s="213"/>
      <c r="CT124" s="213">
        <f t="shared" si="84"/>
        <v>0</v>
      </c>
      <c r="CU124">
        <f t="shared" si="90"/>
        <v>0</v>
      </c>
      <c r="CV124">
        <f t="shared" si="91"/>
        <v>0</v>
      </c>
      <c r="CW124">
        <f t="shared" si="92"/>
        <v>0</v>
      </c>
      <c r="CY124" s="140" t="e">
        <f t="shared" si="93"/>
        <v>#NAME?</v>
      </c>
      <c r="CZ124">
        <f t="shared" si="94"/>
        <v>0</v>
      </c>
    </row>
    <row r="125" spans="1:105">
      <c r="A125" s="181">
        <v>120</v>
      </c>
      <c r="B125" s="230"/>
      <c r="C125" s="182"/>
      <c r="D125" s="183"/>
      <c r="E125" s="184"/>
      <c r="F125" s="152"/>
      <c r="G125" s="152"/>
      <c r="H125" s="185">
        <f t="shared" si="54"/>
        <v>0</v>
      </c>
      <c r="I125" s="153"/>
      <c r="J125" s="153"/>
      <c r="K125" s="186">
        <f t="shared" si="55"/>
        <v>0</v>
      </c>
      <c r="L125" s="187"/>
      <c r="M125" s="187"/>
      <c r="N125" s="187">
        <f t="shared" si="56"/>
        <v>0</v>
      </c>
      <c r="O125" s="188"/>
      <c r="P125" s="188"/>
      <c r="Q125" s="188">
        <f t="shared" si="57"/>
        <v>0</v>
      </c>
      <c r="R125" s="189"/>
      <c r="S125" s="189"/>
      <c r="T125" s="189">
        <f t="shared" si="58"/>
        <v>0</v>
      </c>
      <c r="U125" s="190"/>
      <c r="V125" s="190"/>
      <c r="W125" s="190">
        <f t="shared" si="59"/>
        <v>0</v>
      </c>
      <c r="X125" s="191"/>
      <c r="Y125" s="191"/>
      <c r="Z125" s="191">
        <f t="shared" si="60"/>
        <v>0</v>
      </c>
      <c r="AA125" s="192"/>
      <c r="AB125" s="192"/>
      <c r="AC125" s="192">
        <f t="shared" si="61"/>
        <v>0</v>
      </c>
      <c r="AD125" s="193"/>
      <c r="AE125" s="193"/>
      <c r="AF125" s="193">
        <f t="shared" si="62"/>
        <v>0</v>
      </c>
      <c r="AG125" s="194"/>
      <c r="AH125" s="194"/>
      <c r="AI125" s="194">
        <f t="shared" si="63"/>
        <v>0</v>
      </c>
      <c r="AJ125" s="195"/>
      <c r="AK125" s="195"/>
      <c r="AL125" s="195">
        <f t="shared" si="64"/>
        <v>0</v>
      </c>
      <c r="AM125" s="196"/>
      <c r="AN125" s="196"/>
      <c r="AO125" s="196">
        <f t="shared" si="65"/>
        <v>0</v>
      </c>
      <c r="AP125" s="197"/>
      <c r="AQ125" s="197"/>
      <c r="AR125" s="197">
        <f t="shared" si="66"/>
        <v>0</v>
      </c>
      <c r="AS125" s="198"/>
      <c r="AT125" s="198"/>
      <c r="AU125" s="198">
        <f t="shared" si="67"/>
        <v>0</v>
      </c>
      <c r="AV125" s="199"/>
      <c r="AW125" s="199"/>
      <c r="AX125" s="199">
        <f t="shared" si="68"/>
        <v>0</v>
      </c>
      <c r="AY125" s="200"/>
      <c r="AZ125" s="200"/>
      <c r="BA125" s="200">
        <f t="shared" si="69"/>
        <v>0</v>
      </c>
      <c r="BB125" s="201"/>
      <c r="BC125" s="201"/>
      <c r="BD125" s="201">
        <f t="shared" si="70"/>
        <v>0</v>
      </c>
      <c r="BE125" s="202"/>
      <c r="BF125" s="202"/>
      <c r="BG125" s="202">
        <f t="shared" si="71"/>
        <v>0</v>
      </c>
      <c r="BH125" s="203"/>
      <c r="BI125" s="203"/>
      <c r="BJ125" s="203">
        <f t="shared" si="72"/>
        <v>0</v>
      </c>
      <c r="BK125" s="195"/>
      <c r="BL125" s="195"/>
      <c r="BM125" s="195">
        <f t="shared" si="73"/>
        <v>0</v>
      </c>
      <c r="BN125" s="204"/>
      <c r="BO125" s="204"/>
      <c r="BP125" s="204">
        <f t="shared" si="74"/>
        <v>0</v>
      </c>
      <c r="BQ125" s="205"/>
      <c r="BR125" s="205"/>
      <c r="BS125" s="205">
        <f t="shared" si="75"/>
        <v>0</v>
      </c>
      <c r="BT125" s="206"/>
      <c r="BU125" s="206"/>
      <c r="BV125" s="206">
        <f t="shared" si="76"/>
        <v>0</v>
      </c>
      <c r="BW125" s="207"/>
      <c r="BX125" s="207"/>
      <c r="BY125" s="207">
        <f t="shared" si="77"/>
        <v>0</v>
      </c>
      <c r="BZ125" s="208"/>
      <c r="CA125" s="208"/>
      <c r="CB125" s="208">
        <f t="shared" si="78"/>
        <v>0</v>
      </c>
      <c r="CC125" s="209"/>
      <c r="CD125" s="209"/>
      <c r="CE125" s="209">
        <f t="shared" si="79"/>
        <v>0</v>
      </c>
      <c r="CF125" s="210"/>
      <c r="CG125" s="210"/>
      <c r="CH125" s="210">
        <f t="shared" si="80"/>
        <v>0</v>
      </c>
      <c r="CI125" s="211"/>
      <c r="CJ125" s="211"/>
      <c r="CK125" s="211">
        <f t="shared" si="81"/>
        <v>0</v>
      </c>
      <c r="CL125" s="206"/>
      <c r="CM125" s="206"/>
      <c r="CN125" s="206">
        <f t="shared" si="82"/>
        <v>0</v>
      </c>
      <c r="CO125" s="212"/>
      <c r="CP125" s="212"/>
      <c r="CQ125" s="212">
        <f t="shared" si="83"/>
        <v>0</v>
      </c>
      <c r="CR125" s="213"/>
      <c r="CS125" s="213"/>
      <c r="CT125" s="213">
        <f t="shared" si="84"/>
        <v>0</v>
      </c>
      <c r="CU125">
        <f t="shared" si="90"/>
        <v>0</v>
      </c>
      <c r="CV125">
        <f t="shared" si="91"/>
        <v>0</v>
      </c>
      <c r="CW125">
        <f t="shared" si="92"/>
        <v>0</v>
      </c>
      <c r="CY125" s="140" t="e">
        <f t="shared" si="93"/>
        <v>#NAME?</v>
      </c>
      <c r="CZ125">
        <f t="shared" si="94"/>
        <v>0</v>
      </c>
    </row>
    <row r="126" spans="1:105" s="331" customFormat="1">
      <c r="A126" s="326">
        <v>121</v>
      </c>
      <c r="B126" s="333" t="s">
        <v>207</v>
      </c>
      <c r="C126" s="328" t="s">
        <v>130</v>
      </c>
      <c r="D126" s="329"/>
      <c r="E126" s="330">
        <f>Cijene!D40</f>
        <v>12.85</v>
      </c>
      <c r="F126" s="326">
        <f>ArtikalJ01</f>
        <v>0</v>
      </c>
      <c r="G126" s="326"/>
      <c r="H126" s="185">
        <f t="shared" si="54"/>
        <v>0</v>
      </c>
      <c r="I126" s="326">
        <f>ArtikalJ02</f>
        <v>0</v>
      </c>
      <c r="J126" s="326">
        <v>2.25</v>
      </c>
      <c r="K126" s="186">
        <f t="shared" si="55"/>
        <v>-2.25</v>
      </c>
      <c r="L126" s="329">
        <f>ArtikalJ03</f>
        <v>0</v>
      </c>
      <c r="M126" s="329"/>
      <c r="N126" s="187">
        <f t="shared" si="56"/>
        <v>-2.25</v>
      </c>
      <c r="O126" s="329">
        <f>ArtikalJ04</f>
        <v>0</v>
      </c>
      <c r="P126" s="329"/>
      <c r="Q126" s="188">
        <f t="shared" si="57"/>
        <v>-2.25</v>
      </c>
      <c r="R126" s="329">
        <f>ArtikalJ05</f>
        <v>0</v>
      </c>
      <c r="S126" s="329"/>
      <c r="T126" s="189">
        <f t="shared" si="58"/>
        <v>-2.25</v>
      </c>
      <c r="U126" s="329">
        <f>ArtikalJ06</f>
        <v>0</v>
      </c>
      <c r="V126" s="329"/>
      <c r="W126" s="190">
        <f t="shared" si="59"/>
        <v>-2.25</v>
      </c>
      <c r="X126" s="329">
        <f>ArtikalJ07</f>
        <v>0</v>
      </c>
      <c r="Y126" s="329"/>
      <c r="Z126" s="191">
        <f t="shared" si="60"/>
        <v>-2.25</v>
      </c>
      <c r="AA126" s="329">
        <f>ArtikalJ08</f>
        <v>0</v>
      </c>
      <c r="AB126" s="329"/>
      <c r="AC126" s="192">
        <f t="shared" si="61"/>
        <v>-2.25</v>
      </c>
      <c r="AD126" s="329">
        <f>ArtikalJ09</f>
        <v>0</v>
      </c>
      <c r="AE126" s="329"/>
      <c r="AF126" s="193">
        <f>AC126+AD126-AE126</f>
        <v>-2.25</v>
      </c>
      <c r="AG126" s="329">
        <f>ArtikalJ10</f>
        <v>0</v>
      </c>
      <c r="AH126" s="329"/>
      <c r="AI126" s="194">
        <f t="shared" si="63"/>
        <v>-2.25</v>
      </c>
      <c r="AJ126" s="329">
        <f>ArtikalJ11</f>
        <v>0</v>
      </c>
      <c r="AK126" s="329"/>
      <c r="AL126" s="195">
        <f t="shared" si="64"/>
        <v>-2.25</v>
      </c>
      <c r="AM126" s="329">
        <f>ArtikalJ12</f>
        <v>0</v>
      </c>
      <c r="AN126" s="329"/>
      <c r="AO126" s="196">
        <f t="shared" si="65"/>
        <v>-2.25</v>
      </c>
      <c r="AP126" s="329">
        <f>ArtikalJ13</f>
        <v>0</v>
      </c>
      <c r="AQ126" s="329"/>
      <c r="AR126" s="197">
        <f t="shared" si="66"/>
        <v>-2.25</v>
      </c>
      <c r="AS126" s="329">
        <f>ArtikalJ14</f>
        <v>0</v>
      </c>
      <c r="AT126" s="329"/>
      <c r="AU126" s="198">
        <f t="shared" si="67"/>
        <v>-2.25</v>
      </c>
      <c r="AV126" s="329">
        <f>ArtikalJ15</f>
        <v>0</v>
      </c>
      <c r="AW126" s="329"/>
      <c r="AX126" s="199">
        <f t="shared" si="68"/>
        <v>-2.25</v>
      </c>
      <c r="AY126" s="329">
        <f>ArtikalJ16</f>
        <v>0</v>
      </c>
      <c r="AZ126" s="329"/>
      <c r="BA126" s="200">
        <f t="shared" si="69"/>
        <v>-2.25</v>
      </c>
      <c r="BB126" s="329">
        <f>ArtikalJ17</f>
        <v>0</v>
      </c>
      <c r="BC126" s="329"/>
      <c r="BD126" s="201">
        <f t="shared" si="70"/>
        <v>-2.25</v>
      </c>
      <c r="BE126" s="329">
        <f>ArtikalJ18</f>
        <v>0</v>
      </c>
      <c r="BF126" s="329"/>
      <c r="BG126" s="202">
        <f t="shared" si="71"/>
        <v>-2.25</v>
      </c>
      <c r="BH126" s="329">
        <f>ArtikalJ19</f>
        <v>0</v>
      </c>
      <c r="BI126" s="329"/>
      <c r="BJ126" s="203">
        <f t="shared" si="72"/>
        <v>-2.25</v>
      </c>
      <c r="BK126" s="329">
        <f>ArtikalJ20</f>
        <v>0</v>
      </c>
      <c r="BL126" s="329"/>
      <c r="BM126" s="195">
        <f t="shared" si="73"/>
        <v>-2.25</v>
      </c>
      <c r="BN126" s="329">
        <f>ArtikalJ21</f>
        <v>0</v>
      </c>
      <c r="BO126" s="329"/>
      <c r="BP126" s="204">
        <f t="shared" si="74"/>
        <v>-2.25</v>
      </c>
      <c r="BQ126" s="329">
        <f>ArtikalJ22</f>
        <v>0</v>
      </c>
      <c r="BR126" s="329"/>
      <c r="BS126" s="205">
        <f t="shared" si="75"/>
        <v>-2.25</v>
      </c>
      <c r="BT126" s="329">
        <f>ArtikalJ23</f>
        <v>0</v>
      </c>
      <c r="BU126" s="329"/>
      <c r="BV126" s="206">
        <f t="shared" si="76"/>
        <v>-2.25</v>
      </c>
      <c r="BW126" s="329">
        <f>ArtikalJ24</f>
        <v>0</v>
      </c>
      <c r="BX126" s="329"/>
      <c r="BY126" s="207">
        <f t="shared" si="77"/>
        <v>-2.25</v>
      </c>
      <c r="BZ126" s="329">
        <f>ArtikalJ25</f>
        <v>0</v>
      </c>
      <c r="CA126" s="329"/>
      <c r="CB126" s="208">
        <f t="shared" si="78"/>
        <v>-2.25</v>
      </c>
      <c r="CC126" s="329">
        <f>ArtikalJ26</f>
        <v>0</v>
      </c>
      <c r="CD126" s="329"/>
      <c r="CE126" s="209">
        <f t="shared" si="79"/>
        <v>-2.25</v>
      </c>
      <c r="CF126" s="329">
        <f>ArtikalJ27</f>
        <v>0</v>
      </c>
      <c r="CG126" s="329"/>
      <c r="CH126" s="210">
        <f t="shared" si="80"/>
        <v>-2.25</v>
      </c>
      <c r="CI126" s="329">
        <f>ArtikalJ28</f>
        <v>0</v>
      </c>
      <c r="CJ126" s="329"/>
      <c r="CK126" s="211">
        <f t="shared" si="81"/>
        <v>-2.25</v>
      </c>
      <c r="CL126" s="329">
        <f>ArtikalJ29</f>
        <v>0</v>
      </c>
      <c r="CM126" s="329"/>
      <c r="CN126" s="206">
        <f t="shared" si="82"/>
        <v>-2.25</v>
      </c>
      <c r="CO126" s="329">
        <f>ArtikalJ30</f>
        <v>0</v>
      </c>
      <c r="CP126" s="329"/>
      <c r="CQ126" s="212">
        <f t="shared" si="83"/>
        <v>-2.25</v>
      </c>
      <c r="CR126" s="329">
        <f>ArtikalJ31</f>
        <v>0</v>
      </c>
      <c r="CS126" s="329"/>
      <c r="CT126" s="213">
        <f t="shared" si="84"/>
        <v>-2.25</v>
      </c>
      <c r="CU126">
        <f t="shared" si="90"/>
        <v>0</v>
      </c>
      <c r="CV126">
        <f t="shared" si="91"/>
        <v>0</v>
      </c>
      <c r="CW126">
        <f t="shared" si="92"/>
        <v>0</v>
      </c>
      <c r="CX126"/>
      <c r="CY126" s="140" t="e">
        <f t="shared" si="93"/>
        <v>#NAME?</v>
      </c>
      <c r="CZ126">
        <f t="shared" si="94"/>
        <v>0</v>
      </c>
      <c r="DA126"/>
    </row>
    <row r="127" spans="1:105">
      <c r="A127" s="181">
        <v>122</v>
      </c>
      <c r="B127" s="230"/>
      <c r="C127" s="182"/>
      <c r="D127" s="183"/>
      <c r="E127" s="184"/>
      <c r="F127" s="152"/>
      <c r="G127" s="152"/>
      <c r="H127" s="185">
        <f t="shared" si="54"/>
        <v>0</v>
      </c>
      <c r="I127" s="153"/>
      <c r="J127" s="153"/>
      <c r="K127" s="186">
        <f t="shared" si="55"/>
        <v>0</v>
      </c>
      <c r="L127" s="187"/>
      <c r="M127" s="187"/>
      <c r="N127" s="187">
        <f t="shared" si="56"/>
        <v>0</v>
      </c>
      <c r="O127" s="188"/>
      <c r="P127" s="188"/>
      <c r="Q127" s="188">
        <f t="shared" si="57"/>
        <v>0</v>
      </c>
      <c r="R127" s="189"/>
      <c r="S127" s="189"/>
      <c r="T127" s="189">
        <f t="shared" si="58"/>
        <v>0</v>
      </c>
      <c r="U127" s="190"/>
      <c r="V127" s="190"/>
      <c r="W127" s="190">
        <f t="shared" si="59"/>
        <v>0</v>
      </c>
      <c r="X127" s="191"/>
      <c r="Y127" s="191"/>
      <c r="Z127" s="191">
        <f t="shared" si="60"/>
        <v>0</v>
      </c>
      <c r="AA127" s="192"/>
      <c r="AB127" s="192"/>
      <c r="AC127" s="192">
        <f t="shared" si="61"/>
        <v>0</v>
      </c>
      <c r="AD127" s="193"/>
      <c r="AE127" s="193"/>
      <c r="AF127" s="193">
        <f t="shared" si="62"/>
        <v>0</v>
      </c>
      <c r="AG127" s="194"/>
      <c r="AH127" s="194"/>
      <c r="AI127" s="194">
        <f t="shared" si="63"/>
        <v>0</v>
      </c>
      <c r="AJ127" s="195"/>
      <c r="AK127" s="195"/>
      <c r="AL127" s="195">
        <f t="shared" si="64"/>
        <v>0</v>
      </c>
      <c r="AM127" s="196"/>
      <c r="AN127" s="196"/>
      <c r="AO127" s="196">
        <f t="shared" si="65"/>
        <v>0</v>
      </c>
      <c r="AP127" s="197"/>
      <c r="AQ127" s="197"/>
      <c r="AR127" s="197">
        <f t="shared" si="66"/>
        <v>0</v>
      </c>
      <c r="AS127" s="198"/>
      <c r="AT127" s="198"/>
      <c r="AU127" s="198">
        <f t="shared" si="67"/>
        <v>0</v>
      </c>
      <c r="AV127" s="199"/>
      <c r="AW127" s="199"/>
      <c r="AX127" s="199">
        <f t="shared" si="68"/>
        <v>0</v>
      </c>
      <c r="AY127" s="200"/>
      <c r="AZ127" s="200"/>
      <c r="BA127" s="200">
        <f t="shared" si="69"/>
        <v>0</v>
      </c>
      <c r="BB127" s="201"/>
      <c r="BC127" s="201"/>
      <c r="BD127" s="201">
        <f t="shared" si="70"/>
        <v>0</v>
      </c>
      <c r="BE127" s="202"/>
      <c r="BF127" s="202"/>
      <c r="BG127" s="202">
        <f t="shared" si="71"/>
        <v>0</v>
      </c>
      <c r="BH127" s="203"/>
      <c r="BI127" s="203"/>
      <c r="BJ127" s="203">
        <f t="shared" si="72"/>
        <v>0</v>
      </c>
      <c r="BK127" s="195"/>
      <c r="BL127" s="195"/>
      <c r="BM127" s="195">
        <f t="shared" si="73"/>
        <v>0</v>
      </c>
      <c r="BN127" s="204"/>
      <c r="BO127" s="204"/>
      <c r="BP127" s="204">
        <f t="shared" si="74"/>
        <v>0</v>
      </c>
      <c r="BQ127" s="205"/>
      <c r="BR127" s="205"/>
      <c r="BS127" s="205">
        <f t="shared" si="75"/>
        <v>0</v>
      </c>
      <c r="BT127" s="206"/>
      <c r="BU127" s="206"/>
      <c r="BV127" s="206">
        <f t="shared" si="76"/>
        <v>0</v>
      </c>
      <c r="BW127" s="207"/>
      <c r="BX127" s="207"/>
      <c r="BY127" s="207">
        <f t="shared" si="77"/>
        <v>0</v>
      </c>
      <c r="BZ127" s="208"/>
      <c r="CA127" s="208"/>
      <c r="CB127" s="208">
        <f t="shared" si="78"/>
        <v>0</v>
      </c>
      <c r="CC127" s="209"/>
      <c r="CD127" s="209"/>
      <c r="CE127" s="209">
        <f t="shared" si="79"/>
        <v>0</v>
      </c>
      <c r="CF127" s="210"/>
      <c r="CG127" s="210"/>
      <c r="CH127" s="210">
        <f t="shared" si="80"/>
        <v>0</v>
      </c>
      <c r="CI127" s="211"/>
      <c r="CJ127" s="211"/>
      <c r="CK127" s="211">
        <f t="shared" si="81"/>
        <v>0</v>
      </c>
      <c r="CL127" s="206"/>
      <c r="CM127" s="206"/>
      <c r="CN127" s="206">
        <f t="shared" si="82"/>
        <v>0</v>
      </c>
      <c r="CO127" s="212"/>
      <c r="CP127" s="212"/>
      <c r="CQ127" s="212">
        <f t="shared" si="83"/>
        <v>0</v>
      </c>
      <c r="CR127" s="213"/>
      <c r="CS127" s="213"/>
      <c r="CT127" s="213">
        <f t="shared" si="84"/>
        <v>0</v>
      </c>
      <c r="CU127">
        <f t="shared" si="90"/>
        <v>0</v>
      </c>
      <c r="CV127">
        <f t="shared" si="91"/>
        <v>0</v>
      </c>
      <c r="CW127">
        <f t="shared" si="92"/>
        <v>0</v>
      </c>
      <c r="CY127" s="140" t="e">
        <f t="shared" si="93"/>
        <v>#NAME?</v>
      </c>
      <c r="CZ127">
        <f t="shared" si="94"/>
        <v>0</v>
      </c>
    </row>
    <row r="128" spans="1:105">
      <c r="A128" s="181">
        <v>123</v>
      </c>
      <c r="B128" s="230"/>
      <c r="C128" s="182"/>
      <c r="D128" s="183"/>
      <c r="E128" s="184"/>
      <c r="F128" s="152"/>
      <c r="G128" s="152"/>
      <c r="H128" s="185">
        <f t="shared" si="54"/>
        <v>0</v>
      </c>
      <c r="I128" s="153"/>
      <c r="J128" s="153"/>
      <c r="K128" s="186">
        <f t="shared" si="55"/>
        <v>0</v>
      </c>
      <c r="L128" s="187"/>
      <c r="M128" s="187"/>
      <c r="N128" s="187">
        <f t="shared" si="56"/>
        <v>0</v>
      </c>
      <c r="O128" s="188"/>
      <c r="P128" s="188"/>
      <c r="Q128" s="188">
        <f t="shared" si="57"/>
        <v>0</v>
      </c>
      <c r="R128" s="189"/>
      <c r="S128" s="189"/>
      <c r="T128" s="189">
        <f t="shared" si="58"/>
        <v>0</v>
      </c>
      <c r="U128" s="190"/>
      <c r="V128" s="190"/>
      <c r="W128" s="190">
        <f t="shared" si="59"/>
        <v>0</v>
      </c>
      <c r="X128" s="191"/>
      <c r="Y128" s="191"/>
      <c r="Z128" s="191">
        <f t="shared" si="60"/>
        <v>0</v>
      </c>
      <c r="AA128" s="192"/>
      <c r="AB128" s="192"/>
      <c r="AC128" s="192">
        <f t="shared" si="61"/>
        <v>0</v>
      </c>
      <c r="AD128" s="193"/>
      <c r="AE128" s="193"/>
      <c r="AF128" s="193">
        <f t="shared" si="62"/>
        <v>0</v>
      </c>
      <c r="AG128" s="194"/>
      <c r="AH128" s="194"/>
      <c r="AI128" s="194">
        <f t="shared" si="63"/>
        <v>0</v>
      </c>
      <c r="AJ128" s="195"/>
      <c r="AK128" s="195"/>
      <c r="AL128" s="195">
        <f t="shared" si="64"/>
        <v>0</v>
      </c>
      <c r="AM128" s="196"/>
      <c r="AN128" s="196"/>
      <c r="AO128" s="196">
        <f t="shared" si="65"/>
        <v>0</v>
      </c>
      <c r="AP128" s="197"/>
      <c r="AQ128" s="197"/>
      <c r="AR128" s="197">
        <f t="shared" si="66"/>
        <v>0</v>
      </c>
      <c r="AS128" s="198"/>
      <c r="AT128" s="198"/>
      <c r="AU128" s="198">
        <f t="shared" si="67"/>
        <v>0</v>
      </c>
      <c r="AV128" s="199"/>
      <c r="AW128" s="199"/>
      <c r="AX128" s="199">
        <f t="shared" si="68"/>
        <v>0</v>
      </c>
      <c r="AY128" s="200"/>
      <c r="AZ128" s="200"/>
      <c r="BA128" s="200">
        <f t="shared" si="69"/>
        <v>0</v>
      </c>
      <c r="BB128" s="201"/>
      <c r="BC128" s="201"/>
      <c r="BD128" s="201">
        <f t="shared" si="70"/>
        <v>0</v>
      </c>
      <c r="BE128" s="202"/>
      <c r="BF128" s="202"/>
      <c r="BG128" s="202">
        <f t="shared" si="71"/>
        <v>0</v>
      </c>
      <c r="BH128" s="203"/>
      <c r="BI128" s="203"/>
      <c r="BJ128" s="203">
        <f t="shared" si="72"/>
        <v>0</v>
      </c>
      <c r="BK128" s="195"/>
      <c r="BL128" s="195"/>
      <c r="BM128" s="195">
        <f t="shared" si="73"/>
        <v>0</v>
      </c>
      <c r="BN128" s="204"/>
      <c r="BO128" s="204"/>
      <c r="BP128" s="204">
        <f t="shared" si="74"/>
        <v>0</v>
      </c>
      <c r="BQ128" s="205"/>
      <c r="BR128" s="205"/>
      <c r="BS128" s="205">
        <f t="shared" si="75"/>
        <v>0</v>
      </c>
      <c r="BT128" s="206"/>
      <c r="BU128" s="206"/>
      <c r="BV128" s="206">
        <f t="shared" si="76"/>
        <v>0</v>
      </c>
      <c r="BW128" s="207"/>
      <c r="BX128" s="207"/>
      <c r="BY128" s="207">
        <f t="shared" si="77"/>
        <v>0</v>
      </c>
      <c r="BZ128" s="208"/>
      <c r="CA128" s="208"/>
      <c r="CB128" s="208">
        <f t="shared" si="78"/>
        <v>0</v>
      </c>
      <c r="CC128" s="209"/>
      <c r="CD128" s="209"/>
      <c r="CE128" s="209">
        <f t="shared" si="79"/>
        <v>0</v>
      </c>
      <c r="CF128" s="210"/>
      <c r="CG128" s="210"/>
      <c r="CH128" s="210">
        <f t="shared" si="80"/>
        <v>0</v>
      </c>
      <c r="CI128" s="211"/>
      <c r="CJ128" s="211"/>
      <c r="CK128" s="211">
        <f t="shared" si="81"/>
        <v>0</v>
      </c>
      <c r="CL128" s="206"/>
      <c r="CM128" s="206"/>
      <c r="CN128" s="206">
        <f t="shared" si="82"/>
        <v>0</v>
      </c>
      <c r="CO128" s="212"/>
      <c r="CP128" s="212"/>
      <c r="CQ128" s="212">
        <f t="shared" si="83"/>
        <v>0</v>
      </c>
      <c r="CR128" s="213"/>
      <c r="CS128" s="213"/>
      <c r="CT128" s="213">
        <f t="shared" si="84"/>
        <v>0</v>
      </c>
      <c r="CU128">
        <f t="shared" si="90"/>
        <v>0</v>
      </c>
      <c r="CV128">
        <f t="shared" si="91"/>
        <v>0</v>
      </c>
      <c r="CW128">
        <f t="shared" si="92"/>
        <v>0</v>
      </c>
      <c r="CY128" s="140" t="e">
        <f t="shared" si="93"/>
        <v>#NAME?</v>
      </c>
      <c r="CZ128">
        <f t="shared" si="94"/>
        <v>0</v>
      </c>
    </row>
    <row r="129" spans="1:105">
      <c r="A129" s="181">
        <v>124</v>
      </c>
      <c r="B129" s="230"/>
      <c r="C129" s="182"/>
      <c r="D129" s="183"/>
      <c r="E129" s="184"/>
      <c r="F129" s="152"/>
      <c r="G129" s="152"/>
      <c r="H129" s="185">
        <f t="shared" si="54"/>
        <v>0</v>
      </c>
      <c r="I129" s="153"/>
      <c r="J129" s="153"/>
      <c r="K129" s="186">
        <f t="shared" si="55"/>
        <v>0</v>
      </c>
      <c r="L129" s="187"/>
      <c r="M129" s="187"/>
      <c r="N129" s="187">
        <f t="shared" si="56"/>
        <v>0</v>
      </c>
      <c r="O129" s="188"/>
      <c r="P129" s="188"/>
      <c r="Q129" s="188">
        <f t="shared" si="57"/>
        <v>0</v>
      </c>
      <c r="R129" s="189"/>
      <c r="S129" s="189"/>
      <c r="T129" s="189">
        <f t="shared" si="58"/>
        <v>0</v>
      </c>
      <c r="U129" s="190"/>
      <c r="V129" s="190"/>
      <c r="W129" s="190">
        <f t="shared" si="59"/>
        <v>0</v>
      </c>
      <c r="X129" s="191"/>
      <c r="Y129" s="191"/>
      <c r="Z129" s="191">
        <f t="shared" si="60"/>
        <v>0</v>
      </c>
      <c r="AA129" s="192"/>
      <c r="AB129" s="192"/>
      <c r="AC129" s="192">
        <f t="shared" si="61"/>
        <v>0</v>
      </c>
      <c r="AD129" s="193"/>
      <c r="AE129" s="193"/>
      <c r="AF129" s="193">
        <f t="shared" si="62"/>
        <v>0</v>
      </c>
      <c r="AG129" s="194"/>
      <c r="AH129" s="194"/>
      <c r="AI129" s="194">
        <f t="shared" si="63"/>
        <v>0</v>
      </c>
      <c r="AJ129" s="195"/>
      <c r="AK129" s="195"/>
      <c r="AL129" s="195">
        <f t="shared" si="64"/>
        <v>0</v>
      </c>
      <c r="AM129" s="196"/>
      <c r="AN129" s="196"/>
      <c r="AO129" s="196">
        <f t="shared" si="65"/>
        <v>0</v>
      </c>
      <c r="AP129" s="197"/>
      <c r="AQ129" s="197"/>
      <c r="AR129" s="197">
        <f t="shared" si="66"/>
        <v>0</v>
      </c>
      <c r="AS129" s="198"/>
      <c r="AT129" s="198"/>
      <c r="AU129" s="198">
        <f t="shared" si="67"/>
        <v>0</v>
      </c>
      <c r="AV129" s="199"/>
      <c r="AW129" s="199"/>
      <c r="AX129" s="199">
        <f t="shared" si="68"/>
        <v>0</v>
      </c>
      <c r="AY129" s="200"/>
      <c r="AZ129" s="200"/>
      <c r="BA129" s="200">
        <f t="shared" si="69"/>
        <v>0</v>
      </c>
      <c r="BB129" s="201"/>
      <c r="BC129" s="201"/>
      <c r="BD129" s="201">
        <f t="shared" si="70"/>
        <v>0</v>
      </c>
      <c r="BE129" s="202"/>
      <c r="BF129" s="202"/>
      <c r="BG129" s="202">
        <f t="shared" si="71"/>
        <v>0</v>
      </c>
      <c r="BH129" s="203"/>
      <c r="BI129" s="203"/>
      <c r="BJ129" s="203">
        <f t="shared" si="72"/>
        <v>0</v>
      </c>
      <c r="BK129" s="195"/>
      <c r="BL129" s="195"/>
      <c r="BM129" s="195">
        <f t="shared" si="73"/>
        <v>0</v>
      </c>
      <c r="BN129" s="204"/>
      <c r="BO129" s="204"/>
      <c r="BP129" s="204">
        <f t="shared" si="74"/>
        <v>0</v>
      </c>
      <c r="BQ129" s="205"/>
      <c r="BR129" s="205"/>
      <c r="BS129" s="205">
        <f t="shared" si="75"/>
        <v>0</v>
      </c>
      <c r="BT129" s="206"/>
      <c r="BU129" s="206"/>
      <c r="BV129" s="206">
        <f t="shared" si="76"/>
        <v>0</v>
      </c>
      <c r="BW129" s="207"/>
      <c r="BX129" s="207"/>
      <c r="BY129" s="207">
        <f t="shared" si="77"/>
        <v>0</v>
      </c>
      <c r="BZ129" s="208"/>
      <c r="CA129" s="208"/>
      <c r="CB129" s="208">
        <f t="shared" si="78"/>
        <v>0</v>
      </c>
      <c r="CC129" s="209"/>
      <c r="CD129" s="209"/>
      <c r="CE129" s="209">
        <f t="shared" si="79"/>
        <v>0</v>
      </c>
      <c r="CF129" s="210"/>
      <c r="CG129" s="210"/>
      <c r="CH129" s="210">
        <f t="shared" si="80"/>
        <v>0</v>
      </c>
      <c r="CI129" s="211"/>
      <c r="CJ129" s="211"/>
      <c r="CK129" s="211">
        <f t="shared" si="81"/>
        <v>0</v>
      </c>
      <c r="CL129" s="206"/>
      <c r="CM129" s="206"/>
      <c r="CN129" s="206">
        <f t="shared" si="82"/>
        <v>0</v>
      </c>
      <c r="CO129" s="212"/>
      <c r="CP129" s="212"/>
      <c r="CQ129" s="212">
        <f t="shared" si="83"/>
        <v>0</v>
      </c>
      <c r="CR129" s="213"/>
      <c r="CS129" s="213"/>
      <c r="CT129" s="213">
        <f t="shared" si="84"/>
        <v>0</v>
      </c>
      <c r="CU129">
        <f t="shared" si="90"/>
        <v>0</v>
      </c>
      <c r="CV129">
        <f t="shared" si="91"/>
        <v>0</v>
      </c>
      <c r="CW129">
        <f t="shared" si="92"/>
        <v>0</v>
      </c>
      <c r="CY129" s="140" t="e">
        <f t="shared" si="93"/>
        <v>#NAME?</v>
      </c>
      <c r="CZ129">
        <f t="shared" si="94"/>
        <v>0</v>
      </c>
    </row>
    <row r="130" spans="1:105">
      <c r="A130" s="181">
        <v>125</v>
      </c>
      <c r="B130" s="230"/>
      <c r="C130" s="182"/>
      <c r="D130" s="183"/>
      <c r="E130" s="184"/>
      <c r="F130" s="152"/>
      <c r="G130" s="152"/>
      <c r="H130" s="185">
        <f t="shared" si="54"/>
        <v>0</v>
      </c>
      <c r="I130" s="153"/>
      <c r="J130" s="153"/>
      <c r="K130" s="186">
        <f t="shared" si="55"/>
        <v>0</v>
      </c>
      <c r="L130" s="187"/>
      <c r="M130" s="187"/>
      <c r="N130" s="187">
        <f t="shared" si="56"/>
        <v>0</v>
      </c>
      <c r="O130" s="188"/>
      <c r="P130" s="188"/>
      <c r="Q130" s="188">
        <f t="shared" si="57"/>
        <v>0</v>
      </c>
      <c r="R130" s="189"/>
      <c r="S130" s="189"/>
      <c r="T130" s="189">
        <f t="shared" si="58"/>
        <v>0</v>
      </c>
      <c r="U130" s="190"/>
      <c r="V130" s="190"/>
      <c r="W130" s="190">
        <f t="shared" si="59"/>
        <v>0</v>
      </c>
      <c r="X130" s="191"/>
      <c r="Y130" s="191"/>
      <c r="Z130" s="191">
        <f t="shared" si="60"/>
        <v>0</v>
      </c>
      <c r="AA130" s="192"/>
      <c r="AB130" s="192"/>
      <c r="AC130" s="192">
        <f t="shared" si="61"/>
        <v>0</v>
      </c>
      <c r="AD130" s="193"/>
      <c r="AE130" s="193"/>
      <c r="AF130" s="193">
        <f t="shared" si="62"/>
        <v>0</v>
      </c>
      <c r="AG130" s="194"/>
      <c r="AH130" s="194"/>
      <c r="AI130" s="194">
        <f t="shared" si="63"/>
        <v>0</v>
      </c>
      <c r="AJ130" s="195"/>
      <c r="AK130" s="195"/>
      <c r="AL130" s="195">
        <f t="shared" si="64"/>
        <v>0</v>
      </c>
      <c r="AM130" s="196"/>
      <c r="AN130" s="196"/>
      <c r="AO130" s="196">
        <f t="shared" si="65"/>
        <v>0</v>
      </c>
      <c r="AP130" s="197"/>
      <c r="AQ130" s="197"/>
      <c r="AR130" s="197">
        <f t="shared" si="66"/>
        <v>0</v>
      </c>
      <c r="AS130" s="198"/>
      <c r="AT130" s="198"/>
      <c r="AU130" s="198">
        <f t="shared" si="67"/>
        <v>0</v>
      </c>
      <c r="AV130" s="199"/>
      <c r="AW130" s="199"/>
      <c r="AX130" s="199">
        <f t="shared" si="68"/>
        <v>0</v>
      </c>
      <c r="AY130" s="200"/>
      <c r="AZ130" s="200"/>
      <c r="BA130" s="200">
        <f t="shared" si="69"/>
        <v>0</v>
      </c>
      <c r="BB130" s="201"/>
      <c r="BC130" s="201"/>
      <c r="BD130" s="201">
        <f t="shared" si="70"/>
        <v>0</v>
      </c>
      <c r="BE130" s="202"/>
      <c r="BF130" s="202"/>
      <c r="BG130" s="202">
        <f t="shared" si="71"/>
        <v>0</v>
      </c>
      <c r="BH130" s="203"/>
      <c r="BI130" s="203"/>
      <c r="BJ130" s="203">
        <f t="shared" si="72"/>
        <v>0</v>
      </c>
      <c r="BK130" s="195"/>
      <c r="BL130" s="195"/>
      <c r="BM130" s="195">
        <f t="shared" si="73"/>
        <v>0</v>
      </c>
      <c r="BN130" s="204"/>
      <c r="BO130" s="204"/>
      <c r="BP130" s="204">
        <f t="shared" si="74"/>
        <v>0</v>
      </c>
      <c r="BQ130" s="205"/>
      <c r="BR130" s="205"/>
      <c r="BS130" s="205">
        <f t="shared" si="75"/>
        <v>0</v>
      </c>
      <c r="BT130" s="206"/>
      <c r="BU130" s="206"/>
      <c r="BV130" s="206">
        <f t="shared" si="76"/>
        <v>0</v>
      </c>
      <c r="BW130" s="207"/>
      <c r="BX130" s="207"/>
      <c r="BY130" s="207">
        <f t="shared" si="77"/>
        <v>0</v>
      </c>
      <c r="BZ130" s="208"/>
      <c r="CA130" s="208"/>
      <c r="CB130" s="208">
        <f t="shared" si="78"/>
        <v>0</v>
      </c>
      <c r="CC130" s="209"/>
      <c r="CD130" s="209"/>
      <c r="CE130" s="209">
        <f t="shared" si="79"/>
        <v>0</v>
      </c>
      <c r="CF130" s="210"/>
      <c r="CG130" s="210"/>
      <c r="CH130" s="210">
        <f t="shared" si="80"/>
        <v>0</v>
      </c>
      <c r="CI130" s="211"/>
      <c r="CJ130" s="211"/>
      <c r="CK130" s="211">
        <f t="shared" si="81"/>
        <v>0</v>
      </c>
      <c r="CL130" s="206"/>
      <c r="CM130" s="206"/>
      <c r="CN130" s="206">
        <f t="shared" si="82"/>
        <v>0</v>
      </c>
      <c r="CO130" s="212"/>
      <c r="CP130" s="212"/>
      <c r="CQ130" s="212">
        <f t="shared" si="83"/>
        <v>0</v>
      </c>
      <c r="CR130" s="213"/>
      <c r="CS130" s="213"/>
      <c r="CT130" s="213">
        <f t="shared" si="84"/>
        <v>0</v>
      </c>
      <c r="CU130">
        <f t="shared" si="90"/>
        <v>0</v>
      </c>
      <c r="CV130">
        <f t="shared" si="91"/>
        <v>0</v>
      </c>
      <c r="CW130">
        <f t="shared" si="92"/>
        <v>0</v>
      </c>
      <c r="CY130" s="140" t="e">
        <f t="shared" si="93"/>
        <v>#NAME?</v>
      </c>
      <c r="CZ130">
        <f t="shared" si="94"/>
        <v>0</v>
      </c>
    </row>
    <row r="131" spans="1:105">
      <c r="A131" s="181">
        <v>126</v>
      </c>
      <c r="B131" s="230"/>
      <c r="C131" s="182"/>
      <c r="D131" s="183"/>
      <c r="E131" s="184"/>
      <c r="F131" s="152"/>
      <c r="G131" s="152"/>
      <c r="H131" s="185">
        <f t="shared" si="54"/>
        <v>0</v>
      </c>
      <c r="I131" s="153"/>
      <c r="J131" s="153"/>
      <c r="K131" s="186">
        <f t="shared" si="55"/>
        <v>0</v>
      </c>
      <c r="L131" s="187"/>
      <c r="M131" s="187"/>
      <c r="N131" s="187">
        <f t="shared" si="56"/>
        <v>0</v>
      </c>
      <c r="O131" s="188"/>
      <c r="P131" s="188"/>
      <c r="Q131" s="188">
        <f t="shared" si="57"/>
        <v>0</v>
      </c>
      <c r="R131" s="189"/>
      <c r="S131" s="189"/>
      <c r="T131" s="189">
        <f t="shared" si="58"/>
        <v>0</v>
      </c>
      <c r="U131" s="190"/>
      <c r="V131" s="190"/>
      <c r="W131" s="190">
        <f t="shared" si="59"/>
        <v>0</v>
      </c>
      <c r="X131" s="191"/>
      <c r="Y131" s="191"/>
      <c r="Z131" s="191">
        <f t="shared" si="60"/>
        <v>0</v>
      </c>
      <c r="AA131" s="192"/>
      <c r="AB131" s="192"/>
      <c r="AC131" s="192">
        <f t="shared" si="61"/>
        <v>0</v>
      </c>
      <c r="AD131" s="193"/>
      <c r="AE131" s="193"/>
      <c r="AF131" s="193">
        <f t="shared" si="62"/>
        <v>0</v>
      </c>
      <c r="AG131" s="194"/>
      <c r="AH131" s="194"/>
      <c r="AI131" s="194">
        <f t="shared" si="63"/>
        <v>0</v>
      </c>
      <c r="AJ131" s="195"/>
      <c r="AK131" s="195"/>
      <c r="AL131" s="195">
        <f t="shared" si="64"/>
        <v>0</v>
      </c>
      <c r="AM131" s="196"/>
      <c r="AN131" s="196"/>
      <c r="AO131" s="196">
        <f t="shared" si="65"/>
        <v>0</v>
      </c>
      <c r="AP131" s="197"/>
      <c r="AQ131" s="197"/>
      <c r="AR131" s="197">
        <f t="shared" si="66"/>
        <v>0</v>
      </c>
      <c r="AS131" s="198"/>
      <c r="AT131" s="198"/>
      <c r="AU131" s="198">
        <f t="shared" si="67"/>
        <v>0</v>
      </c>
      <c r="AV131" s="199"/>
      <c r="AW131" s="199"/>
      <c r="AX131" s="199">
        <f t="shared" si="68"/>
        <v>0</v>
      </c>
      <c r="AY131" s="200"/>
      <c r="AZ131" s="200"/>
      <c r="BA131" s="200">
        <f t="shared" si="69"/>
        <v>0</v>
      </c>
      <c r="BB131" s="201"/>
      <c r="BC131" s="201"/>
      <c r="BD131" s="201">
        <f t="shared" si="70"/>
        <v>0</v>
      </c>
      <c r="BE131" s="202"/>
      <c r="BF131" s="202"/>
      <c r="BG131" s="202">
        <f t="shared" si="71"/>
        <v>0</v>
      </c>
      <c r="BH131" s="203"/>
      <c r="BI131" s="203"/>
      <c r="BJ131" s="203">
        <f t="shared" si="72"/>
        <v>0</v>
      </c>
      <c r="BK131" s="195"/>
      <c r="BL131" s="195"/>
      <c r="BM131" s="195">
        <f t="shared" si="73"/>
        <v>0</v>
      </c>
      <c r="BN131" s="204"/>
      <c r="BO131" s="204"/>
      <c r="BP131" s="204">
        <f t="shared" si="74"/>
        <v>0</v>
      </c>
      <c r="BQ131" s="205"/>
      <c r="BR131" s="205"/>
      <c r="BS131" s="205">
        <f t="shared" si="75"/>
        <v>0</v>
      </c>
      <c r="BT131" s="206"/>
      <c r="BU131" s="206"/>
      <c r="BV131" s="206">
        <f t="shared" si="76"/>
        <v>0</v>
      </c>
      <c r="BW131" s="207"/>
      <c r="BX131" s="207"/>
      <c r="BY131" s="207">
        <f t="shared" si="77"/>
        <v>0</v>
      </c>
      <c r="BZ131" s="208"/>
      <c r="CA131" s="208"/>
      <c r="CB131" s="208">
        <f t="shared" si="78"/>
        <v>0</v>
      </c>
      <c r="CC131" s="209"/>
      <c r="CD131" s="209"/>
      <c r="CE131" s="209">
        <f t="shared" si="79"/>
        <v>0</v>
      </c>
      <c r="CF131" s="210"/>
      <c r="CG131" s="210"/>
      <c r="CH131" s="210">
        <f t="shared" si="80"/>
        <v>0</v>
      </c>
      <c r="CI131" s="211"/>
      <c r="CJ131" s="211"/>
      <c r="CK131" s="211">
        <f t="shared" si="81"/>
        <v>0</v>
      </c>
      <c r="CL131" s="206"/>
      <c r="CM131" s="206"/>
      <c r="CN131" s="206">
        <f t="shared" si="82"/>
        <v>0</v>
      </c>
      <c r="CO131" s="212"/>
      <c r="CP131" s="212"/>
      <c r="CQ131" s="212">
        <f t="shared" si="83"/>
        <v>0</v>
      </c>
      <c r="CR131" s="213"/>
      <c r="CS131" s="213"/>
      <c r="CT131" s="213">
        <f t="shared" si="84"/>
        <v>0</v>
      </c>
      <c r="CU131">
        <f t="shared" si="90"/>
        <v>0</v>
      </c>
      <c r="CV131">
        <f t="shared" si="91"/>
        <v>0</v>
      </c>
      <c r="CW131">
        <f t="shared" si="92"/>
        <v>0</v>
      </c>
      <c r="CY131" s="140" t="e">
        <f t="shared" si="93"/>
        <v>#NAME?</v>
      </c>
      <c r="CZ131">
        <f t="shared" si="94"/>
        <v>0</v>
      </c>
    </row>
    <row r="132" spans="1:105" s="331" customFormat="1">
      <c r="A132" s="326">
        <v>127</v>
      </c>
      <c r="B132" s="333" t="s">
        <v>212</v>
      </c>
      <c r="C132" s="328" t="s">
        <v>130</v>
      </c>
      <c r="D132" s="329"/>
      <c r="E132" s="330">
        <f>Cijene!D41</f>
        <v>1</v>
      </c>
      <c r="F132" s="326">
        <f>ArtikalK01</f>
        <v>0</v>
      </c>
      <c r="G132" s="326"/>
      <c r="H132" s="185">
        <f t="shared" si="54"/>
        <v>0</v>
      </c>
      <c r="I132" s="326">
        <f>ArtikalK02</f>
        <v>0</v>
      </c>
      <c r="J132" s="326"/>
      <c r="K132" s="186">
        <f t="shared" si="55"/>
        <v>0</v>
      </c>
      <c r="L132" s="329">
        <f>ArtikalK03</f>
        <v>0</v>
      </c>
      <c r="M132" s="329"/>
      <c r="N132" s="187">
        <f t="shared" si="56"/>
        <v>0</v>
      </c>
      <c r="O132" s="329">
        <f>ArtikalK04</f>
        <v>0</v>
      </c>
      <c r="P132" s="329"/>
      <c r="Q132" s="188">
        <f t="shared" si="57"/>
        <v>0</v>
      </c>
      <c r="R132" s="329">
        <f>ArtikalK05</f>
        <v>0</v>
      </c>
      <c r="S132" s="329"/>
      <c r="T132" s="189">
        <f t="shared" si="58"/>
        <v>0</v>
      </c>
      <c r="U132" s="329">
        <f>ArtikalK06</f>
        <v>0</v>
      </c>
      <c r="V132" s="329"/>
      <c r="W132" s="190">
        <f t="shared" si="59"/>
        <v>0</v>
      </c>
      <c r="X132" s="329">
        <f>ArtikalK07</f>
        <v>0</v>
      </c>
      <c r="Y132" s="329"/>
      <c r="Z132" s="191">
        <f t="shared" si="60"/>
        <v>0</v>
      </c>
      <c r="AA132" s="329">
        <f>ArtikalK08</f>
        <v>0</v>
      </c>
      <c r="AB132" s="329"/>
      <c r="AC132" s="192">
        <f t="shared" si="61"/>
        <v>0</v>
      </c>
      <c r="AD132" s="329">
        <f>ArtikalK08</f>
        <v>0</v>
      </c>
      <c r="AE132" s="329"/>
      <c r="AF132" s="193">
        <f t="shared" si="62"/>
        <v>0</v>
      </c>
      <c r="AG132" s="329">
        <f>ArtikalK10</f>
        <v>0</v>
      </c>
      <c r="AH132" s="329"/>
      <c r="AI132" s="194">
        <f t="shared" si="63"/>
        <v>0</v>
      </c>
      <c r="AJ132" s="329">
        <f>ArtikalK11</f>
        <v>0</v>
      </c>
      <c r="AK132" s="329"/>
      <c r="AL132" s="195">
        <f t="shared" si="64"/>
        <v>0</v>
      </c>
      <c r="AM132" s="329">
        <f>ArtikalK12</f>
        <v>0</v>
      </c>
      <c r="AN132" s="329"/>
      <c r="AO132" s="196">
        <f t="shared" si="65"/>
        <v>0</v>
      </c>
      <c r="AP132" s="329">
        <f>ArtikalK13</f>
        <v>0</v>
      </c>
      <c r="AQ132" s="329"/>
      <c r="AR132" s="197">
        <f t="shared" si="66"/>
        <v>0</v>
      </c>
      <c r="AS132" s="329">
        <f>ArtikalK14</f>
        <v>0</v>
      </c>
      <c r="AT132" s="329"/>
      <c r="AU132" s="198">
        <f t="shared" si="67"/>
        <v>0</v>
      </c>
      <c r="AV132" s="329">
        <f>ArtikalK15</f>
        <v>0</v>
      </c>
      <c r="AW132" s="329"/>
      <c r="AX132" s="199">
        <f t="shared" si="68"/>
        <v>0</v>
      </c>
      <c r="AY132" s="329">
        <f>ArtikalK16</f>
        <v>0</v>
      </c>
      <c r="AZ132" s="329"/>
      <c r="BA132" s="200">
        <f t="shared" si="69"/>
        <v>0</v>
      </c>
      <c r="BB132" s="329">
        <f>ArtikalK17</f>
        <v>0</v>
      </c>
      <c r="BC132" s="329"/>
      <c r="BD132" s="201">
        <f t="shared" si="70"/>
        <v>0</v>
      </c>
      <c r="BE132" s="329">
        <f>ArtikalK18</f>
        <v>0</v>
      </c>
      <c r="BF132" s="329"/>
      <c r="BG132" s="202">
        <f t="shared" si="71"/>
        <v>0</v>
      </c>
      <c r="BH132" s="329">
        <f>ArtikalK19</f>
        <v>0</v>
      </c>
      <c r="BI132" s="329"/>
      <c r="BJ132" s="203">
        <f t="shared" si="72"/>
        <v>0</v>
      </c>
      <c r="BK132" s="329">
        <f>ArtikalK20</f>
        <v>0</v>
      </c>
      <c r="BL132" s="329"/>
      <c r="BM132" s="195">
        <f t="shared" si="73"/>
        <v>0</v>
      </c>
      <c r="BN132" s="329">
        <f>ArtikalK21</f>
        <v>0</v>
      </c>
      <c r="BO132" s="329"/>
      <c r="BP132" s="204">
        <f t="shared" si="74"/>
        <v>0</v>
      </c>
      <c r="BQ132" s="329">
        <f>ArtikalK22</f>
        <v>0</v>
      </c>
      <c r="BR132" s="329"/>
      <c r="BS132" s="205">
        <f t="shared" si="75"/>
        <v>0</v>
      </c>
      <c r="BT132" s="329">
        <f>ArtikalK23</f>
        <v>0</v>
      </c>
      <c r="BU132" s="329"/>
      <c r="BV132" s="206">
        <f t="shared" si="76"/>
        <v>0</v>
      </c>
      <c r="BW132" s="329">
        <f>ArtikalK24</f>
        <v>0</v>
      </c>
      <c r="BX132" s="329"/>
      <c r="BY132" s="207">
        <f t="shared" si="77"/>
        <v>0</v>
      </c>
      <c r="BZ132" s="329">
        <f>ArtikalK25</f>
        <v>0</v>
      </c>
      <c r="CA132" s="329"/>
      <c r="CB132" s="208">
        <f t="shared" si="78"/>
        <v>0</v>
      </c>
      <c r="CC132" s="329">
        <f>ArtikalK26</f>
        <v>0</v>
      </c>
      <c r="CD132" s="329"/>
      <c r="CE132" s="209">
        <f t="shared" si="79"/>
        <v>0</v>
      </c>
      <c r="CF132" s="329">
        <f>ArtikalK27</f>
        <v>0</v>
      </c>
      <c r="CG132" s="329"/>
      <c r="CH132" s="210">
        <f t="shared" si="80"/>
        <v>0</v>
      </c>
      <c r="CI132" s="329">
        <f>ArtikalK28</f>
        <v>0</v>
      </c>
      <c r="CJ132" s="329"/>
      <c r="CK132" s="211">
        <f t="shared" si="81"/>
        <v>0</v>
      </c>
      <c r="CL132" s="329">
        <f>ArtikalK29</f>
        <v>0</v>
      </c>
      <c r="CM132" s="329"/>
      <c r="CN132" s="206">
        <f t="shared" si="82"/>
        <v>0</v>
      </c>
      <c r="CO132" s="329">
        <f>ArtikalK30</f>
        <v>0</v>
      </c>
      <c r="CP132" s="329"/>
      <c r="CQ132" s="212">
        <f t="shared" si="83"/>
        <v>0</v>
      </c>
      <c r="CR132" s="329">
        <f>ArtikalK31</f>
        <v>0</v>
      </c>
      <c r="CS132" s="329"/>
      <c r="CT132" s="213">
        <f t="shared" si="84"/>
        <v>0</v>
      </c>
      <c r="CU132">
        <f t="shared" si="90"/>
        <v>0</v>
      </c>
      <c r="CV132">
        <f t="shared" si="91"/>
        <v>0</v>
      </c>
      <c r="CW132">
        <f t="shared" si="92"/>
        <v>0</v>
      </c>
      <c r="CX132"/>
      <c r="CY132" s="140" t="e">
        <f t="shared" si="93"/>
        <v>#NAME?</v>
      </c>
      <c r="CZ132">
        <f t="shared" si="94"/>
        <v>0</v>
      </c>
      <c r="DA132"/>
    </row>
    <row r="133" spans="1:105">
      <c r="A133" s="181">
        <v>128</v>
      </c>
      <c r="B133" s="230"/>
      <c r="C133" s="182"/>
      <c r="D133" s="183"/>
      <c r="E133" s="184"/>
      <c r="F133" s="152"/>
      <c r="G133" s="152"/>
      <c r="H133" s="185">
        <f t="shared" si="54"/>
        <v>0</v>
      </c>
      <c r="I133" s="153"/>
      <c r="J133" s="153"/>
      <c r="K133" s="186">
        <f t="shared" si="55"/>
        <v>0</v>
      </c>
      <c r="L133" s="187"/>
      <c r="M133" s="187"/>
      <c r="N133" s="187">
        <f t="shared" si="56"/>
        <v>0</v>
      </c>
      <c r="O133" s="188"/>
      <c r="P133" s="188"/>
      <c r="Q133" s="188">
        <f t="shared" si="57"/>
        <v>0</v>
      </c>
      <c r="R133" s="189"/>
      <c r="S133" s="189"/>
      <c r="T133" s="189">
        <f t="shared" si="58"/>
        <v>0</v>
      </c>
      <c r="U133" s="190"/>
      <c r="V133" s="190"/>
      <c r="W133" s="190">
        <f t="shared" si="59"/>
        <v>0</v>
      </c>
      <c r="X133" s="191"/>
      <c r="Y133" s="191"/>
      <c r="Z133" s="191">
        <f t="shared" si="60"/>
        <v>0</v>
      </c>
      <c r="AA133" s="192"/>
      <c r="AB133" s="192"/>
      <c r="AC133" s="192">
        <f t="shared" si="61"/>
        <v>0</v>
      </c>
      <c r="AD133" s="193"/>
      <c r="AE133" s="193"/>
      <c r="AF133" s="193">
        <f t="shared" si="62"/>
        <v>0</v>
      </c>
      <c r="AG133" s="194"/>
      <c r="AH133" s="194"/>
      <c r="AI133" s="194">
        <f t="shared" si="63"/>
        <v>0</v>
      </c>
      <c r="AJ133" s="195"/>
      <c r="AK133" s="195"/>
      <c r="AL133" s="195">
        <f t="shared" si="64"/>
        <v>0</v>
      </c>
      <c r="AM133" s="196"/>
      <c r="AN133" s="196"/>
      <c r="AO133" s="196">
        <f t="shared" si="65"/>
        <v>0</v>
      </c>
      <c r="AP133" s="197"/>
      <c r="AQ133" s="197"/>
      <c r="AR133" s="197">
        <f t="shared" si="66"/>
        <v>0</v>
      </c>
      <c r="AS133" s="198"/>
      <c r="AT133" s="198"/>
      <c r="AU133" s="198">
        <f t="shared" si="67"/>
        <v>0</v>
      </c>
      <c r="AV133" s="199"/>
      <c r="AW133" s="199"/>
      <c r="AX133" s="199">
        <f t="shared" si="68"/>
        <v>0</v>
      </c>
      <c r="AY133" s="200"/>
      <c r="AZ133" s="200"/>
      <c r="BA133" s="200">
        <f t="shared" si="69"/>
        <v>0</v>
      </c>
      <c r="BB133" s="201"/>
      <c r="BC133" s="201"/>
      <c r="BD133" s="201">
        <f t="shared" si="70"/>
        <v>0</v>
      </c>
      <c r="BE133" s="202"/>
      <c r="BF133" s="202"/>
      <c r="BG133" s="202">
        <f t="shared" si="71"/>
        <v>0</v>
      </c>
      <c r="BH133" s="203"/>
      <c r="BI133" s="203"/>
      <c r="BJ133" s="203">
        <f t="shared" si="72"/>
        <v>0</v>
      </c>
      <c r="BK133" s="195"/>
      <c r="BL133" s="195"/>
      <c r="BM133" s="195">
        <f t="shared" si="73"/>
        <v>0</v>
      </c>
      <c r="BN133" s="204"/>
      <c r="BO133" s="204"/>
      <c r="BP133" s="204">
        <f t="shared" si="74"/>
        <v>0</v>
      </c>
      <c r="BQ133" s="205"/>
      <c r="BR133" s="205"/>
      <c r="BS133" s="205">
        <f t="shared" si="75"/>
        <v>0</v>
      </c>
      <c r="BT133" s="206"/>
      <c r="BU133" s="206"/>
      <c r="BV133" s="206">
        <f t="shared" si="76"/>
        <v>0</v>
      </c>
      <c r="BW133" s="207"/>
      <c r="BX133" s="207"/>
      <c r="BY133" s="207">
        <f t="shared" si="77"/>
        <v>0</v>
      </c>
      <c r="BZ133" s="208"/>
      <c r="CA133" s="208"/>
      <c r="CB133" s="208">
        <f t="shared" si="78"/>
        <v>0</v>
      </c>
      <c r="CC133" s="209"/>
      <c r="CD133" s="209"/>
      <c r="CE133" s="209">
        <f t="shared" si="79"/>
        <v>0</v>
      </c>
      <c r="CF133" s="210"/>
      <c r="CG133" s="210"/>
      <c r="CH133" s="210">
        <f t="shared" si="80"/>
        <v>0</v>
      </c>
      <c r="CI133" s="211"/>
      <c r="CJ133" s="211"/>
      <c r="CK133" s="211">
        <f t="shared" si="81"/>
        <v>0</v>
      </c>
      <c r="CL133" s="206"/>
      <c r="CM133" s="206"/>
      <c r="CN133" s="206">
        <f t="shared" si="82"/>
        <v>0</v>
      </c>
      <c r="CO133" s="212"/>
      <c r="CP133" s="212"/>
      <c r="CQ133" s="212">
        <f t="shared" si="83"/>
        <v>0</v>
      </c>
      <c r="CR133" s="213"/>
      <c r="CS133" s="213"/>
      <c r="CT133" s="213">
        <f t="shared" si="84"/>
        <v>0</v>
      </c>
      <c r="CU133">
        <f t="shared" si="90"/>
        <v>0</v>
      </c>
      <c r="CV133">
        <f t="shared" si="91"/>
        <v>0</v>
      </c>
      <c r="CW133">
        <f t="shared" si="92"/>
        <v>0</v>
      </c>
      <c r="CY133" s="140" t="e">
        <f t="shared" si="93"/>
        <v>#NAME?</v>
      </c>
      <c r="CZ133">
        <f t="shared" si="94"/>
        <v>0</v>
      </c>
    </row>
    <row r="134" spans="1:105">
      <c r="A134" s="181">
        <v>129</v>
      </c>
      <c r="B134" s="230"/>
      <c r="C134" s="182"/>
      <c r="D134" s="183"/>
      <c r="E134" s="184"/>
      <c r="F134" s="152"/>
      <c r="G134" s="152"/>
      <c r="H134" s="185">
        <f t="shared" si="54"/>
        <v>0</v>
      </c>
      <c r="I134" s="153"/>
      <c r="J134" s="153"/>
      <c r="K134" s="186">
        <f t="shared" si="55"/>
        <v>0</v>
      </c>
      <c r="L134" s="187"/>
      <c r="M134" s="187"/>
      <c r="N134" s="187">
        <f t="shared" si="56"/>
        <v>0</v>
      </c>
      <c r="O134" s="188"/>
      <c r="P134" s="188"/>
      <c r="Q134" s="188">
        <f t="shared" si="57"/>
        <v>0</v>
      </c>
      <c r="R134" s="189"/>
      <c r="S134" s="189"/>
      <c r="T134" s="189">
        <f t="shared" si="58"/>
        <v>0</v>
      </c>
      <c r="U134" s="190"/>
      <c r="V134" s="190"/>
      <c r="W134" s="190">
        <f t="shared" si="59"/>
        <v>0</v>
      </c>
      <c r="X134" s="191"/>
      <c r="Y134" s="191"/>
      <c r="Z134" s="191">
        <f t="shared" si="60"/>
        <v>0</v>
      </c>
      <c r="AA134" s="192"/>
      <c r="AB134" s="192"/>
      <c r="AC134" s="192">
        <f t="shared" si="61"/>
        <v>0</v>
      </c>
      <c r="AD134" s="193"/>
      <c r="AE134" s="193"/>
      <c r="AF134" s="193">
        <f t="shared" si="62"/>
        <v>0</v>
      </c>
      <c r="AG134" s="194"/>
      <c r="AH134" s="194"/>
      <c r="AI134" s="194">
        <f t="shared" si="63"/>
        <v>0</v>
      </c>
      <c r="AJ134" s="195"/>
      <c r="AK134" s="195"/>
      <c r="AL134" s="195">
        <f t="shared" si="64"/>
        <v>0</v>
      </c>
      <c r="AM134" s="196"/>
      <c r="AN134" s="196"/>
      <c r="AO134" s="196">
        <f t="shared" si="65"/>
        <v>0</v>
      </c>
      <c r="AP134" s="197"/>
      <c r="AQ134" s="197"/>
      <c r="AR134" s="197">
        <f t="shared" si="66"/>
        <v>0</v>
      </c>
      <c r="AS134" s="198"/>
      <c r="AT134" s="198"/>
      <c r="AU134" s="198">
        <f t="shared" si="67"/>
        <v>0</v>
      </c>
      <c r="AV134" s="199"/>
      <c r="AW134" s="199"/>
      <c r="AX134" s="199">
        <f t="shared" si="68"/>
        <v>0</v>
      </c>
      <c r="AY134" s="200"/>
      <c r="AZ134" s="200"/>
      <c r="BA134" s="200">
        <f t="shared" si="69"/>
        <v>0</v>
      </c>
      <c r="BB134" s="201"/>
      <c r="BC134" s="201"/>
      <c r="BD134" s="201">
        <f t="shared" si="70"/>
        <v>0</v>
      </c>
      <c r="BE134" s="202"/>
      <c r="BF134" s="202"/>
      <c r="BG134" s="202">
        <f t="shared" si="71"/>
        <v>0</v>
      </c>
      <c r="BH134" s="203"/>
      <c r="BI134" s="203"/>
      <c r="BJ134" s="203">
        <f t="shared" si="72"/>
        <v>0</v>
      </c>
      <c r="BK134" s="195"/>
      <c r="BL134" s="195"/>
      <c r="BM134" s="195">
        <f t="shared" si="73"/>
        <v>0</v>
      </c>
      <c r="BN134" s="204"/>
      <c r="BO134" s="204"/>
      <c r="BP134" s="204">
        <f t="shared" si="74"/>
        <v>0</v>
      </c>
      <c r="BQ134" s="205"/>
      <c r="BR134" s="205"/>
      <c r="BS134" s="205">
        <f t="shared" si="75"/>
        <v>0</v>
      </c>
      <c r="BT134" s="206"/>
      <c r="BU134" s="206"/>
      <c r="BV134" s="206">
        <f t="shared" si="76"/>
        <v>0</v>
      </c>
      <c r="BW134" s="207"/>
      <c r="BX134" s="207"/>
      <c r="BY134" s="207">
        <f t="shared" si="77"/>
        <v>0</v>
      </c>
      <c r="BZ134" s="208"/>
      <c r="CA134" s="208"/>
      <c r="CB134" s="208">
        <f t="shared" si="78"/>
        <v>0</v>
      </c>
      <c r="CC134" s="209"/>
      <c r="CD134" s="209"/>
      <c r="CE134" s="209">
        <f t="shared" si="79"/>
        <v>0</v>
      </c>
      <c r="CF134" s="210"/>
      <c r="CG134" s="210"/>
      <c r="CH134" s="210">
        <f t="shared" si="80"/>
        <v>0</v>
      </c>
      <c r="CI134" s="211"/>
      <c r="CJ134" s="211"/>
      <c r="CK134" s="211">
        <f t="shared" si="81"/>
        <v>0</v>
      </c>
      <c r="CL134" s="206"/>
      <c r="CM134" s="206"/>
      <c r="CN134" s="206">
        <f t="shared" si="82"/>
        <v>0</v>
      </c>
      <c r="CO134" s="212"/>
      <c r="CP134" s="212"/>
      <c r="CQ134" s="212">
        <f t="shared" si="83"/>
        <v>0</v>
      </c>
      <c r="CR134" s="213"/>
      <c r="CS134" s="213"/>
      <c r="CT134" s="213">
        <f t="shared" si="84"/>
        <v>0</v>
      </c>
      <c r="CU134">
        <f t="shared" si="90"/>
        <v>0</v>
      </c>
      <c r="CV134">
        <f t="shared" si="91"/>
        <v>0</v>
      </c>
      <c r="CW134">
        <f t="shared" si="92"/>
        <v>0</v>
      </c>
      <c r="CY134" s="140" t="e">
        <f t="shared" si="93"/>
        <v>#NAME?</v>
      </c>
      <c r="CZ134">
        <f t="shared" si="94"/>
        <v>0</v>
      </c>
    </row>
    <row r="135" spans="1:105">
      <c r="A135" s="181">
        <v>130</v>
      </c>
      <c r="B135" s="230"/>
      <c r="C135" s="182"/>
      <c r="D135" s="183"/>
      <c r="E135" s="184"/>
      <c r="F135" s="152"/>
      <c r="G135" s="152"/>
      <c r="H135" s="185">
        <f t="shared" si="54"/>
        <v>0</v>
      </c>
      <c r="I135" s="153"/>
      <c r="J135" s="153"/>
      <c r="K135" s="186">
        <f t="shared" si="55"/>
        <v>0</v>
      </c>
      <c r="L135" s="187"/>
      <c r="M135" s="187"/>
      <c r="N135" s="187">
        <f t="shared" si="56"/>
        <v>0</v>
      </c>
      <c r="O135" s="188"/>
      <c r="P135" s="188"/>
      <c r="Q135" s="188">
        <f t="shared" si="57"/>
        <v>0</v>
      </c>
      <c r="R135" s="189"/>
      <c r="S135" s="189"/>
      <c r="T135" s="189">
        <f t="shared" si="58"/>
        <v>0</v>
      </c>
      <c r="U135" s="190"/>
      <c r="V135" s="190"/>
      <c r="W135" s="190">
        <f t="shared" si="59"/>
        <v>0</v>
      </c>
      <c r="X135" s="191"/>
      <c r="Y135" s="191"/>
      <c r="Z135" s="191">
        <f t="shared" si="60"/>
        <v>0</v>
      </c>
      <c r="AA135" s="192"/>
      <c r="AB135" s="192"/>
      <c r="AC135" s="192">
        <f t="shared" si="61"/>
        <v>0</v>
      </c>
      <c r="AD135" s="193"/>
      <c r="AE135" s="193"/>
      <c r="AF135" s="193">
        <f t="shared" si="62"/>
        <v>0</v>
      </c>
      <c r="AG135" s="194"/>
      <c r="AH135" s="194"/>
      <c r="AI135" s="194">
        <f t="shared" si="63"/>
        <v>0</v>
      </c>
      <c r="AJ135" s="195"/>
      <c r="AK135" s="195"/>
      <c r="AL135" s="195">
        <f t="shared" si="64"/>
        <v>0</v>
      </c>
      <c r="AM135" s="196"/>
      <c r="AN135" s="196"/>
      <c r="AO135" s="196">
        <f t="shared" si="65"/>
        <v>0</v>
      </c>
      <c r="AP135" s="197"/>
      <c r="AQ135" s="197"/>
      <c r="AR135" s="197">
        <f t="shared" si="66"/>
        <v>0</v>
      </c>
      <c r="AS135" s="198"/>
      <c r="AT135" s="198"/>
      <c r="AU135" s="198">
        <f t="shared" si="67"/>
        <v>0</v>
      </c>
      <c r="AV135" s="199"/>
      <c r="AW135" s="199"/>
      <c r="AX135" s="199">
        <f t="shared" si="68"/>
        <v>0</v>
      </c>
      <c r="AY135" s="200"/>
      <c r="AZ135" s="200"/>
      <c r="BA135" s="200">
        <f t="shared" si="69"/>
        <v>0</v>
      </c>
      <c r="BB135" s="201"/>
      <c r="BC135" s="201"/>
      <c r="BD135" s="201">
        <f t="shared" si="70"/>
        <v>0</v>
      </c>
      <c r="BE135" s="202"/>
      <c r="BF135" s="202"/>
      <c r="BG135" s="202">
        <f t="shared" si="71"/>
        <v>0</v>
      </c>
      <c r="BH135" s="203"/>
      <c r="BI135" s="203"/>
      <c r="BJ135" s="203">
        <f t="shared" si="72"/>
        <v>0</v>
      </c>
      <c r="BK135" s="195"/>
      <c r="BL135" s="195"/>
      <c r="BM135" s="195">
        <f t="shared" si="73"/>
        <v>0</v>
      </c>
      <c r="BN135" s="204"/>
      <c r="BO135" s="204"/>
      <c r="BP135" s="204">
        <f t="shared" si="74"/>
        <v>0</v>
      </c>
      <c r="BQ135" s="205"/>
      <c r="BR135" s="205"/>
      <c r="BS135" s="205">
        <f t="shared" si="75"/>
        <v>0</v>
      </c>
      <c r="BT135" s="206"/>
      <c r="BU135" s="206"/>
      <c r="BV135" s="206">
        <f t="shared" si="76"/>
        <v>0</v>
      </c>
      <c r="BW135" s="207"/>
      <c r="BX135" s="207"/>
      <c r="BY135" s="207">
        <f t="shared" si="77"/>
        <v>0</v>
      </c>
      <c r="BZ135" s="208"/>
      <c r="CA135" s="208"/>
      <c r="CB135" s="208">
        <f t="shared" si="78"/>
        <v>0</v>
      </c>
      <c r="CC135" s="209"/>
      <c r="CD135" s="209"/>
      <c r="CE135" s="209">
        <f t="shared" si="79"/>
        <v>0</v>
      </c>
      <c r="CF135" s="210"/>
      <c r="CG135" s="210"/>
      <c r="CH135" s="210">
        <f t="shared" si="80"/>
        <v>0</v>
      </c>
      <c r="CI135" s="211"/>
      <c r="CJ135" s="211"/>
      <c r="CK135" s="211">
        <f t="shared" si="81"/>
        <v>0</v>
      </c>
      <c r="CL135" s="206"/>
      <c r="CM135" s="206"/>
      <c r="CN135" s="206">
        <f t="shared" si="82"/>
        <v>0</v>
      </c>
      <c r="CO135" s="212"/>
      <c r="CP135" s="212"/>
      <c r="CQ135" s="212">
        <f t="shared" si="83"/>
        <v>0</v>
      </c>
      <c r="CR135" s="213"/>
      <c r="CS135" s="213"/>
      <c r="CT135" s="213">
        <f t="shared" si="84"/>
        <v>0</v>
      </c>
      <c r="CU135">
        <f t="shared" si="90"/>
        <v>0</v>
      </c>
      <c r="CV135">
        <f t="shared" si="91"/>
        <v>0</v>
      </c>
      <c r="CW135">
        <f t="shared" si="92"/>
        <v>0</v>
      </c>
      <c r="CY135" s="140" t="e">
        <f t="shared" si="93"/>
        <v>#NAME?</v>
      </c>
      <c r="CZ135">
        <f t="shared" si="94"/>
        <v>0</v>
      </c>
    </row>
    <row r="136" spans="1:105">
      <c r="A136" s="181">
        <v>131</v>
      </c>
      <c r="B136" s="230"/>
      <c r="C136" s="182"/>
      <c r="D136" s="183"/>
      <c r="E136" s="184"/>
      <c r="F136" s="152"/>
      <c r="G136" s="152"/>
      <c r="H136" s="185">
        <f t="shared" si="54"/>
        <v>0</v>
      </c>
      <c r="I136" s="153"/>
      <c r="J136" s="153"/>
      <c r="K136" s="186">
        <f t="shared" si="55"/>
        <v>0</v>
      </c>
      <c r="L136" s="187"/>
      <c r="M136" s="187"/>
      <c r="N136" s="187">
        <f t="shared" si="56"/>
        <v>0</v>
      </c>
      <c r="O136" s="188"/>
      <c r="P136" s="188"/>
      <c r="Q136" s="188">
        <f t="shared" si="57"/>
        <v>0</v>
      </c>
      <c r="R136" s="189"/>
      <c r="S136" s="189"/>
      <c r="T136" s="189">
        <f t="shared" si="58"/>
        <v>0</v>
      </c>
      <c r="U136" s="190"/>
      <c r="V136" s="190"/>
      <c r="W136" s="190">
        <f t="shared" si="59"/>
        <v>0</v>
      </c>
      <c r="X136" s="191"/>
      <c r="Y136" s="191"/>
      <c r="Z136" s="191">
        <f t="shared" si="60"/>
        <v>0</v>
      </c>
      <c r="AA136" s="192"/>
      <c r="AB136" s="192"/>
      <c r="AC136" s="192">
        <f t="shared" si="61"/>
        <v>0</v>
      </c>
      <c r="AD136" s="193"/>
      <c r="AE136" s="193"/>
      <c r="AF136" s="193">
        <f t="shared" si="62"/>
        <v>0</v>
      </c>
      <c r="AG136" s="194"/>
      <c r="AH136" s="194"/>
      <c r="AI136" s="194">
        <f t="shared" si="63"/>
        <v>0</v>
      </c>
      <c r="AJ136" s="195"/>
      <c r="AK136" s="195"/>
      <c r="AL136" s="195">
        <f t="shared" si="64"/>
        <v>0</v>
      </c>
      <c r="AM136" s="196"/>
      <c r="AN136" s="196"/>
      <c r="AO136" s="196">
        <f t="shared" si="65"/>
        <v>0</v>
      </c>
      <c r="AP136" s="197"/>
      <c r="AQ136" s="197"/>
      <c r="AR136" s="197">
        <f t="shared" si="66"/>
        <v>0</v>
      </c>
      <c r="AS136" s="198"/>
      <c r="AT136" s="198"/>
      <c r="AU136" s="198">
        <f t="shared" si="67"/>
        <v>0</v>
      </c>
      <c r="AV136" s="199"/>
      <c r="AW136" s="199"/>
      <c r="AX136" s="199">
        <f t="shared" si="68"/>
        <v>0</v>
      </c>
      <c r="AY136" s="200"/>
      <c r="AZ136" s="200"/>
      <c r="BA136" s="200">
        <f t="shared" si="69"/>
        <v>0</v>
      </c>
      <c r="BB136" s="201"/>
      <c r="BC136" s="201"/>
      <c r="BD136" s="201">
        <f t="shared" si="70"/>
        <v>0</v>
      </c>
      <c r="BE136" s="202"/>
      <c r="BF136" s="202"/>
      <c r="BG136" s="202">
        <f t="shared" si="71"/>
        <v>0</v>
      </c>
      <c r="BH136" s="203"/>
      <c r="BI136" s="203"/>
      <c r="BJ136" s="203">
        <f t="shared" si="72"/>
        <v>0</v>
      </c>
      <c r="BK136" s="195"/>
      <c r="BL136" s="195"/>
      <c r="BM136" s="195">
        <f t="shared" si="73"/>
        <v>0</v>
      </c>
      <c r="BN136" s="204"/>
      <c r="BO136" s="204"/>
      <c r="BP136" s="204">
        <f t="shared" si="74"/>
        <v>0</v>
      </c>
      <c r="BQ136" s="205"/>
      <c r="BR136" s="205"/>
      <c r="BS136" s="205">
        <f t="shared" si="75"/>
        <v>0</v>
      </c>
      <c r="BT136" s="206"/>
      <c r="BU136" s="206"/>
      <c r="BV136" s="206">
        <f t="shared" si="76"/>
        <v>0</v>
      </c>
      <c r="BW136" s="207"/>
      <c r="BX136" s="207"/>
      <c r="BY136" s="207">
        <f t="shared" si="77"/>
        <v>0</v>
      </c>
      <c r="BZ136" s="208"/>
      <c r="CA136" s="208"/>
      <c r="CB136" s="208">
        <f t="shared" si="78"/>
        <v>0</v>
      </c>
      <c r="CC136" s="209"/>
      <c r="CD136" s="209"/>
      <c r="CE136" s="209">
        <f t="shared" si="79"/>
        <v>0</v>
      </c>
      <c r="CF136" s="210"/>
      <c r="CG136" s="210"/>
      <c r="CH136" s="210">
        <f t="shared" si="80"/>
        <v>0</v>
      </c>
      <c r="CI136" s="211"/>
      <c r="CJ136" s="211"/>
      <c r="CK136" s="211">
        <f t="shared" si="81"/>
        <v>0</v>
      </c>
      <c r="CL136" s="206"/>
      <c r="CM136" s="206"/>
      <c r="CN136" s="206">
        <f t="shared" si="82"/>
        <v>0</v>
      </c>
      <c r="CO136" s="212"/>
      <c r="CP136" s="212"/>
      <c r="CQ136" s="212">
        <f t="shared" si="83"/>
        <v>0</v>
      </c>
      <c r="CR136" s="213"/>
      <c r="CS136" s="213"/>
      <c r="CT136" s="213">
        <f t="shared" si="84"/>
        <v>0</v>
      </c>
      <c r="CU136">
        <f t="shared" ref="CU136:CU199" si="95">IF(Dan=$F$4,F136,IF(Dan=$I$4,I136,IF(Dan=$L$4,L136,IF(Dan=$O$4,O136,IF(Dan=$R$4,R136,IF(Dan=$U$4,U136,IF(Dan=$X$4,X136,IF(Dan=$AA$4,AA136,IF(Dan=$AD$4,AD136,IF(Dan=$AG$4,AG136,IF(Dan=$AJ$4,AJ136,IF(Dan=$AM$4,AM136,IF(Dan=$AP$4,AP136,IF(Dan=$AS$4,AS136,IF(Dan=$AV$4,AV136,IF(Dan=$AY$4,AY136,IF(Dan=$BB$4,BB136,IF(Dan=$BE$4,BE136,IF(Dan=$BH$4,BH136,IF(Dan=$BK$4,BK136,IF(Dan=$BN$4,BN136,IF(Dan=$BQ$4,BQ136,IF(Dan=$BT$4,BT136,IF(Dan=$BW$4,BW136,IF(Dan=$BZ$4,BZ136,IF(Dan=$CC$4,CC136,IF(Dan=$CF$4,CF136,IF(Dan=$CI$4,CI136,IF(Dan=$CL$4,CL136,IF(Dan=$CO$4,CO136,IF(Dan=$CR$4,CR136,0)))))))))))))))))))))))))))))))</f>
        <v>0</v>
      </c>
      <c r="CV136">
        <f t="shared" ref="CV136:CV199" si="96">IF(Dan=$F$4,G136,IF(Dan=$I$4,J136,IF(Dan=$L$4,M136,IF(Dan=$O$4,P136,IF(Dan=$R$4,S136,IF(Dan=$U$4,V136,IF(Dan=$X$4,Y136,IF(Dan=$AA$4,AB136,IF(Dan=$AD$4,AE136,IF(Dan=$AG$4,AH136,IF(Dan=$AJ$4,AK136,IF(Dan=$AM$4,AN136,IF(Dan=$AP$4,AQ136,IF(Dan=$AS$4,AT136,IF(Dan=$AV$4,AW136,IF(Dan=$AY$4,AZ136,IF(Dan=$BB$4,BC136,IF(Dan=$BE$4,BF136,IF(Dan=$BH$4,BI136,IF(Dan=$BK$4,BL136,IF(Dan=$BN$4,BO136,IF(Dan=$BQ$4,BR136,IF(Dan=$BT$4,BU136,IF(Dan=$BW$4,BX136,IF(Dan=$BZ$4,CA136,IF(Dan=$CC$4,CD136,IF(Dan=$CF$4,CG136,IF(Dan=$CI$4,CJ136,IF(Dan=$CL$4,CM136,IF(Dan=$CO$4,CP136,IF(Dan=$CR$4,CS136,0)))))))))))))))))))))))))))))))</f>
        <v>0</v>
      </c>
      <c r="CW136">
        <f t="shared" ref="CW136:CW199" si="97">IF(Dan=$F$4,D136,IF(Dan=$I$4,H136,IF(Dan=$L$4,K136,IF(Dan=$O$4,N136,IF(Dan=$R$4,Q136,IF(Dan=$U$4,T136,IF(Dan=$X$4,W136,IF(Dan=$AA$4,Z136,IF(Dan=$AD$4,AC136,IF(Dan=$AG$4,AF136,IF(Dan=$AJ$4,AI136,IF(Dan=$AM$4,AL136,IF(Dan=$AP$4,AO136,IF(Dan=$AS$4,AR136,IF(Dan=$AV$4,AU136,IF(Dan=$AY$4,AX136,IF(Dan=$BB$4,BA136,IF(Dan=$BE$4,BD136,IF(Dan=$BH$4,BG136,IF(Dan=$BK$4,BJ136,IF(Dan=$BN$4,BM136,IF(Dan=$BQ$4,BP136,IF(Dan=$BT$4,BS136,IF(Dan=$BW$4,BV136,IF(Dan=$BZ$4,BY136,IF(Dan=$CC$4,CB136,IF(Dan=$CF$4,CE136,IF(Dan=$CI$4,CH136,IF(Dan=$CL$4,CK136,IF(Dan=$CO$4,CN136,IF(Dan=$CR$4,CQ136,0)))))))))))))))))))))))))))))))</f>
        <v>0</v>
      </c>
      <c r="CY136" s="140" t="e">
        <f t="shared" ref="CY136:CY199" si="98">SUM(IF(AND($F$4&gt;=PocetniD,$F$4&lt;=KrajnjiD),G136,0),IF(AND($I$4&gt;=PocetniD,$I$4&lt;=KrajnjiD),J136,0),IF(AND($L$4&gt;=PocetniD,$L$4&lt;=KrajnjiD),M136,0),IF(AND($O$4&gt;=PocetniD,$O$4&lt;=KrajnjiD),P136,0),IF(AND($R$4&gt;=PocetniD,$R$4&lt;=KrajnjiD),S136,0),IF(AND($U$4&gt;=PocetniD,$U$4&lt;=KrajnjiD),V136,0),IF(AND($X$4&gt;=PocetniD,$X$4&lt;=KrajnjiD),Y136,0),IF(AND($AA$4&gt;=PocetniD,$AA$4&lt;=KrajnjiD),AB136,0),IF(AND($AD$4&gt;=PocetniD,$AD$4&lt;=KrajnjiD),AE136,0),IF(AND($AG$4&gt;=PocetniD,$AG$4&lt;=KrajnjiD),AH136,0),IF(AND($AJ$4&gt;=PocetniD,$AJ$4&lt;=KrajnjiD),AK136,0),IF(AND($AM$4&gt;=PocetniD,$AM$4&lt;=KrajnjiD),AN136,0),IF(AND($AP$4&gt;=PocetniD,$AP$4&lt;=KrajnjiD),AQ136,0),IF(AND($AS$4&gt;=PocetniD,$AS$4&lt;=KrajnjiD),AT136,0),IF(AND($AV$4&gt;=PocetniD,$AV$4&lt;=KrajnjiD),AW136,0),IF(AND($AY$4&gt;=PocetniD,$AY$4&lt;=KrajnjiD),AZ136,0),IF(AND($BB$4&gt;=PocetniD,$BB$4&lt;=KrajnjiD),BC136,0),IF(AND($BE$4&gt;=PocetniD,$BE$4&lt;=KrajnjiD),BF136,0),IF(AND($BH$4&gt;=PocetniD,$BH$4&lt;=KrajnjiD),BI136,0),IF(AND($BK$4&gt;=PocetniD,$BK$4&lt;=KrajnjiD),BL136,0),IF(AND($BN$4&gt;=PocetniD,$BN$4&lt;=KrajnjiD),BO136,0),IF(AND($BQ$4&gt;=PocetniD,$BQ$4&lt;=KrajnjiD),BR136,0),IF(AND($BT$4&gt;=PocetniD,$BT$4&lt;=KrajnjiD),BU136,0),IF(AND($BW$4&gt;=PocetniD,$BW$4&lt;=KrajnjiD),BX136,0),IF(AND($BZ$4&gt;=PocetniD,$BZ$4&lt;=KrajnjiD),CA136,0),IF(AND($CC$4&gt;=PocetniD,$CC$4&lt;=KrajnjiD),CD136,0),IF(AND($CF$4&gt;=PocetniD,$CF$4&lt;=KrajnjiD),CG136,0),IF(AND($FCI$4&gt;=PocetniD,$CI$4&lt;=KrajnjiD),CJ136,0),IF(AND($CL$4&gt;=PocetniD,$CL$4&lt;=KrajnjiD),CM136,0),IF(AND($CO$4&gt;=PocetniD,$CO$4&lt;=KrajnjiD),CP136,0),IF(AND($CR$4&gt;=PocetniD,$CR$4&lt;=KrajnjiD),CS136,0),)</f>
        <v>#NAME?</v>
      </c>
      <c r="CZ136">
        <f t="shared" ref="CZ136:CZ199" si="99">SUM(D136,IF(Dan&gt;=$F$4,F136,0),IF(Dan&gt;=$I$4,I136,0),IF(Dan&gt;=$L$4,L136,0),IF(Dan&gt;=$O$4,O136,0),IF(Dan&gt;=$R$4,R136,0),IF(Dan&gt;=$U$4,U136,0),IF(Dan&gt;=$X$4,X136,0),IF(Dan&gt;=$AA$4,AA136,0),IF(Dan&gt;=$AD$4,AD136,0),IF(Dan&gt;=$AG$4,AG136,0),IF(Dan&gt;=$AJ$4,AJ136,0),IF(Dan&gt;=$AM$4,AM136,0),IF(Dan&gt;=$AP$4,AP136,0),IF(Dan&gt;=$AS$4,AS136,0),IF(Dan&gt;=$AV$4,AV136,0),IF(Dan&gt;=$AY$4,AY136,0),IF(Dan&gt;=$BB$4,BB136,0),IF(Dan&gt;=$BE$4,BE136,0),IF(Dan&gt;=$BH$4,BH136,0),IF(Dan&gt;=$BK$4,BK136,0),IF(Dan&gt;=$BN$4,BN136,0),IF(Dan&gt;=$BQ$4,BQ136,0),IF(Dan&gt;=$BT$4,BT136,0),IF(Dan&gt;=$BW$4,BW136,0),IF(Dan&gt;=$BZ$4,BZ136,0),IF(Dan&gt;=$CC$4,CC136,0),IF(Dan&gt;=$CF$4,CF136,0),IF(Dan&gt;=$CI$4,CI136,0),IF(Dan&gt;=$CL$4,CL136,0),IF(Dan&gt;=$CO$4,CO136,0),IF(Dan&gt;=$CR$4,CR136,0))</f>
        <v>0</v>
      </c>
    </row>
    <row r="137" spans="1:105">
      <c r="A137" s="181">
        <v>132</v>
      </c>
      <c r="B137" s="230"/>
      <c r="C137" s="182"/>
      <c r="D137" s="183"/>
      <c r="E137" s="184"/>
      <c r="F137" s="152"/>
      <c r="G137" s="152"/>
      <c r="H137" s="185">
        <f t="shared" si="54"/>
        <v>0</v>
      </c>
      <c r="I137" s="153"/>
      <c r="J137" s="153"/>
      <c r="K137" s="186">
        <f t="shared" si="55"/>
        <v>0</v>
      </c>
      <c r="L137" s="187"/>
      <c r="M137" s="187"/>
      <c r="N137" s="187">
        <f t="shared" si="56"/>
        <v>0</v>
      </c>
      <c r="O137" s="188"/>
      <c r="P137" s="188"/>
      <c r="Q137" s="188">
        <f t="shared" si="57"/>
        <v>0</v>
      </c>
      <c r="R137" s="189"/>
      <c r="S137" s="189"/>
      <c r="T137" s="189">
        <f t="shared" si="58"/>
        <v>0</v>
      </c>
      <c r="U137" s="190"/>
      <c r="V137" s="190"/>
      <c r="W137" s="190">
        <f t="shared" si="59"/>
        <v>0</v>
      </c>
      <c r="X137" s="191"/>
      <c r="Y137" s="191"/>
      <c r="Z137" s="191">
        <f t="shared" si="60"/>
        <v>0</v>
      </c>
      <c r="AA137" s="192"/>
      <c r="AB137" s="192"/>
      <c r="AC137" s="192">
        <f t="shared" si="61"/>
        <v>0</v>
      </c>
      <c r="AD137" s="193"/>
      <c r="AE137" s="193"/>
      <c r="AF137" s="193">
        <f t="shared" si="62"/>
        <v>0</v>
      </c>
      <c r="AG137" s="194"/>
      <c r="AH137" s="194"/>
      <c r="AI137" s="194">
        <f t="shared" si="63"/>
        <v>0</v>
      </c>
      <c r="AJ137" s="195"/>
      <c r="AK137" s="195"/>
      <c r="AL137" s="195">
        <f t="shared" si="64"/>
        <v>0</v>
      </c>
      <c r="AM137" s="196"/>
      <c r="AN137" s="196"/>
      <c r="AO137" s="196">
        <f t="shared" si="65"/>
        <v>0</v>
      </c>
      <c r="AP137" s="197"/>
      <c r="AQ137" s="197"/>
      <c r="AR137" s="197">
        <f t="shared" si="66"/>
        <v>0</v>
      </c>
      <c r="AS137" s="198"/>
      <c r="AT137" s="198"/>
      <c r="AU137" s="198">
        <f t="shared" si="67"/>
        <v>0</v>
      </c>
      <c r="AV137" s="199"/>
      <c r="AW137" s="199"/>
      <c r="AX137" s="199">
        <f t="shared" si="68"/>
        <v>0</v>
      </c>
      <c r="AY137" s="200"/>
      <c r="AZ137" s="200"/>
      <c r="BA137" s="200">
        <f t="shared" si="69"/>
        <v>0</v>
      </c>
      <c r="BB137" s="201"/>
      <c r="BC137" s="201"/>
      <c r="BD137" s="201">
        <f t="shared" si="70"/>
        <v>0</v>
      </c>
      <c r="BE137" s="202"/>
      <c r="BF137" s="202"/>
      <c r="BG137" s="202">
        <f t="shared" si="71"/>
        <v>0</v>
      </c>
      <c r="BH137" s="203"/>
      <c r="BI137" s="203"/>
      <c r="BJ137" s="203">
        <f t="shared" si="72"/>
        <v>0</v>
      </c>
      <c r="BK137" s="195"/>
      <c r="BL137" s="195"/>
      <c r="BM137" s="195">
        <f t="shared" si="73"/>
        <v>0</v>
      </c>
      <c r="BN137" s="204"/>
      <c r="BO137" s="204"/>
      <c r="BP137" s="204">
        <f t="shared" si="74"/>
        <v>0</v>
      </c>
      <c r="BQ137" s="205"/>
      <c r="BR137" s="205"/>
      <c r="BS137" s="205">
        <f t="shared" si="75"/>
        <v>0</v>
      </c>
      <c r="BT137" s="206"/>
      <c r="BU137" s="206"/>
      <c r="BV137" s="206">
        <f t="shared" si="76"/>
        <v>0</v>
      </c>
      <c r="BW137" s="207"/>
      <c r="BX137" s="207"/>
      <c r="BY137" s="207">
        <f t="shared" si="77"/>
        <v>0</v>
      </c>
      <c r="BZ137" s="208"/>
      <c r="CA137" s="208"/>
      <c r="CB137" s="208">
        <f t="shared" si="78"/>
        <v>0</v>
      </c>
      <c r="CC137" s="209"/>
      <c r="CD137" s="209"/>
      <c r="CE137" s="209">
        <f t="shared" si="79"/>
        <v>0</v>
      </c>
      <c r="CF137" s="210"/>
      <c r="CG137" s="210"/>
      <c r="CH137" s="210">
        <f t="shared" si="80"/>
        <v>0</v>
      </c>
      <c r="CI137" s="211"/>
      <c r="CJ137" s="211"/>
      <c r="CK137" s="211">
        <f t="shared" si="81"/>
        <v>0</v>
      </c>
      <c r="CL137" s="206"/>
      <c r="CM137" s="206"/>
      <c r="CN137" s="206">
        <f t="shared" si="82"/>
        <v>0</v>
      </c>
      <c r="CO137" s="212"/>
      <c r="CP137" s="212"/>
      <c r="CQ137" s="212">
        <f t="shared" si="83"/>
        <v>0</v>
      </c>
      <c r="CR137" s="213"/>
      <c r="CS137" s="213"/>
      <c r="CT137" s="213">
        <f t="shared" si="84"/>
        <v>0</v>
      </c>
      <c r="CU137">
        <f t="shared" si="95"/>
        <v>0</v>
      </c>
      <c r="CV137">
        <f t="shared" si="96"/>
        <v>0</v>
      </c>
      <c r="CW137">
        <f t="shared" si="97"/>
        <v>0</v>
      </c>
      <c r="CY137" s="140" t="e">
        <f t="shared" si="98"/>
        <v>#NAME?</v>
      </c>
      <c r="CZ137">
        <f t="shared" si="99"/>
        <v>0</v>
      </c>
    </row>
    <row r="138" spans="1:105" s="331" customFormat="1">
      <c r="A138" s="326">
        <v>133</v>
      </c>
      <c r="B138" s="333" t="s">
        <v>194</v>
      </c>
      <c r="C138" s="328" t="s">
        <v>130</v>
      </c>
      <c r="D138" s="329"/>
      <c r="E138" s="330">
        <f>Cijene!D42</f>
        <v>1</v>
      </c>
      <c r="F138" s="326">
        <f>ArtikalL01</f>
        <v>0</v>
      </c>
      <c r="G138" s="326"/>
      <c r="H138" s="185">
        <f t="shared" si="54"/>
        <v>0</v>
      </c>
      <c r="I138" s="326">
        <f>ArtikalL02</f>
        <v>0</v>
      </c>
      <c r="J138" s="326"/>
      <c r="K138" s="186">
        <f t="shared" si="55"/>
        <v>0</v>
      </c>
      <c r="L138" s="329">
        <f>ArtikalL03</f>
        <v>0</v>
      </c>
      <c r="M138" s="329"/>
      <c r="N138" s="187">
        <f t="shared" si="56"/>
        <v>0</v>
      </c>
      <c r="O138" s="329">
        <f>ArtikalL04</f>
        <v>0</v>
      </c>
      <c r="P138" s="329"/>
      <c r="Q138" s="188">
        <f t="shared" si="57"/>
        <v>0</v>
      </c>
      <c r="R138" s="329">
        <f>ArtikalL05</f>
        <v>0</v>
      </c>
      <c r="S138" s="329"/>
      <c r="T138" s="189">
        <f t="shared" si="58"/>
        <v>0</v>
      </c>
      <c r="U138" s="329">
        <f>ArtikalL06</f>
        <v>0</v>
      </c>
      <c r="V138" s="329"/>
      <c r="W138" s="190">
        <f t="shared" si="59"/>
        <v>0</v>
      </c>
      <c r="X138" s="329">
        <f>ArtikalL07</f>
        <v>0</v>
      </c>
      <c r="Y138" s="329"/>
      <c r="Z138" s="191">
        <f t="shared" si="60"/>
        <v>0</v>
      </c>
      <c r="AA138" s="329">
        <f>ArtikalL08</f>
        <v>0</v>
      </c>
      <c r="AB138" s="329"/>
      <c r="AC138" s="192">
        <f t="shared" si="61"/>
        <v>0</v>
      </c>
      <c r="AD138" s="329">
        <f>ArtikalL09</f>
        <v>0</v>
      </c>
      <c r="AE138" s="329"/>
      <c r="AF138" s="193">
        <f t="shared" si="62"/>
        <v>0</v>
      </c>
      <c r="AG138" s="329">
        <f>ArtikalL10</f>
        <v>0</v>
      </c>
      <c r="AH138" s="329"/>
      <c r="AI138" s="194">
        <f t="shared" si="63"/>
        <v>0</v>
      </c>
      <c r="AJ138" s="329">
        <f>ArtikalL11</f>
        <v>0</v>
      </c>
      <c r="AK138" s="329"/>
      <c r="AL138" s="195">
        <f t="shared" si="64"/>
        <v>0</v>
      </c>
      <c r="AM138" s="329">
        <f>ArtikalL12</f>
        <v>0</v>
      </c>
      <c r="AN138" s="329"/>
      <c r="AO138" s="196">
        <f t="shared" si="65"/>
        <v>0</v>
      </c>
      <c r="AP138" s="329">
        <f>ArtikalL13</f>
        <v>0</v>
      </c>
      <c r="AQ138" s="329"/>
      <c r="AR138" s="197">
        <f t="shared" si="66"/>
        <v>0</v>
      </c>
      <c r="AS138" s="329">
        <f>ArtikalL14</f>
        <v>0</v>
      </c>
      <c r="AT138" s="329"/>
      <c r="AU138" s="198">
        <f t="shared" si="67"/>
        <v>0</v>
      </c>
      <c r="AV138" s="329">
        <f>ArtikalL15</f>
        <v>0</v>
      </c>
      <c r="AW138" s="329"/>
      <c r="AX138" s="199">
        <f t="shared" si="68"/>
        <v>0</v>
      </c>
      <c r="AY138" s="329">
        <f>ArtikalL16</f>
        <v>0</v>
      </c>
      <c r="AZ138" s="329"/>
      <c r="BA138" s="200">
        <f t="shared" si="69"/>
        <v>0</v>
      </c>
      <c r="BB138" s="329">
        <f>ArtikalL17</f>
        <v>0</v>
      </c>
      <c r="BC138" s="329"/>
      <c r="BD138" s="201">
        <f t="shared" si="70"/>
        <v>0</v>
      </c>
      <c r="BE138" s="329">
        <f>ArtikalL18</f>
        <v>0</v>
      </c>
      <c r="BF138" s="329"/>
      <c r="BG138" s="202">
        <f t="shared" si="71"/>
        <v>0</v>
      </c>
      <c r="BH138" s="329">
        <f>ArtikalL19</f>
        <v>0</v>
      </c>
      <c r="BI138" s="329"/>
      <c r="BJ138" s="203">
        <f t="shared" si="72"/>
        <v>0</v>
      </c>
      <c r="BK138" s="329">
        <f>ArtikalL20</f>
        <v>0</v>
      </c>
      <c r="BL138" s="329"/>
      <c r="BM138" s="195">
        <f t="shared" si="73"/>
        <v>0</v>
      </c>
      <c r="BN138" s="329">
        <f>ArtikalL21</f>
        <v>0</v>
      </c>
      <c r="BO138" s="329"/>
      <c r="BP138" s="204">
        <f t="shared" si="74"/>
        <v>0</v>
      </c>
      <c r="BQ138" s="329">
        <f>ArtikalL22</f>
        <v>0</v>
      </c>
      <c r="BR138" s="329"/>
      <c r="BS138" s="205">
        <f t="shared" si="75"/>
        <v>0</v>
      </c>
      <c r="BT138" s="329">
        <f>ArtikalL23</f>
        <v>0</v>
      </c>
      <c r="BU138" s="329"/>
      <c r="BV138" s="206">
        <f t="shared" si="76"/>
        <v>0</v>
      </c>
      <c r="BW138" s="329">
        <f>ArtikalL24</f>
        <v>0</v>
      </c>
      <c r="BX138" s="329"/>
      <c r="BY138" s="207">
        <f t="shared" si="77"/>
        <v>0</v>
      </c>
      <c r="BZ138" s="329">
        <f>ArtikalL25</f>
        <v>0</v>
      </c>
      <c r="CA138" s="329"/>
      <c r="CB138" s="208">
        <f t="shared" si="78"/>
        <v>0</v>
      </c>
      <c r="CC138" s="329">
        <f>ArtikalL26</f>
        <v>0</v>
      </c>
      <c r="CD138" s="329"/>
      <c r="CE138" s="209">
        <f t="shared" si="79"/>
        <v>0</v>
      </c>
      <c r="CF138" s="329">
        <f>ArtikalL27</f>
        <v>0</v>
      </c>
      <c r="CG138" s="329"/>
      <c r="CH138" s="210">
        <f t="shared" si="80"/>
        <v>0</v>
      </c>
      <c r="CI138" s="329">
        <f>ArtikalL28</f>
        <v>0</v>
      </c>
      <c r="CJ138" s="329"/>
      <c r="CK138" s="211">
        <f t="shared" si="81"/>
        <v>0</v>
      </c>
      <c r="CL138" s="329">
        <f>ArtikalL29</f>
        <v>0</v>
      </c>
      <c r="CM138" s="329"/>
      <c r="CN138" s="206">
        <f t="shared" si="82"/>
        <v>0</v>
      </c>
      <c r="CO138" s="329">
        <f>ArtikalL30</f>
        <v>0</v>
      </c>
      <c r="CP138" s="329"/>
      <c r="CQ138" s="212">
        <f t="shared" si="83"/>
        <v>0</v>
      </c>
      <c r="CR138" s="329">
        <f>ArtikalL31</f>
        <v>0</v>
      </c>
      <c r="CS138" s="329"/>
      <c r="CT138" s="213">
        <f t="shared" si="84"/>
        <v>0</v>
      </c>
      <c r="CU138">
        <f t="shared" si="95"/>
        <v>0</v>
      </c>
      <c r="CV138">
        <f t="shared" si="96"/>
        <v>0</v>
      </c>
      <c r="CW138">
        <f t="shared" si="97"/>
        <v>0</v>
      </c>
      <c r="CX138"/>
      <c r="CY138" s="140" t="e">
        <f t="shared" si="98"/>
        <v>#NAME?</v>
      </c>
      <c r="CZ138">
        <f t="shared" si="99"/>
        <v>0</v>
      </c>
      <c r="DA138"/>
    </row>
    <row r="139" spans="1:105" s="367" customFormat="1">
      <c r="A139" s="181">
        <v>134</v>
      </c>
      <c r="B139" s="334"/>
      <c r="C139" s="335"/>
      <c r="D139" s="336"/>
      <c r="E139" s="337"/>
      <c r="F139" s="338"/>
      <c r="G139" s="338"/>
      <c r="H139" s="185">
        <f t="shared" si="54"/>
        <v>0</v>
      </c>
      <c r="I139" s="339"/>
      <c r="J139" s="339"/>
      <c r="K139" s="186">
        <f t="shared" si="55"/>
        <v>0</v>
      </c>
      <c r="L139" s="340"/>
      <c r="M139" s="340"/>
      <c r="N139" s="187">
        <f t="shared" si="56"/>
        <v>0</v>
      </c>
      <c r="O139" s="341"/>
      <c r="P139" s="341"/>
      <c r="Q139" s="188">
        <f t="shared" si="57"/>
        <v>0</v>
      </c>
      <c r="R139" s="342"/>
      <c r="S139" s="342"/>
      <c r="T139" s="189">
        <f t="shared" si="58"/>
        <v>0</v>
      </c>
      <c r="U139" s="343"/>
      <c r="V139" s="343"/>
      <c r="W139" s="190">
        <f t="shared" si="59"/>
        <v>0</v>
      </c>
      <c r="X139" s="344"/>
      <c r="Y139" s="344"/>
      <c r="Z139" s="191">
        <f t="shared" si="60"/>
        <v>0</v>
      </c>
      <c r="AA139" s="345"/>
      <c r="AB139" s="345"/>
      <c r="AC139" s="192">
        <f t="shared" si="61"/>
        <v>0</v>
      </c>
      <c r="AD139" s="346"/>
      <c r="AE139" s="346"/>
      <c r="AF139" s="193">
        <f t="shared" si="62"/>
        <v>0</v>
      </c>
      <c r="AG139" s="347"/>
      <c r="AH139" s="347"/>
      <c r="AI139" s="194">
        <f t="shared" si="63"/>
        <v>0</v>
      </c>
      <c r="AJ139" s="348"/>
      <c r="AK139" s="348"/>
      <c r="AL139" s="195">
        <f t="shared" si="64"/>
        <v>0</v>
      </c>
      <c r="AM139" s="349"/>
      <c r="AN139" s="349"/>
      <c r="AO139" s="196">
        <f t="shared" si="65"/>
        <v>0</v>
      </c>
      <c r="AP139" s="350"/>
      <c r="AQ139" s="350"/>
      <c r="AR139" s="197">
        <f t="shared" si="66"/>
        <v>0</v>
      </c>
      <c r="AS139" s="351"/>
      <c r="AT139" s="351"/>
      <c r="AU139" s="198">
        <f t="shared" si="67"/>
        <v>0</v>
      </c>
      <c r="AV139" s="352"/>
      <c r="AW139" s="352"/>
      <c r="AX139" s="199">
        <f t="shared" si="68"/>
        <v>0</v>
      </c>
      <c r="AY139" s="353"/>
      <c r="AZ139" s="353"/>
      <c r="BA139" s="200">
        <f t="shared" si="69"/>
        <v>0</v>
      </c>
      <c r="BB139" s="354"/>
      <c r="BC139" s="354"/>
      <c r="BD139" s="201">
        <f t="shared" si="70"/>
        <v>0</v>
      </c>
      <c r="BE139" s="355"/>
      <c r="BF139" s="355"/>
      <c r="BG139" s="202">
        <f t="shared" si="71"/>
        <v>0</v>
      </c>
      <c r="BH139" s="356"/>
      <c r="BI139" s="356"/>
      <c r="BJ139" s="203">
        <f t="shared" si="72"/>
        <v>0</v>
      </c>
      <c r="BK139" s="348"/>
      <c r="BL139" s="348"/>
      <c r="BM139" s="195">
        <f t="shared" si="73"/>
        <v>0</v>
      </c>
      <c r="BN139" s="357"/>
      <c r="BO139" s="357"/>
      <c r="BP139" s="204">
        <f t="shared" si="74"/>
        <v>0</v>
      </c>
      <c r="BQ139" s="358"/>
      <c r="BR139" s="358"/>
      <c r="BS139" s="205">
        <f t="shared" si="75"/>
        <v>0</v>
      </c>
      <c r="BT139" s="359"/>
      <c r="BU139" s="359"/>
      <c r="BV139" s="206">
        <f t="shared" si="76"/>
        <v>0</v>
      </c>
      <c r="BW139" s="360"/>
      <c r="BX139" s="360"/>
      <c r="BY139" s="207">
        <f t="shared" si="77"/>
        <v>0</v>
      </c>
      <c r="BZ139" s="361"/>
      <c r="CA139" s="361"/>
      <c r="CB139" s="208">
        <f t="shared" si="78"/>
        <v>0</v>
      </c>
      <c r="CC139" s="362"/>
      <c r="CD139" s="362"/>
      <c r="CE139" s="209">
        <f t="shared" si="79"/>
        <v>0</v>
      </c>
      <c r="CF139" s="363"/>
      <c r="CG139" s="363"/>
      <c r="CH139" s="210">
        <f t="shared" si="80"/>
        <v>0</v>
      </c>
      <c r="CI139" s="364"/>
      <c r="CJ139" s="364"/>
      <c r="CK139" s="211">
        <f t="shared" si="81"/>
        <v>0</v>
      </c>
      <c r="CL139" s="359"/>
      <c r="CM139" s="359"/>
      <c r="CN139" s="206">
        <f t="shared" si="82"/>
        <v>0</v>
      </c>
      <c r="CO139" s="365"/>
      <c r="CP139" s="365"/>
      <c r="CQ139" s="212">
        <f t="shared" si="83"/>
        <v>0</v>
      </c>
      <c r="CR139" s="366"/>
      <c r="CS139" s="366"/>
      <c r="CT139" s="213">
        <f t="shared" si="84"/>
        <v>0</v>
      </c>
      <c r="CU139">
        <f t="shared" si="95"/>
        <v>0</v>
      </c>
      <c r="CV139">
        <f t="shared" si="96"/>
        <v>0</v>
      </c>
      <c r="CW139">
        <f t="shared" si="97"/>
        <v>0</v>
      </c>
      <c r="CX139"/>
      <c r="CY139" s="140" t="e">
        <f t="shared" si="98"/>
        <v>#NAME?</v>
      </c>
      <c r="CZ139">
        <f t="shared" si="99"/>
        <v>0</v>
      </c>
      <c r="DA139"/>
    </row>
    <row r="140" spans="1:105" s="367" customFormat="1">
      <c r="A140" s="181">
        <v>135</v>
      </c>
      <c r="B140" s="334"/>
      <c r="C140" s="335"/>
      <c r="D140" s="336"/>
      <c r="E140" s="337"/>
      <c r="F140" s="338"/>
      <c r="G140" s="338"/>
      <c r="H140" s="185">
        <f t="shared" si="54"/>
        <v>0</v>
      </c>
      <c r="I140" s="339"/>
      <c r="J140" s="339"/>
      <c r="K140" s="186">
        <f t="shared" si="55"/>
        <v>0</v>
      </c>
      <c r="L140" s="340"/>
      <c r="M140" s="340"/>
      <c r="N140" s="187">
        <f t="shared" si="56"/>
        <v>0</v>
      </c>
      <c r="O140" s="341"/>
      <c r="P140" s="341"/>
      <c r="Q140" s="188">
        <f t="shared" si="57"/>
        <v>0</v>
      </c>
      <c r="R140" s="342"/>
      <c r="S140" s="342"/>
      <c r="T140" s="189">
        <f t="shared" si="58"/>
        <v>0</v>
      </c>
      <c r="U140" s="343"/>
      <c r="V140" s="343"/>
      <c r="W140" s="190">
        <f t="shared" si="59"/>
        <v>0</v>
      </c>
      <c r="X140" s="344"/>
      <c r="Y140" s="344"/>
      <c r="Z140" s="191">
        <f t="shared" si="60"/>
        <v>0</v>
      </c>
      <c r="AA140" s="345"/>
      <c r="AB140" s="345"/>
      <c r="AC140" s="192">
        <f t="shared" si="61"/>
        <v>0</v>
      </c>
      <c r="AD140" s="346"/>
      <c r="AE140" s="346"/>
      <c r="AF140" s="193">
        <f t="shared" si="62"/>
        <v>0</v>
      </c>
      <c r="AG140" s="347"/>
      <c r="AH140" s="347"/>
      <c r="AI140" s="194">
        <f t="shared" si="63"/>
        <v>0</v>
      </c>
      <c r="AJ140" s="348"/>
      <c r="AK140" s="348"/>
      <c r="AL140" s="195">
        <f t="shared" si="64"/>
        <v>0</v>
      </c>
      <c r="AM140" s="349"/>
      <c r="AN140" s="349"/>
      <c r="AO140" s="196">
        <f t="shared" si="65"/>
        <v>0</v>
      </c>
      <c r="AP140" s="350"/>
      <c r="AQ140" s="350"/>
      <c r="AR140" s="197">
        <f t="shared" si="66"/>
        <v>0</v>
      </c>
      <c r="AS140" s="351"/>
      <c r="AT140" s="351"/>
      <c r="AU140" s="198">
        <f t="shared" si="67"/>
        <v>0</v>
      </c>
      <c r="AV140" s="352"/>
      <c r="AW140" s="352"/>
      <c r="AX140" s="199">
        <f t="shared" si="68"/>
        <v>0</v>
      </c>
      <c r="AY140" s="353"/>
      <c r="AZ140" s="353"/>
      <c r="BA140" s="200">
        <f t="shared" si="69"/>
        <v>0</v>
      </c>
      <c r="BB140" s="354"/>
      <c r="BC140" s="354"/>
      <c r="BD140" s="201">
        <f t="shared" si="70"/>
        <v>0</v>
      </c>
      <c r="BE140" s="355"/>
      <c r="BF140" s="355"/>
      <c r="BG140" s="202">
        <f t="shared" si="71"/>
        <v>0</v>
      </c>
      <c r="BH140" s="356"/>
      <c r="BI140" s="356"/>
      <c r="BJ140" s="203">
        <f t="shared" si="72"/>
        <v>0</v>
      </c>
      <c r="BK140" s="348"/>
      <c r="BL140" s="348"/>
      <c r="BM140" s="195">
        <f t="shared" si="73"/>
        <v>0</v>
      </c>
      <c r="BN140" s="357"/>
      <c r="BO140" s="357"/>
      <c r="BP140" s="204">
        <f t="shared" si="74"/>
        <v>0</v>
      </c>
      <c r="BQ140" s="358"/>
      <c r="BR140" s="358"/>
      <c r="BS140" s="205">
        <f t="shared" si="75"/>
        <v>0</v>
      </c>
      <c r="BT140" s="359"/>
      <c r="BU140" s="359"/>
      <c r="BV140" s="206">
        <f t="shared" si="76"/>
        <v>0</v>
      </c>
      <c r="BW140" s="360"/>
      <c r="BX140" s="360"/>
      <c r="BY140" s="207">
        <f t="shared" si="77"/>
        <v>0</v>
      </c>
      <c r="BZ140" s="361"/>
      <c r="CA140" s="361"/>
      <c r="CB140" s="208">
        <f t="shared" si="78"/>
        <v>0</v>
      </c>
      <c r="CC140" s="362"/>
      <c r="CD140" s="362"/>
      <c r="CE140" s="209">
        <f t="shared" si="79"/>
        <v>0</v>
      </c>
      <c r="CF140" s="363"/>
      <c r="CG140" s="363"/>
      <c r="CH140" s="210">
        <f t="shared" si="80"/>
        <v>0</v>
      </c>
      <c r="CI140" s="364"/>
      <c r="CJ140" s="364"/>
      <c r="CK140" s="211">
        <f t="shared" si="81"/>
        <v>0</v>
      </c>
      <c r="CL140" s="359"/>
      <c r="CM140" s="359"/>
      <c r="CN140" s="206">
        <f t="shared" si="82"/>
        <v>0</v>
      </c>
      <c r="CO140" s="365"/>
      <c r="CP140" s="365"/>
      <c r="CQ140" s="212">
        <f t="shared" si="83"/>
        <v>0</v>
      </c>
      <c r="CR140" s="366"/>
      <c r="CS140" s="366"/>
      <c r="CT140" s="213">
        <f t="shared" si="84"/>
        <v>0</v>
      </c>
      <c r="CU140">
        <f t="shared" si="95"/>
        <v>0</v>
      </c>
      <c r="CV140">
        <f t="shared" si="96"/>
        <v>0</v>
      </c>
      <c r="CW140">
        <f t="shared" si="97"/>
        <v>0</v>
      </c>
      <c r="CX140"/>
      <c r="CY140" s="140" t="e">
        <f t="shared" si="98"/>
        <v>#NAME?</v>
      </c>
      <c r="CZ140">
        <f t="shared" si="99"/>
        <v>0</v>
      </c>
      <c r="DA140"/>
    </row>
    <row r="141" spans="1:105" s="367" customFormat="1">
      <c r="A141" s="181">
        <v>136</v>
      </c>
      <c r="B141" s="334"/>
      <c r="C141" s="335"/>
      <c r="D141" s="336"/>
      <c r="E141" s="337"/>
      <c r="F141" s="338"/>
      <c r="G141" s="338"/>
      <c r="H141" s="185">
        <f t="shared" si="54"/>
        <v>0</v>
      </c>
      <c r="I141" s="339"/>
      <c r="J141" s="339"/>
      <c r="K141" s="186">
        <f t="shared" si="55"/>
        <v>0</v>
      </c>
      <c r="L141" s="340"/>
      <c r="M141" s="340"/>
      <c r="N141" s="187">
        <f t="shared" si="56"/>
        <v>0</v>
      </c>
      <c r="O141" s="341"/>
      <c r="P141" s="341"/>
      <c r="Q141" s="188">
        <f t="shared" si="57"/>
        <v>0</v>
      </c>
      <c r="R141" s="342"/>
      <c r="S141" s="342"/>
      <c r="T141" s="189">
        <f t="shared" si="58"/>
        <v>0</v>
      </c>
      <c r="U141" s="343"/>
      <c r="V141" s="343"/>
      <c r="W141" s="190">
        <f t="shared" si="59"/>
        <v>0</v>
      </c>
      <c r="X141" s="344"/>
      <c r="Y141" s="344"/>
      <c r="Z141" s="191">
        <f t="shared" si="60"/>
        <v>0</v>
      </c>
      <c r="AA141" s="345"/>
      <c r="AB141" s="345"/>
      <c r="AC141" s="192">
        <f t="shared" si="61"/>
        <v>0</v>
      </c>
      <c r="AD141" s="346"/>
      <c r="AE141" s="346"/>
      <c r="AF141" s="193">
        <f t="shared" si="62"/>
        <v>0</v>
      </c>
      <c r="AG141" s="347"/>
      <c r="AH141" s="347"/>
      <c r="AI141" s="194">
        <f t="shared" si="63"/>
        <v>0</v>
      </c>
      <c r="AJ141" s="348"/>
      <c r="AK141" s="348"/>
      <c r="AL141" s="195">
        <f t="shared" si="64"/>
        <v>0</v>
      </c>
      <c r="AM141" s="349"/>
      <c r="AN141" s="349"/>
      <c r="AO141" s="196">
        <f t="shared" si="65"/>
        <v>0</v>
      </c>
      <c r="AP141" s="350"/>
      <c r="AQ141" s="350"/>
      <c r="AR141" s="197">
        <f t="shared" si="66"/>
        <v>0</v>
      </c>
      <c r="AS141" s="351"/>
      <c r="AT141" s="351"/>
      <c r="AU141" s="198">
        <f t="shared" si="67"/>
        <v>0</v>
      </c>
      <c r="AV141" s="352"/>
      <c r="AW141" s="352"/>
      <c r="AX141" s="199">
        <f t="shared" si="68"/>
        <v>0</v>
      </c>
      <c r="AY141" s="353"/>
      <c r="AZ141" s="353"/>
      <c r="BA141" s="200">
        <f t="shared" si="69"/>
        <v>0</v>
      </c>
      <c r="BB141" s="354"/>
      <c r="BC141" s="354"/>
      <c r="BD141" s="201">
        <f t="shared" si="70"/>
        <v>0</v>
      </c>
      <c r="BE141" s="355"/>
      <c r="BF141" s="355"/>
      <c r="BG141" s="202">
        <f t="shared" si="71"/>
        <v>0</v>
      </c>
      <c r="BH141" s="356"/>
      <c r="BI141" s="356"/>
      <c r="BJ141" s="203">
        <f t="shared" si="72"/>
        <v>0</v>
      </c>
      <c r="BK141" s="348"/>
      <c r="BL141" s="348"/>
      <c r="BM141" s="195">
        <f t="shared" si="73"/>
        <v>0</v>
      </c>
      <c r="BN141" s="357"/>
      <c r="BO141" s="357"/>
      <c r="BP141" s="204">
        <f t="shared" si="74"/>
        <v>0</v>
      </c>
      <c r="BQ141" s="358"/>
      <c r="BR141" s="358"/>
      <c r="BS141" s="205">
        <f t="shared" si="75"/>
        <v>0</v>
      </c>
      <c r="BT141" s="359"/>
      <c r="BU141" s="359"/>
      <c r="BV141" s="206">
        <f t="shared" si="76"/>
        <v>0</v>
      </c>
      <c r="BW141" s="360"/>
      <c r="BX141" s="360"/>
      <c r="BY141" s="207">
        <f t="shared" si="77"/>
        <v>0</v>
      </c>
      <c r="BZ141" s="361"/>
      <c r="CA141" s="361"/>
      <c r="CB141" s="208">
        <f t="shared" si="78"/>
        <v>0</v>
      </c>
      <c r="CC141" s="362"/>
      <c r="CD141" s="362"/>
      <c r="CE141" s="209">
        <f t="shared" si="79"/>
        <v>0</v>
      </c>
      <c r="CF141" s="363"/>
      <c r="CG141" s="363"/>
      <c r="CH141" s="210">
        <f t="shared" si="80"/>
        <v>0</v>
      </c>
      <c r="CI141" s="364"/>
      <c r="CJ141" s="364"/>
      <c r="CK141" s="211">
        <f t="shared" si="81"/>
        <v>0</v>
      </c>
      <c r="CL141" s="359"/>
      <c r="CM141" s="359"/>
      <c r="CN141" s="206">
        <f t="shared" si="82"/>
        <v>0</v>
      </c>
      <c r="CO141" s="365"/>
      <c r="CP141" s="365"/>
      <c r="CQ141" s="212">
        <f t="shared" si="83"/>
        <v>0</v>
      </c>
      <c r="CR141" s="366"/>
      <c r="CS141" s="366"/>
      <c r="CT141" s="213">
        <f t="shared" si="84"/>
        <v>0</v>
      </c>
      <c r="CU141">
        <f t="shared" si="95"/>
        <v>0</v>
      </c>
      <c r="CV141">
        <f t="shared" si="96"/>
        <v>0</v>
      </c>
      <c r="CW141">
        <f t="shared" si="97"/>
        <v>0</v>
      </c>
      <c r="CX141"/>
      <c r="CY141" s="140" t="e">
        <f t="shared" si="98"/>
        <v>#NAME?</v>
      </c>
      <c r="CZ141">
        <f t="shared" si="99"/>
        <v>0</v>
      </c>
      <c r="DA141"/>
    </row>
    <row r="142" spans="1:105" s="367" customFormat="1">
      <c r="A142" s="181">
        <v>137</v>
      </c>
      <c r="B142" s="334"/>
      <c r="C142" s="335"/>
      <c r="D142" s="336"/>
      <c r="E142" s="337"/>
      <c r="F142" s="338"/>
      <c r="G142" s="338"/>
      <c r="H142" s="185">
        <f t="shared" si="54"/>
        <v>0</v>
      </c>
      <c r="I142" s="339"/>
      <c r="J142" s="339"/>
      <c r="K142" s="186">
        <f t="shared" si="55"/>
        <v>0</v>
      </c>
      <c r="L142" s="340"/>
      <c r="M142" s="340"/>
      <c r="N142" s="187">
        <f t="shared" si="56"/>
        <v>0</v>
      </c>
      <c r="O142" s="341"/>
      <c r="P142" s="341"/>
      <c r="Q142" s="188">
        <f t="shared" si="57"/>
        <v>0</v>
      </c>
      <c r="R142" s="342"/>
      <c r="S142" s="342"/>
      <c r="T142" s="189">
        <f t="shared" si="58"/>
        <v>0</v>
      </c>
      <c r="U142" s="343"/>
      <c r="V142" s="343"/>
      <c r="W142" s="190">
        <f t="shared" si="59"/>
        <v>0</v>
      </c>
      <c r="X142" s="344"/>
      <c r="Y142" s="344"/>
      <c r="Z142" s="191">
        <f t="shared" si="60"/>
        <v>0</v>
      </c>
      <c r="AA142" s="345"/>
      <c r="AB142" s="345"/>
      <c r="AC142" s="192">
        <f t="shared" si="61"/>
        <v>0</v>
      </c>
      <c r="AD142" s="346"/>
      <c r="AE142" s="346"/>
      <c r="AF142" s="193">
        <f t="shared" si="62"/>
        <v>0</v>
      </c>
      <c r="AG142" s="347"/>
      <c r="AH142" s="347"/>
      <c r="AI142" s="194">
        <f t="shared" si="63"/>
        <v>0</v>
      </c>
      <c r="AJ142" s="348"/>
      <c r="AK142" s="348"/>
      <c r="AL142" s="195">
        <f t="shared" si="64"/>
        <v>0</v>
      </c>
      <c r="AM142" s="349"/>
      <c r="AN142" s="349"/>
      <c r="AO142" s="196">
        <f t="shared" si="65"/>
        <v>0</v>
      </c>
      <c r="AP142" s="350"/>
      <c r="AQ142" s="350"/>
      <c r="AR142" s="197">
        <f t="shared" si="66"/>
        <v>0</v>
      </c>
      <c r="AS142" s="351"/>
      <c r="AT142" s="351"/>
      <c r="AU142" s="198">
        <f t="shared" si="67"/>
        <v>0</v>
      </c>
      <c r="AV142" s="352"/>
      <c r="AW142" s="352"/>
      <c r="AX142" s="199">
        <f t="shared" si="68"/>
        <v>0</v>
      </c>
      <c r="AY142" s="353"/>
      <c r="AZ142" s="353"/>
      <c r="BA142" s="200">
        <f t="shared" si="69"/>
        <v>0</v>
      </c>
      <c r="BB142" s="354"/>
      <c r="BC142" s="354"/>
      <c r="BD142" s="201">
        <f t="shared" si="70"/>
        <v>0</v>
      </c>
      <c r="BE142" s="355"/>
      <c r="BF142" s="355"/>
      <c r="BG142" s="202">
        <f t="shared" si="71"/>
        <v>0</v>
      </c>
      <c r="BH142" s="356"/>
      <c r="BI142" s="356"/>
      <c r="BJ142" s="203">
        <f t="shared" si="72"/>
        <v>0</v>
      </c>
      <c r="BK142" s="348"/>
      <c r="BL142" s="348"/>
      <c r="BM142" s="195">
        <f t="shared" si="73"/>
        <v>0</v>
      </c>
      <c r="BN142" s="357"/>
      <c r="BO142" s="357"/>
      <c r="BP142" s="204">
        <f t="shared" si="74"/>
        <v>0</v>
      </c>
      <c r="BQ142" s="358"/>
      <c r="BR142" s="358"/>
      <c r="BS142" s="205">
        <f t="shared" si="75"/>
        <v>0</v>
      </c>
      <c r="BT142" s="359"/>
      <c r="BU142" s="359"/>
      <c r="BV142" s="206">
        <f t="shared" si="76"/>
        <v>0</v>
      </c>
      <c r="BW142" s="360"/>
      <c r="BX142" s="360"/>
      <c r="BY142" s="207">
        <f t="shared" si="77"/>
        <v>0</v>
      </c>
      <c r="BZ142" s="361"/>
      <c r="CA142" s="361"/>
      <c r="CB142" s="208">
        <f t="shared" si="78"/>
        <v>0</v>
      </c>
      <c r="CC142" s="362"/>
      <c r="CD142" s="362"/>
      <c r="CE142" s="209">
        <f t="shared" si="79"/>
        <v>0</v>
      </c>
      <c r="CF142" s="363"/>
      <c r="CG142" s="363"/>
      <c r="CH142" s="210">
        <f t="shared" si="80"/>
        <v>0</v>
      </c>
      <c r="CI142" s="364"/>
      <c r="CJ142" s="364"/>
      <c r="CK142" s="211">
        <f t="shared" si="81"/>
        <v>0</v>
      </c>
      <c r="CL142" s="359"/>
      <c r="CM142" s="359"/>
      <c r="CN142" s="206">
        <f t="shared" si="82"/>
        <v>0</v>
      </c>
      <c r="CO142" s="365"/>
      <c r="CP142" s="365"/>
      <c r="CQ142" s="212">
        <f t="shared" si="83"/>
        <v>0</v>
      </c>
      <c r="CR142" s="366"/>
      <c r="CS142" s="366"/>
      <c r="CT142" s="213">
        <f t="shared" si="84"/>
        <v>0</v>
      </c>
      <c r="CU142">
        <f t="shared" si="95"/>
        <v>0</v>
      </c>
      <c r="CV142">
        <f t="shared" si="96"/>
        <v>0</v>
      </c>
      <c r="CW142">
        <f t="shared" si="97"/>
        <v>0</v>
      </c>
      <c r="CX142"/>
      <c r="CY142" s="140" t="e">
        <f t="shared" si="98"/>
        <v>#NAME?</v>
      </c>
      <c r="CZ142">
        <f t="shared" si="99"/>
        <v>0</v>
      </c>
      <c r="DA142"/>
    </row>
    <row r="143" spans="1:105" s="367" customFormat="1">
      <c r="A143" s="181">
        <v>138</v>
      </c>
      <c r="B143" s="334"/>
      <c r="C143" s="335"/>
      <c r="D143" s="336"/>
      <c r="E143" s="337"/>
      <c r="F143" s="338"/>
      <c r="G143" s="338"/>
      <c r="H143" s="185">
        <f t="shared" si="54"/>
        <v>0</v>
      </c>
      <c r="I143" s="339"/>
      <c r="J143" s="339"/>
      <c r="K143" s="186">
        <f t="shared" si="55"/>
        <v>0</v>
      </c>
      <c r="L143" s="340"/>
      <c r="M143" s="340"/>
      <c r="N143" s="187">
        <f t="shared" si="56"/>
        <v>0</v>
      </c>
      <c r="O143" s="341"/>
      <c r="P143" s="341"/>
      <c r="Q143" s="188">
        <f t="shared" si="57"/>
        <v>0</v>
      </c>
      <c r="R143" s="342"/>
      <c r="S143" s="342"/>
      <c r="T143" s="189">
        <f t="shared" si="58"/>
        <v>0</v>
      </c>
      <c r="U143" s="343"/>
      <c r="V143" s="343"/>
      <c r="W143" s="190">
        <f t="shared" si="59"/>
        <v>0</v>
      </c>
      <c r="X143" s="344"/>
      <c r="Y143" s="344"/>
      <c r="Z143" s="191">
        <f t="shared" si="60"/>
        <v>0</v>
      </c>
      <c r="AA143" s="345"/>
      <c r="AB143" s="345"/>
      <c r="AC143" s="192">
        <f t="shared" si="61"/>
        <v>0</v>
      </c>
      <c r="AD143" s="346"/>
      <c r="AE143" s="346"/>
      <c r="AF143" s="193">
        <f t="shared" si="62"/>
        <v>0</v>
      </c>
      <c r="AG143" s="347"/>
      <c r="AH143" s="347"/>
      <c r="AI143" s="194">
        <f t="shared" si="63"/>
        <v>0</v>
      </c>
      <c r="AJ143" s="348"/>
      <c r="AK143" s="348"/>
      <c r="AL143" s="195">
        <f t="shared" si="64"/>
        <v>0</v>
      </c>
      <c r="AM143" s="349"/>
      <c r="AN143" s="349"/>
      <c r="AO143" s="196">
        <f t="shared" si="65"/>
        <v>0</v>
      </c>
      <c r="AP143" s="350"/>
      <c r="AQ143" s="350"/>
      <c r="AR143" s="197">
        <f t="shared" si="66"/>
        <v>0</v>
      </c>
      <c r="AS143" s="351"/>
      <c r="AT143" s="351"/>
      <c r="AU143" s="198">
        <f t="shared" si="67"/>
        <v>0</v>
      </c>
      <c r="AV143" s="352"/>
      <c r="AW143" s="352"/>
      <c r="AX143" s="199">
        <f t="shared" si="68"/>
        <v>0</v>
      </c>
      <c r="AY143" s="353"/>
      <c r="AZ143" s="353"/>
      <c r="BA143" s="200">
        <f t="shared" si="69"/>
        <v>0</v>
      </c>
      <c r="BB143" s="354"/>
      <c r="BC143" s="354"/>
      <c r="BD143" s="201">
        <f t="shared" si="70"/>
        <v>0</v>
      </c>
      <c r="BE143" s="355"/>
      <c r="BF143" s="355"/>
      <c r="BG143" s="202">
        <f t="shared" si="71"/>
        <v>0</v>
      </c>
      <c r="BH143" s="356"/>
      <c r="BI143" s="356"/>
      <c r="BJ143" s="203">
        <f t="shared" si="72"/>
        <v>0</v>
      </c>
      <c r="BK143" s="348"/>
      <c r="BL143" s="348"/>
      <c r="BM143" s="195">
        <f t="shared" si="73"/>
        <v>0</v>
      </c>
      <c r="BN143" s="357"/>
      <c r="BO143" s="357"/>
      <c r="BP143" s="204">
        <f t="shared" si="74"/>
        <v>0</v>
      </c>
      <c r="BQ143" s="358"/>
      <c r="BR143" s="358"/>
      <c r="BS143" s="205">
        <f t="shared" si="75"/>
        <v>0</v>
      </c>
      <c r="BT143" s="359"/>
      <c r="BU143" s="359"/>
      <c r="BV143" s="206">
        <f t="shared" si="76"/>
        <v>0</v>
      </c>
      <c r="BW143" s="360"/>
      <c r="BX143" s="360"/>
      <c r="BY143" s="207">
        <f t="shared" si="77"/>
        <v>0</v>
      </c>
      <c r="BZ143" s="361"/>
      <c r="CA143" s="361"/>
      <c r="CB143" s="208">
        <f t="shared" si="78"/>
        <v>0</v>
      </c>
      <c r="CC143" s="362"/>
      <c r="CD143" s="362"/>
      <c r="CE143" s="209">
        <f t="shared" si="79"/>
        <v>0</v>
      </c>
      <c r="CF143" s="363"/>
      <c r="CG143" s="363"/>
      <c r="CH143" s="210">
        <f t="shared" si="80"/>
        <v>0</v>
      </c>
      <c r="CI143" s="364"/>
      <c r="CJ143" s="364"/>
      <c r="CK143" s="211">
        <f t="shared" si="81"/>
        <v>0</v>
      </c>
      <c r="CL143" s="359"/>
      <c r="CM143" s="359"/>
      <c r="CN143" s="206">
        <f t="shared" si="82"/>
        <v>0</v>
      </c>
      <c r="CO143" s="365"/>
      <c r="CP143" s="365"/>
      <c r="CQ143" s="212">
        <f t="shared" si="83"/>
        <v>0</v>
      </c>
      <c r="CR143" s="366"/>
      <c r="CS143" s="366"/>
      <c r="CT143" s="213">
        <f t="shared" si="84"/>
        <v>0</v>
      </c>
      <c r="CU143">
        <f t="shared" si="95"/>
        <v>0</v>
      </c>
      <c r="CV143">
        <f t="shared" si="96"/>
        <v>0</v>
      </c>
      <c r="CW143">
        <f t="shared" si="97"/>
        <v>0</v>
      </c>
      <c r="CX143"/>
      <c r="CY143" s="140" t="e">
        <f t="shared" si="98"/>
        <v>#NAME?</v>
      </c>
      <c r="CZ143">
        <f t="shared" si="99"/>
        <v>0</v>
      </c>
      <c r="DA143"/>
    </row>
    <row r="144" spans="1:105" s="331" customFormat="1">
      <c r="A144" s="326">
        <v>139</v>
      </c>
      <c r="B144" s="333" t="s">
        <v>196</v>
      </c>
      <c r="C144" s="328" t="s">
        <v>130</v>
      </c>
      <c r="D144" s="329"/>
      <c r="E144" s="330">
        <f>Cijene!D43</f>
        <v>1</v>
      </c>
      <c r="F144" s="326">
        <f>ArtikalM01</f>
        <v>0</v>
      </c>
      <c r="G144" s="326"/>
      <c r="H144" s="185">
        <f t="shared" si="54"/>
        <v>0</v>
      </c>
      <c r="I144" s="326">
        <f>ArtikalM02</f>
        <v>0</v>
      </c>
      <c r="J144" s="326">
        <v>20</v>
      </c>
      <c r="K144" s="186">
        <f t="shared" si="55"/>
        <v>-20</v>
      </c>
      <c r="L144" s="329">
        <f>ArtikalM03</f>
        <v>0</v>
      </c>
      <c r="M144" s="329"/>
      <c r="N144" s="187">
        <f t="shared" si="56"/>
        <v>-20</v>
      </c>
      <c r="O144" s="329">
        <f>ArtikalM04</f>
        <v>0</v>
      </c>
      <c r="P144" s="329"/>
      <c r="Q144" s="188">
        <f t="shared" si="57"/>
        <v>-20</v>
      </c>
      <c r="R144" s="329">
        <f>ArtikalM05</f>
        <v>0</v>
      </c>
      <c r="S144" s="329"/>
      <c r="T144" s="189">
        <f t="shared" si="58"/>
        <v>-20</v>
      </c>
      <c r="U144" s="329">
        <f>ArtikalM06</f>
        <v>0</v>
      </c>
      <c r="V144" s="329"/>
      <c r="W144" s="190">
        <f t="shared" si="59"/>
        <v>-20</v>
      </c>
      <c r="X144" s="329">
        <f>ArtikalM07</f>
        <v>0</v>
      </c>
      <c r="Y144" s="329"/>
      <c r="Z144" s="191">
        <f t="shared" si="60"/>
        <v>-20</v>
      </c>
      <c r="AA144" s="329">
        <f>ArtikalM08</f>
        <v>0</v>
      </c>
      <c r="AB144" s="329"/>
      <c r="AC144" s="192">
        <f t="shared" si="61"/>
        <v>-20</v>
      </c>
      <c r="AD144" s="329">
        <f>ArtikalM09</f>
        <v>0</v>
      </c>
      <c r="AE144" s="329"/>
      <c r="AF144" s="193">
        <f t="shared" si="62"/>
        <v>-20</v>
      </c>
      <c r="AG144" s="329">
        <f>ArtikalM10</f>
        <v>0</v>
      </c>
      <c r="AH144" s="329"/>
      <c r="AI144" s="194">
        <f t="shared" si="63"/>
        <v>-20</v>
      </c>
      <c r="AJ144" s="329">
        <f>ArtikalM11</f>
        <v>0</v>
      </c>
      <c r="AK144" s="329"/>
      <c r="AL144" s="195">
        <f t="shared" si="64"/>
        <v>-20</v>
      </c>
      <c r="AM144" s="329">
        <f>ArtikalM12</f>
        <v>0</v>
      </c>
      <c r="AN144" s="329"/>
      <c r="AO144" s="196">
        <f t="shared" si="65"/>
        <v>-20</v>
      </c>
      <c r="AP144" s="329">
        <f>ArtikalM13</f>
        <v>0</v>
      </c>
      <c r="AQ144" s="329"/>
      <c r="AR144" s="197">
        <f t="shared" si="66"/>
        <v>-20</v>
      </c>
      <c r="AS144" s="329">
        <f>ArtikalM14</f>
        <v>0</v>
      </c>
      <c r="AT144" s="329"/>
      <c r="AU144" s="198">
        <f t="shared" si="67"/>
        <v>-20</v>
      </c>
      <c r="AV144" s="329">
        <f>ArtikalM15</f>
        <v>0</v>
      </c>
      <c r="AW144" s="329"/>
      <c r="AX144" s="199">
        <f t="shared" si="68"/>
        <v>-20</v>
      </c>
      <c r="AY144" s="329">
        <f>ArtikalM16</f>
        <v>0</v>
      </c>
      <c r="AZ144" s="329"/>
      <c r="BA144" s="200">
        <f t="shared" si="69"/>
        <v>-20</v>
      </c>
      <c r="BB144" s="329">
        <f>ArtikalM17</f>
        <v>0</v>
      </c>
      <c r="BC144" s="329"/>
      <c r="BD144" s="201">
        <f t="shared" si="70"/>
        <v>-20</v>
      </c>
      <c r="BE144" s="329">
        <f>ArtikalM18</f>
        <v>0</v>
      </c>
      <c r="BF144" s="329"/>
      <c r="BG144" s="202">
        <f t="shared" si="71"/>
        <v>-20</v>
      </c>
      <c r="BH144" s="329">
        <f>ArtikalM19</f>
        <v>0</v>
      </c>
      <c r="BI144" s="329"/>
      <c r="BJ144" s="203">
        <f t="shared" si="72"/>
        <v>-20</v>
      </c>
      <c r="BK144" s="329">
        <f>ArtikalM20</f>
        <v>0</v>
      </c>
      <c r="BL144" s="329"/>
      <c r="BM144" s="195">
        <f t="shared" si="73"/>
        <v>-20</v>
      </c>
      <c r="BN144" s="329">
        <f>ArtikalM21</f>
        <v>0</v>
      </c>
      <c r="BO144" s="329"/>
      <c r="BP144" s="204">
        <f t="shared" si="74"/>
        <v>-20</v>
      </c>
      <c r="BQ144" s="329">
        <f>ArtikalM22</f>
        <v>0</v>
      </c>
      <c r="BR144" s="329"/>
      <c r="BS144" s="205">
        <f t="shared" si="75"/>
        <v>-20</v>
      </c>
      <c r="BT144" s="329">
        <f>ArtikalM23</f>
        <v>0</v>
      </c>
      <c r="BU144" s="329"/>
      <c r="BV144" s="206">
        <f t="shared" si="76"/>
        <v>-20</v>
      </c>
      <c r="BW144" s="329">
        <f>ArtikalM24</f>
        <v>0</v>
      </c>
      <c r="BX144" s="329"/>
      <c r="BY144" s="207">
        <f t="shared" si="77"/>
        <v>-20</v>
      </c>
      <c r="BZ144" s="329">
        <f>ArtikalM25</f>
        <v>0</v>
      </c>
      <c r="CA144" s="329"/>
      <c r="CB144" s="208">
        <f t="shared" si="78"/>
        <v>-20</v>
      </c>
      <c r="CC144" s="329">
        <f>ArtikalM26</f>
        <v>0</v>
      </c>
      <c r="CD144" s="329"/>
      <c r="CE144" s="209">
        <f t="shared" si="79"/>
        <v>-20</v>
      </c>
      <c r="CF144" s="329">
        <f>ArtikalM27</f>
        <v>0</v>
      </c>
      <c r="CG144" s="329"/>
      <c r="CH144" s="210">
        <f t="shared" si="80"/>
        <v>-20</v>
      </c>
      <c r="CI144" s="329">
        <f>ArtikalM28</f>
        <v>0</v>
      </c>
      <c r="CJ144" s="329"/>
      <c r="CK144" s="211">
        <f t="shared" si="81"/>
        <v>-20</v>
      </c>
      <c r="CL144" s="329">
        <f>ArtikalM29</f>
        <v>0</v>
      </c>
      <c r="CM144" s="329"/>
      <c r="CN144" s="206">
        <f t="shared" si="82"/>
        <v>-20</v>
      </c>
      <c r="CO144" s="329">
        <f>ArtikalM30</f>
        <v>0</v>
      </c>
      <c r="CP144" s="329"/>
      <c r="CQ144" s="212">
        <f t="shared" si="83"/>
        <v>-20</v>
      </c>
      <c r="CR144" s="329">
        <f>ArtikalM31</f>
        <v>0</v>
      </c>
      <c r="CS144" s="329"/>
      <c r="CT144" s="213">
        <f t="shared" si="84"/>
        <v>-20</v>
      </c>
      <c r="CU144">
        <f t="shared" si="95"/>
        <v>0</v>
      </c>
      <c r="CV144">
        <f t="shared" si="96"/>
        <v>0</v>
      </c>
      <c r="CW144">
        <f t="shared" si="97"/>
        <v>0</v>
      </c>
      <c r="CX144"/>
      <c r="CY144" s="140" t="e">
        <f t="shared" si="98"/>
        <v>#NAME?</v>
      </c>
      <c r="CZ144">
        <f t="shared" si="99"/>
        <v>0</v>
      </c>
      <c r="DA144"/>
    </row>
    <row r="145" spans="1:105">
      <c r="A145" s="181">
        <v>140</v>
      </c>
      <c r="B145" s="230"/>
      <c r="C145" s="182"/>
      <c r="D145" s="183"/>
      <c r="E145" s="184"/>
      <c r="F145" s="152"/>
      <c r="G145" s="152"/>
      <c r="H145" s="185">
        <f t="shared" si="54"/>
        <v>0</v>
      </c>
      <c r="I145" s="153"/>
      <c r="J145" s="153"/>
      <c r="K145" s="186">
        <f t="shared" si="55"/>
        <v>0</v>
      </c>
      <c r="L145" s="187"/>
      <c r="M145" s="187"/>
      <c r="N145" s="187">
        <f t="shared" si="56"/>
        <v>0</v>
      </c>
      <c r="O145" s="188"/>
      <c r="P145" s="188"/>
      <c r="Q145" s="188">
        <f t="shared" si="57"/>
        <v>0</v>
      </c>
      <c r="R145" s="189"/>
      <c r="S145" s="189"/>
      <c r="T145" s="189">
        <f t="shared" si="58"/>
        <v>0</v>
      </c>
      <c r="U145" s="190"/>
      <c r="V145" s="190"/>
      <c r="W145" s="190">
        <f t="shared" si="59"/>
        <v>0</v>
      </c>
      <c r="X145" s="191"/>
      <c r="Y145" s="191"/>
      <c r="Z145" s="191">
        <f t="shared" si="60"/>
        <v>0</v>
      </c>
      <c r="AA145" s="192"/>
      <c r="AB145" s="192"/>
      <c r="AC145" s="192">
        <f t="shared" si="61"/>
        <v>0</v>
      </c>
      <c r="AD145" s="193"/>
      <c r="AE145" s="193"/>
      <c r="AF145" s="193">
        <f t="shared" si="62"/>
        <v>0</v>
      </c>
      <c r="AG145" s="194"/>
      <c r="AH145" s="194"/>
      <c r="AI145" s="194">
        <f t="shared" si="63"/>
        <v>0</v>
      </c>
      <c r="AJ145" s="195"/>
      <c r="AK145" s="195"/>
      <c r="AL145" s="195">
        <f t="shared" si="64"/>
        <v>0</v>
      </c>
      <c r="AM145" s="196"/>
      <c r="AN145" s="196"/>
      <c r="AO145" s="196">
        <f t="shared" si="65"/>
        <v>0</v>
      </c>
      <c r="AP145" s="197"/>
      <c r="AQ145" s="197"/>
      <c r="AR145" s="197">
        <f t="shared" si="66"/>
        <v>0</v>
      </c>
      <c r="AS145" s="198"/>
      <c r="AT145" s="198"/>
      <c r="AU145" s="198">
        <f t="shared" si="67"/>
        <v>0</v>
      </c>
      <c r="AV145" s="199"/>
      <c r="AW145" s="199"/>
      <c r="AX145" s="199">
        <f t="shared" si="68"/>
        <v>0</v>
      </c>
      <c r="AY145" s="200"/>
      <c r="AZ145" s="200"/>
      <c r="BA145" s="200">
        <f t="shared" si="69"/>
        <v>0</v>
      </c>
      <c r="BB145" s="201"/>
      <c r="BC145" s="201"/>
      <c r="BD145" s="201">
        <f t="shared" si="70"/>
        <v>0</v>
      </c>
      <c r="BE145" s="202"/>
      <c r="BF145" s="202"/>
      <c r="BG145" s="202">
        <f t="shared" si="71"/>
        <v>0</v>
      </c>
      <c r="BH145" s="203"/>
      <c r="BI145" s="203"/>
      <c r="BJ145" s="203">
        <f t="shared" si="72"/>
        <v>0</v>
      </c>
      <c r="BK145" s="195"/>
      <c r="BL145" s="195"/>
      <c r="BM145" s="195">
        <f t="shared" si="73"/>
        <v>0</v>
      </c>
      <c r="BN145" s="204"/>
      <c r="BO145" s="204"/>
      <c r="BP145" s="204">
        <f t="shared" si="74"/>
        <v>0</v>
      </c>
      <c r="BQ145" s="205"/>
      <c r="BR145" s="205"/>
      <c r="BS145" s="205">
        <f t="shared" si="75"/>
        <v>0</v>
      </c>
      <c r="BT145" s="206"/>
      <c r="BU145" s="206"/>
      <c r="BV145" s="206">
        <f t="shared" si="76"/>
        <v>0</v>
      </c>
      <c r="BW145" s="207"/>
      <c r="BX145" s="207"/>
      <c r="BY145" s="207">
        <f t="shared" si="77"/>
        <v>0</v>
      </c>
      <c r="BZ145" s="208"/>
      <c r="CA145" s="208"/>
      <c r="CB145" s="208">
        <f t="shared" si="78"/>
        <v>0</v>
      </c>
      <c r="CC145" s="209"/>
      <c r="CD145" s="209"/>
      <c r="CE145" s="209">
        <f t="shared" si="79"/>
        <v>0</v>
      </c>
      <c r="CF145" s="210"/>
      <c r="CG145" s="210"/>
      <c r="CH145" s="210">
        <f t="shared" si="80"/>
        <v>0</v>
      </c>
      <c r="CI145" s="211"/>
      <c r="CJ145" s="211"/>
      <c r="CK145" s="211">
        <f t="shared" si="81"/>
        <v>0</v>
      </c>
      <c r="CL145" s="206"/>
      <c r="CM145" s="206"/>
      <c r="CN145" s="206">
        <f t="shared" si="82"/>
        <v>0</v>
      </c>
      <c r="CO145" s="212"/>
      <c r="CP145" s="212"/>
      <c r="CQ145" s="212">
        <f t="shared" si="83"/>
        <v>0</v>
      </c>
      <c r="CR145" s="213"/>
      <c r="CS145" s="213"/>
      <c r="CT145" s="213">
        <f t="shared" si="84"/>
        <v>0</v>
      </c>
      <c r="CU145">
        <f t="shared" si="95"/>
        <v>0</v>
      </c>
      <c r="CV145">
        <f t="shared" si="96"/>
        <v>0</v>
      </c>
      <c r="CW145">
        <f t="shared" si="97"/>
        <v>0</v>
      </c>
      <c r="CY145" s="140" t="e">
        <f t="shared" si="98"/>
        <v>#NAME?</v>
      </c>
      <c r="CZ145">
        <f t="shared" si="99"/>
        <v>0</v>
      </c>
    </row>
    <row r="146" spans="1:105">
      <c r="A146" s="181">
        <v>141</v>
      </c>
      <c r="B146" s="230"/>
      <c r="C146" s="182"/>
      <c r="D146" s="183"/>
      <c r="E146" s="184"/>
      <c r="F146" s="152"/>
      <c r="G146" s="152"/>
      <c r="H146" s="185">
        <f t="shared" si="54"/>
        <v>0</v>
      </c>
      <c r="I146" s="153"/>
      <c r="J146" s="153"/>
      <c r="K146" s="186">
        <f t="shared" si="55"/>
        <v>0</v>
      </c>
      <c r="L146" s="187"/>
      <c r="M146" s="187"/>
      <c r="N146" s="187">
        <f t="shared" si="56"/>
        <v>0</v>
      </c>
      <c r="O146" s="188"/>
      <c r="P146" s="188"/>
      <c r="Q146" s="188">
        <f t="shared" si="57"/>
        <v>0</v>
      </c>
      <c r="R146" s="189"/>
      <c r="S146" s="189"/>
      <c r="T146" s="189">
        <f t="shared" si="58"/>
        <v>0</v>
      </c>
      <c r="U146" s="190"/>
      <c r="V146" s="190"/>
      <c r="W146" s="190">
        <f t="shared" si="59"/>
        <v>0</v>
      </c>
      <c r="X146" s="191"/>
      <c r="Y146" s="191"/>
      <c r="Z146" s="191">
        <f t="shared" si="60"/>
        <v>0</v>
      </c>
      <c r="AA146" s="192"/>
      <c r="AB146" s="192"/>
      <c r="AC146" s="192">
        <f t="shared" si="61"/>
        <v>0</v>
      </c>
      <c r="AD146" s="193"/>
      <c r="AE146" s="193"/>
      <c r="AF146" s="193">
        <f t="shared" si="62"/>
        <v>0</v>
      </c>
      <c r="AG146" s="194"/>
      <c r="AH146" s="194"/>
      <c r="AI146" s="194">
        <f t="shared" si="63"/>
        <v>0</v>
      </c>
      <c r="AJ146" s="195"/>
      <c r="AK146" s="195"/>
      <c r="AL146" s="195">
        <f t="shared" si="64"/>
        <v>0</v>
      </c>
      <c r="AM146" s="196"/>
      <c r="AN146" s="196"/>
      <c r="AO146" s="196">
        <f t="shared" si="65"/>
        <v>0</v>
      </c>
      <c r="AP146" s="197"/>
      <c r="AQ146" s="197"/>
      <c r="AR146" s="197">
        <f t="shared" si="66"/>
        <v>0</v>
      </c>
      <c r="AS146" s="198"/>
      <c r="AT146" s="198"/>
      <c r="AU146" s="198">
        <f t="shared" si="67"/>
        <v>0</v>
      </c>
      <c r="AV146" s="199"/>
      <c r="AW146" s="199"/>
      <c r="AX146" s="199">
        <f t="shared" si="68"/>
        <v>0</v>
      </c>
      <c r="AY146" s="200"/>
      <c r="AZ146" s="200"/>
      <c r="BA146" s="200">
        <f t="shared" si="69"/>
        <v>0</v>
      </c>
      <c r="BB146" s="201"/>
      <c r="BC146" s="201"/>
      <c r="BD146" s="201">
        <f t="shared" si="70"/>
        <v>0</v>
      </c>
      <c r="BE146" s="202"/>
      <c r="BF146" s="202"/>
      <c r="BG146" s="202">
        <f t="shared" si="71"/>
        <v>0</v>
      </c>
      <c r="BH146" s="203"/>
      <c r="BI146" s="203"/>
      <c r="BJ146" s="203">
        <f t="shared" si="72"/>
        <v>0</v>
      </c>
      <c r="BK146" s="195"/>
      <c r="BL146" s="195"/>
      <c r="BM146" s="195">
        <f t="shared" si="73"/>
        <v>0</v>
      </c>
      <c r="BN146" s="204"/>
      <c r="BO146" s="204"/>
      <c r="BP146" s="204">
        <f t="shared" si="74"/>
        <v>0</v>
      </c>
      <c r="BQ146" s="205"/>
      <c r="BR146" s="205"/>
      <c r="BS146" s="205">
        <f t="shared" si="75"/>
        <v>0</v>
      </c>
      <c r="BT146" s="206"/>
      <c r="BU146" s="206"/>
      <c r="BV146" s="206">
        <f t="shared" si="76"/>
        <v>0</v>
      </c>
      <c r="BW146" s="207"/>
      <c r="BX146" s="207"/>
      <c r="BY146" s="207">
        <f t="shared" si="77"/>
        <v>0</v>
      </c>
      <c r="BZ146" s="208"/>
      <c r="CA146" s="208"/>
      <c r="CB146" s="208">
        <f t="shared" si="78"/>
        <v>0</v>
      </c>
      <c r="CC146" s="209"/>
      <c r="CD146" s="209"/>
      <c r="CE146" s="209">
        <f t="shared" si="79"/>
        <v>0</v>
      </c>
      <c r="CF146" s="210"/>
      <c r="CG146" s="210"/>
      <c r="CH146" s="210">
        <f t="shared" si="80"/>
        <v>0</v>
      </c>
      <c r="CI146" s="211"/>
      <c r="CJ146" s="211"/>
      <c r="CK146" s="211">
        <f t="shared" si="81"/>
        <v>0</v>
      </c>
      <c r="CL146" s="206"/>
      <c r="CM146" s="206"/>
      <c r="CN146" s="206">
        <f t="shared" si="82"/>
        <v>0</v>
      </c>
      <c r="CO146" s="212"/>
      <c r="CP146" s="212"/>
      <c r="CQ146" s="212">
        <f t="shared" si="83"/>
        <v>0</v>
      </c>
      <c r="CR146" s="213"/>
      <c r="CS146" s="213"/>
      <c r="CT146" s="213">
        <f t="shared" si="84"/>
        <v>0</v>
      </c>
      <c r="CU146">
        <f t="shared" si="95"/>
        <v>0</v>
      </c>
      <c r="CV146">
        <f t="shared" si="96"/>
        <v>0</v>
      </c>
      <c r="CW146">
        <f t="shared" si="97"/>
        <v>0</v>
      </c>
      <c r="CY146" s="140" t="e">
        <f t="shared" si="98"/>
        <v>#NAME?</v>
      </c>
      <c r="CZ146">
        <f t="shared" si="99"/>
        <v>0</v>
      </c>
    </row>
    <row r="147" spans="1:105">
      <c r="A147" s="181">
        <v>142</v>
      </c>
      <c r="B147" s="230"/>
      <c r="C147" s="182"/>
      <c r="D147" s="183"/>
      <c r="E147" s="184"/>
      <c r="F147" s="152"/>
      <c r="G147" s="152"/>
      <c r="H147" s="185">
        <f t="shared" si="54"/>
        <v>0</v>
      </c>
      <c r="I147" s="153"/>
      <c r="J147" s="153"/>
      <c r="K147" s="186">
        <f t="shared" si="55"/>
        <v>0</v>
      </c>
      <c r="L147" s="187"/>
      <c r="M147" s="187"/>
      <c r="N147" s="187">
        <f t="shared" si="56"/>
        <v>0</v>
      </c>
      <c r="O147" s="188"/>
      <c r="P147" s="188"/>
      <c r="Q147" s="188">
        <f t="shared" si="57"/>
        <v>0</v>
      </c>
      <c r="R147" s="189"/>
      <c r="S147" s="189"/>
      <c r="T147" s="189">
        <f t="shared" si="58"/>
        <v>0</v>
      </c>
      <c r="U147" s="190"/>
      <c r="V147" s="190"/>
      <c r="W147" s="190">
        <f t="shared" si="59"/>
        <v>0</v>
      </c>
      <c r="X147" s="191"/>
      <c r="Y147" s="191"/>
      <c r="Z147" s="191">
        <f t="shared" si="60"/>
        <v>0</v>
      </c>
      <c r="AA147" s="192"/>
      <c r="AB147" s="192"/>
      <c r="AC147" s="192">
        <f t="shared" si="61"/>
        <v>0</v>
      </c>
      <c r="AD147" s="193"/>
      <c r="AE147" s="193"/>
      <c r="AF147" s="193">
        <f t="shared" si="62"/>
        <v>0</v>
      </c>
      <c r="AG147" s="194"/>
      <c r="AH147" s="194"/>
      <c r="AI147" s="194">
        <f t="shared" si="63"/>
        <v>0</v>
      </c>
      <c r="AJ147" s="195"/>
      <c r="AK147" s="195"/>
      <c r="AL147" s="195">
        <f t="shared" si="64"/>
        <v>0</v>
      </c>
      <c r="AM147" s="196"/>
      <c r="AN147" s="196"/>
      <c r="AO147" s="196">
        <f t="shared" si="65"/>
        <v>0</v>
      </c>
      <c r="AP147" s="197"/>
      <c r="AQ147" s="197"/>
      <c r="AR147" s="197">
        <f t="shared" si="66"/>
        <v>0</v>
      </c>
      <c r="AS147" s="198"/>
      <c r="AT147" s="198"/>
      <c r="AU147" s="198">
        <f t="shared" si="67"/>
        <v>0</v>
      </c>
      <c r="AV147" s="199"/>
      <c r="AW147" s="199"/>
      <c r="AX147" s="199">
        <f t="shared" si="68"/>
        <v>0</v>
      </c>
      <c r="AY147" s="200"/>
      <c r="AZ147" s="200"/>
      <c r="BA147" s="200">
        <f t="shared" si="69"/>
        <v>0</v>
      </c>
      <c r="BB147" s="201"/>
      <c r="BC147" s="201"/>
      <c r="BD147" s="201">
        <f t="shared" si="70"/>
        <v>0</v>
      </c>
      <c r="BE147" s="202"/>
      <c r="BF147" s="202"/>
      <c r="BG147" s="202">
        <f t="shared" si="71"/>
        <v>0</v>
      </c>
      <c r="BH147" s="203"/>
      <c r="BI147" s="203"/>
      <c r="BJ147" s="203">
        <f t="shared" si="72"/>
        <v>0</v>
      </c>
      <c r="BK147" s="195"/>
      <c r="BL147" s="195"/>
      <c r="BM147" s="195">
        <f t="shared" si="73"/>
        <v>0</v>
      </c>
      <c r="BN147" s="204"/>
      <c r="BO147" s="204"/>
      <c r="BP147" s="204">
        <f t="shared" si="74"/>
        <v>0</v>
      </c>
      <c r="BQ147" s="205"/>
      <c r="BR147" s="205"/>
      <c r="BS147" s="205">
        <f t="shared" si="75"/>
        <v>0</v>
      </c>
      <c r="BT147" s="206"/>
      <c r="BU147" s="206"/>
      <c r="BV147" s="206">
        <f t="shared" si="76"/>
        <v>0</v>
      </c>
      <c r="BW147" s="207"/>
      <c r="BX147" s="207"/>
      <c r="BY147" s="207">
        <f t="shared" si="77"/>
        <v>0</v>
      </c>
      <c r="BZ147" s="208"/>
      <c r="CA147" s="208"/>
      <c r="CB147" s="208">
        <f t="shared" si="78"/>
        <v>0</v>
      </c>
      <c r="CC147" s="209"/>
      <c r="CD147" s="209"/>
      <c r="CE147" s="209">
        <f t="shared" si="79"/>
        <v>0</v>
      </c>
      <c r="CF147" s="210"/>
      <c r="CG147" s="210"/>
      <c r="CH147" s="210">
        <f t="shared" si="80"/>
        <v>0</v>
      </c>
      <c r="CI147" s="211"/>
      <c r="CJ147" s="211"/>
      <c r="CK147" s="211">
        <f t="shared" si="81"/>
        <v>0</v>
      </c>
      <c r="CL147" s="206"/>
      <c r="CM147" s="206"/>
      <c r="CN147" s="206">
        <f t="shared" si="82"/>
        <v>0</v>
      </c>
      <c r="CO147" s="212"/>
      <c r="CP147" s="212"/>
      <c r="CQ147" s="212">
        <f t="shared" si="83"/>
        <v>0</v>
      </c>
      <c r="CR147" s="213"/>
      <c r="CS147" s="213"/>
      <c r="CT147" s="213">
        <f t="shared" si="84"/>
        <v>0</v>
      </c>
      <c r="CU147">
        <f t="shared" si="95"/>
        <v>0</v>
      </c>
      <c r="CV147">
        <f t="shared" si="96"/>
        <v>0</v>
      </c>
      <c r="CW147">
        <f t="shared" si="97"/>
        <v>0</v>
      </c>
      <c r="CY147" s="140" t="e">
        <f t="shared" si="98"/>
        <v>#NAME?</v>
      </c>
      <c r="CZ147">
        <f t="shared" si="99"/>
        <v>0</v>
      </c>
    </row>
    <row r="148" spans="1:105">
      <c r="A148" s="181">
        <v>143</v>
      </c>
      <c r="B148" s="230"/>
      <c r="C148" s="182"/>
      <c r="D148" s="183"/>
      <c r="E148" s="184"/>
      <c r="F148" s="152"/>
      <c r="G148" s="152"/>
      <c r="H148" s="185">
        <f t="shared" si="54"/>
        <v>0</v>
      </c>
      <c r="I148" s="153"/>
      <c r="J148" s="153"/>
      <c r="K148" s="186">
        <f t="shared" si="55"/>
        <v>0</v>
      </c>
      <c r="L148" s="187"/>
      <c r="M148" s="187"/>
      <c r="N148" s="187">
        <f t="shared" si="56"/>
        <v>0</v>
      </c>
      <c r="O148" s="188"/>
      <c r="P148" s="188"/>
      <c r="Q148" s="188">
        <f t="shared" si="57"/>
        <v>0</v>
      </c>
      <c r="R148" s="189"/>
      <c r="S148" s="189"/>
      <c r="T148" s="189">
        <f t="shared" si="58"/>
        <v>0</v>
      </c>
      <c r="U148" s="190"/>
      <c r="V148" s="190"/>
      <c r="W148" s="190">
        <f t="shared" si="59"/>
        <v>0</v>
      </c>
      <c r="X148" s="191"/>
      <c r="Y148" s="191"/>
      <c r="Z148" s="191">
        <f t="shared" si="60"/>
        <v>0</v>
      </c>
      <c r="AA148" s="192"/>
      <c r="AB148" s="192"/>
      <c r="AC148" s="192">
        <f t="shared" si="61"/>
        <v>0</v>
      </c>
      <c r="AD148" s="193"/>
      <c r="AE148" s="193"/>
      <c r="AF148" s="193">
        <f t="shared" si="62"/>
        <v>0</v>
      </c>
      <c r="AG148" s="194"/>
      <c r="AH148" s="194"/>
      <c r="AI148" s="194">
        <f t="shared" si="63"/>
        <v>0</v>
      </c>
      <c r="AJ148" s="195"/>
      <c r="AK148" s="195"/>
      <c r="AL148" s="195">
        <f t="shared" si="64"/>
        <v>0</v>
      </c>
      <c r="AM148" s="196"/>
      <c r="AN148" s="196"/>
      <c r="AO148" s="196">
        <f t="shared" si="65"/>
        <v>0</v>
      </c>
      <c r="AP148" s="197"/>
      <c r="AQ148" s="197"/>
      <c r="AR148" s="197">
        <f t="shared" si="66"/>
        <v>0</v>
      </c>
      <c r="AS148" s="198"/>
      <c r="AT148" s="198"/>
      <c r="AU148" s="198">
        <f t="shared" si="67"/>
        <v>0</v>
      </c>
      <c r="AV148" s="199"/>
      <c r="AW148" s="199"/>
      <c r="AX148" s="199">
        <f t="shared" si="68"/>
        <v>0</v>
      </c>
      <c r="AY148" s="200"/>
      <c r="AZ148" s="200"/>
      <c r="BA148" s="200">
        <f t="shared" si="69"/>
        <v>0</v>
      </c>
      <c r="BB148" s="201"/>
      <c r="BC148" s="201"/>
      <c r="BD148" s="201">
        <f t="shared" si="70"/>
        <v>0</v>
      </c>
      <c r="BE148" s="202"/>
      <c r="BF148" s="202"/>
      <c r="BG148" s="202">
        <f t="shared" si="71"/>
        <v>0</v>
      </c>
      <c r="BH148" s="203"/>
      <c r="BI148" s="203"/>
      <c r="BJ148" s="203">
        <f t="shared" si="72"/>
        <v>0</v>
      </c>
      <c r="BK148" s="195"/>
      <c r="BL148" s="195"/>
      <c r="BM148" s="195">
        <f t="shared" si="73"/>
        <v>0</v>
      </c>
      <c r="BN148" s="204"/>
      <c r="BO148" s="204"/>
      <c r="BP148" s="204">
        <f t="shared" si="74"/>
        <v>0</v>
      </c>
      <c r="BQ148" s="205"/>
      <c r="BR148" s="205"/>
      <c r="BS148" s="205">
        <f t="shared" si="75"/>
        <v>0</v>
      </c>
      <c r="BT148" s="206"/>
      <c r="BU148" s="206"/>
      <c r="BV148" s="206">
        <f t="shared" si="76"/>
        <v>0</v>
      </c>
      <c r="BW148" s="207"/>
      <c r="BX148" s="207"/>
      <c r="BY148" s="207">
        <f t="shared" si="77"/>
        <v>0</v>
      </c>
      <c r="BZ148" s="208"/>
      <c r="CA148" s="208"/>
      <c r="CB148" s="208">
        <f t="shared" si="78"/>
        <v>0</v>
      </c>
      <c r="CC148" s="209"/>
      <c r="CD148" s="209"/>
      <c r="CE148" s="209">
        <f t="shared" si="79"/>
        <v>0</v>
      </c>
      <c r="CF148" s="210"/>
      <c r="CG148" s="210"/>
      <c r="CH148" s="210">
        <f t="shared" si="80"/>
        <v>0</v>
      </c>
      <c r="CI148" s="211"/>
      <c r="CJ148" s="211"/>
      <c r="CK148" s="211">
        <f t="shared" si="81"/>
        <v>0</v>
      </c>
      <c r="CL148" s="206"/>
      <c r="CM148" s="206"/>
      <c r="CN148" s="206">
        <f t="shared" si="82"/>
        <v>0</v>
      </c>
      <c r="CO148" s="212"/>
      <c r="CP148" s="212"/>
      <c r="CQ148" s="212">
        <f t="shared" si="83"/>
        <v>0</v>
      </c>
      <c r="CR148" s="213"/>
      <c r="CS148" s="213"/>
      <c r="CT148" s="213">
        <f t="shared" si="84"/>
        <v>0</v>
      </c>
      <c r="CU148">
        <f t="shared" si="95"/>
        <v>0</v>
      </c>
      <c r="CV148">
        <f t="shared" si="96"/>
        <v>0</v>
      </c>
      <c r="CW148">
        <f t="shared" si="97"/>
        <v>0</v>
      </c>
      <c r="CY148" s="140" t="e">
        <f t="shared" si="98"/>
        <v>#NAME?</v>
      </c>
      <c r="CZ148">
        <f t="shared" si="99"/>
        <v>0</v>
      </c>
    </row>
    <row r="149" spans="1:105">
      <c r="A149" s="181">
        <v>144</v>
      </c>
      <c r="B149" s="230"/>
      <c r="C149" s="182"/>
      <c r="D149" s="183"/>
      <c r="E149" s="184"/>
      <c r="F149" s="152"/>
      <c r="G149" s="152"/>
      <c r="H149" s="185">
        <f t="shared" si="54"/>
        <v>0</v>
      </c>
      <c r="I149" s="153"/>
      <c r="J149" s="153"/>
      <c r="K149" s="186">
        <f t="shared" si="55"/>
        <v>0</v>
      </c>
      <c r="L149" s="187"/>
      <c r="M149" s="187"/>
      <c r="N149" s="187">
        <f t="shared" si="56"/>
        <v>0</v>
      </c>
      <c r="O149" s="188"/>
      <c r="P149" s="188"/>
      <c r="Q149" s="188">
        <f t="shared" si="57"/>
        <v>0</v>
      </c>
      <c r="R149" s="189"/>
      <c r="S149" s="189"/>
      <c r="T149" s="189">
        <f t="shared" si="58"/>
        <v>0</v>
      </c>
      <c r="U149" s="190"/>
      <c r="V149" s="190"/>
      <c r="W149" s="190">
        <f t="shared" si="59"/>
        <v>0</v>
      </c>
      <c r="X149" s="191"/>
      <c r="Y149" s="191"/>
      <c r="Z149" s="191">
        <f t="shared" si="60"/>
        <v>0</v>
      </c>
      <c r="AA149" s="192"/>
      <c r="AB149" s="192"/>
      <c r="AC149" s="192">
        <f t="shared" si="61"/>
        <v>0</v>
      </c>
      <c r="AD149" s="193"/>
      <c r="AE149" s="193"/>
      <c r="AF149" s="193">
        <f t="shared" si="62"/>
        <v>0</v>
      </c>
      <c r="AG149" s="194"/>
      <c r="AH149" s="194"/>
      <c r="AI149" s="194">
        <f t="shared" si="63"/>
        <v>0</v>
      </c>
      <c r="AJ149" s="195"/>
      <c r="AK149" s="195"/>
      <c r="AL149" s="195">
        <f t="shared" si="64"/>
        <v>0</v>
      </c>
      <c r="AM149" s="196"/>
      <c r="AN149" s="196"/>
      <c r="AO149" s="196">
        <f t="shared" si="65"/>
        <v>0</v>
      </c>
      <c r="AP149" s="197"/>
      <c r="AQ149" s="197"/>
      <c r="AR149" s="197">
        <f t="shared" si="66"/>
        <v>0</v>
      </c>
      <c r="AS149" s="198"/>
      <c r="AT149" s="198"/>
      <c r="AU149" s="198">
        <f t="shared" si="67"/>
        <v>0</v>
      </c>
      <c r="AV149" s="199"/>
      <c r="AW149" s="199"/>
      <c r="AX149" s="199">
        <f t="shared" si="68"/>
        <v>0</v>
      </c>
      <c r="AY149" s="200"/>
      <c r="AZ149" s="200"/>
      <c r="BA149" s="200">
        <f t="shared" si="69"/>
        <v>0</v>
      </c>
      <c r="BB149" s="201"/>
      <c r="BC149" s="201"/>
      <c r="BD149" s="201">
        <f t="shared" si="70"/>
        <v>0</v>
      </c>
      <c r="BE149" s="202"/>
      <c r="BF149" s="202"/>
      <c r="BG149" s="202">
        <f t="shared" si="71"/>
        <v>0</v>
      </c>
      <c r="BH149" s="203"/>
      <c r="BI149" s="203"/>
      <c r="BJ149" s="203">
        <f t="shared" si="72"/>
        <v>0</v>
      </c>
      <c r="BK149" s="195"/>
      <c r="BL149" s="195"/>
      <c r="BM149" s="195">
        <f t="shared" si="73"/>
        <v>0</v>
      </c>
      <c r="BN149" s="204"/>
      <c r="BO149" s="204"/>
      <c r="BP149" s="204">
        <f t="shared" si="74"/>
        <v>0</v>
      </c>
      <c r="BQ149" s="205"/>
      <c r="BR149" s="205"/>
      <c r="BS149" s="205">
        <f t="shared" si="75"/>
        <v>0</v>
      </c>
      <c r="BT149" s="206"/>
      <c r="BU149" s="206"/>
      <c r="BV149" s="206">
        <f t="shared" si="76"/>
        <v>0</v>
      </c>
      <c r="BW149" s="207"/>
      <c r="BX149" s="207"/>
      <c r="BY149" s="207">
        <f t="shared" si="77"/>
        <v>0</v>
      </c>
      <c r="BZ149" s="208"/>
      <c r="CA149" s="208"/>
      <c r="CB149" s="208">
        <f t="shared" si="78"/>
        <v>0</v>
      </c>
      <c r="CC149" s="209"/>
      <c r="CD149" s="209"/>
      <c r="CE149" s="209">
        <f t="shared" si="79"/>
        <v>0</v>
      </c>
      <c r="CF149" s="210"/>
      <c r="CG149" s="210"/>
      <c r="CH149" s="210">
        <f t="shared" si="80"/>
        <v>0</v>
      </c>
      <c r="CI149" s="211"/>
      <c r="CJ149" s="211"/>
      <c r="CK149" s="211">
        <f t="shared" si="81"/>
        <v>0</v>
      </c>
      <c r="CL149" s="206"/>
      <c r="CM149" s="206"/>
      <c r="CN149" s="206">
        <f t="shared" si="82"/>
        <v>0</v>
      </c>
      <c r="CO149" s="212"/>
      <c r="CP149" s="212"/>
      <c r="CQ149" s="212">
        <f t="shared" si="83"/>
        <v>0</v>
      </c>
      <c r="CR149" s="213"/>
      <c r="CS149" s="213"/>
      <c r="CT149" s="213">
        <f t="shared" si="84"/>
        <v>0</v>
      </c>
      <c r="CU149">
        <f t="shared" si="95"/>
        <v>0</v>
      </c>
      <c r="CV149">
        <f t="shared" si="96"/>
        <v>0</v>
      </c>
      <c r="CW149">
        <f t="shared" si="97"/>
        <v>0</v>
      </c>
      <c r="CY149" s="140" t="e">
        <f t="shared" si="98"/>
        <v>#NAME?</v>
      </c>
      <c r="CZ149">
        <f t="shared" si="99"/>
        <v>0</v>
      </c>
    </row>
    <row r="150" spans="1:105" s="331" customFormat="1">
      <c r="A150" s="326">
        <v>145</v>
      </c>
      <c r="B150" s="333" t="s">
        <v>197</v>
      </c>
      <c r="C150" s="328" t="s">
        <v>130</v>
      </c>
      <c r="D150" s="329"/>
      <c r="E150" s="330">
        <f>Cijene!D44</f>
        <v>1</v>
      </c>
      <c r="F150" s="326">
        <f>ArtikalN01</f>
        <v>0</v>
      </c>
      <c r="G150" s="326"/>
      <c r="H150" s="185">
        <f t="shared" si="54"/>
        <v>0</v>
      </c>
      <c r="I150" s="326">
        <f>ArtikalN02</f>
        <v>0</v>
      </c>
      <c r="J150" s="326"/>
      <c r="K150" s="186">
        <f t="shared" si="55"/>
        <v>0</v>
      </c>
      <c r="L150" s="329">
        <f>ArtikalN03</f>
        <v>0</v>
      </c>
      <c r="M150" s="329"/>
      <c r="N150" s="187">
        <f t="shared" si="56"/>
        <v>0</v>
      </c>
      <c r="O150" s="329">
        <f>ArtikalN04</f>
        <v>0</v>
      </c>
      <c r="P150" s="329">
        <v>1</v>
      </c>
      <c r="Q150" s="188">
        <f t="shared" si="57"/>
        <v>-1</v>
      </c>
      <c r="R150" s="329">
        <f>ArtikalN05</f>
        <v>0</v>
      </c>
      <c r="S150" s="329"/>
      <c r="T150" s="189">
        <f t="shared" si="58"/>
        <v>-1</v>
      </c>
      <c r="U150" s="329">
        <f>ArtikalN06</f>
        <v>0</v>
      </c>
      <c r="V150" s="329"/>
      <c r="W150" s="190">
        <f t="shared" si="59"/>
        <v>-1</v>
      </c>
      <c r="X150" s="329">
        <f>ArtikalN07</f>
        <v>0</v>
      </c>
      <c r="Y150" s="329"/>
      <c r="Z150" s="191">
        <f t="shared" si="60"/>
        <v>-1</v>
      </c>
      <c r="AA150" s="329">
        <f>ArtikalN08</f>
        <v>0</v>
      </c>
      <c r="AB150" s="329"/>
      <c r="AC150" s="192">
        <f t="shared" si="61"/>
        <v>-1</v>
      </c>
      <c r="AD150" s="329">
        <f>ArtikalN09</f>
        <v>0</v>
      </c>
      <c r="AE150" s="329"/>
      <c r="AF150" s="193">
        <f t="shared" si="62"/>
        <v>-1</v>
      </c>
      <c r="AG150" s="329">
        <f>ArtikalN10</f>
        <v>0</v>
      </c>
      <c r="AH150" s="329"/>
      <c r="AI150" s="194">
        <f t="shared" si="63"/>
        <v>-1</v>
      </c>
      <c r="AJ150" s="329">
        <f>ArtikalN11</f>
        <v>0</v>
      </c>
      <c r="AK150" s="329"/>
      <c r="AL150" s="195">
        <f t="shared" si="64"/>
        <v>-1</v>
      </c>
      <c r="AM150" s="329">
        <f>ArtikalN12</f>
        <v>0</v>
      </c>
      <c r="AN150" s="329"/>
      <c r="AO150" s="196">
        <f t="shared" si="65"/>
        <v>-1</v>
      </c>
      <c r="AP150" s="329">
        <f>ArtikalN13</f>
        <v>0</v>
      </c>
      <c r="AQ150" s="329"/>
      <c r="AR150" s="197">
        <f t="shared" si="66"/>
        <v>-1</v>
      </c>
      <c r="AS150" s="329">
        <f>ArtikalN14</f>
        <v>0</v>
      </c>
      <c r="AT150" s="329"/>
      <c r="AU150" s="198">
        <f t="shared" si="67"/>
        <v>-1</v>
      </c>
      <c r="AV150" s="329">
        <f>ArtikalN15</f>
        <v>0</v>
      </c>
      <c r="AW150" s="329"/>
      <c r="AX150" s="199">
        <f t="shared" si="68"/>
        <v>-1</v>
      </c>
      <c r="AY150" s="329">
        <f>ArtikalN16</f>
        <v>0</v>
      </c>
      <c r="AZ150" s="329"/>
      <c r="BA150" s="200">
        <f t="shared" si="69"/>
        <v>-1</v>
      </c>
      <c r="BB150" s="329">
        <f>ArtikalN17</f>
        <v>0</v>
      </c>
      <c r="BC150" s="329"/>
      <c r="BD150" s="201">
        <f t="shared" si="70"/>
        <v>-1</v>
      </c>
      <c r="BE150" s="329">
        <f>ArtikalN18</f>
        <v>0</v>
      </c>
      <c r="BF150" s="329"/>
      <c r="BG150" s="202">
        <f t="shared" si="71"/>
        <v>-1</v>
      </c>
      <c r="BH150" s="329">
        <f>ArtikalN19</f>
        <v>0</v>
      </c>
      <c r="BI150" s="329"/>
      <c r="BJ150" s="203">
        <f t="shared" si="72"/>
        <v>-1</v>
      </c>
      <c r="BK150" s="329">
        <f>ArtikalN20</f>
        <v>0</v>
      </c>
      <c r="BL150" s="329"/>
      <c r="BM150" s="195">
        <f t="shared" si="73"/>
        <v>-1</v>
      </c>
      <c r="BN150" s="329">
        <f>ArtikalN21</f>
        <v>0</v>
      </c>
      <c r="BO150" s="329"/>
      <c r="BP150" s="204">
        <f t="shared" si="74"/>
        <v>-1</v>
      </c>
      <c r="BQ150" s="329">
        <f>ArtikalN22</f>
        <v>0</v>
      </c>
      <c r="BR150" s="329"/>
      <c r="BS150" s="205">
        <f t="shared" si="75"/>
        <v>-1</v>
      </c>
      <c r="BT150" s="329">
        <f>ArtikalN23</f>
        <v>0</v>
      </c>
      <c r="BU150" s="329"/>
      <c r="BV150" s="206">
        <f t="shared" si="76"/>
        <v>-1</v>
      </c>
      <c r="BW150" s="329">
        <f>ArtikalN24</f>
        <v>0</v>
      </c>
      <c r="BX150" s="329"/>
      <c r="BY150" s="207">
        <f t="shared" si="77"/>
        <v>-1</v>
      </c>
      <c r="BZ150" s="329">
        <f>ArtikalN25</f>
        <v>0</v>
      </c>
      <c r="CA150" s="329"/>
      <c r="CB150" s="208">
        <f t="shared" si="78"/>
        <v>-1</v>
      </c>
      <c r="CC150" s="329">
        <f>ArtikalN26</f>
        <v>0</v>
      </c>
      <c r="CD150" s="329"/>
      <c r="CE150" s="209">
        <f t="shared" si="79"/>
        <v>-1</v>
      </c>
      <c r="CF150" s="329">
        <f>ArtikalN27</f>
        <v>0</v>
      </c>
      <c r="CG150" s="329"/>
      <c r="CH150" s="210">
        <f t="shared" si="80"/>
        <v>-1</v>
      </c>
      <c r="CI150" s="329">
        <f>ArtikalN28</f>
        <v>0</v>
      </c>
      <c r="CJ150" s="329"/>
      <c r="CK150" s="211">
        <f t="shared" si="81"/>
        <v>-1</v>
      </c>
      <c r="CL150" s="329">
        <f>ArtikalN29</f>
        <v>0</v>
      </c>
      <c r="CM150" s="329"/>
      <c r="CN150" s="206">
        <f t="shared" si="82"/>
        <v>-1</v>
      </c>
      <c r="CO150" s="329">
        <f>ArtikalN30</f>
        <v>0</v>
      </c>
      <c r="CP150" s="329"/>
      <c r="CQ150" s="212">
        <f t="shared" si="83"/>
        <v>-1</v>
      </c>
      <c r="CR150" s="329">
        <f>ArtikalN31</f>
        <v>0</v>
      </c>
      <c r="CS150" s="329"/>
      <c r="CT150" s="213">
        <f t="shared" si="84"/>
        <v>-1</v>
      </c>
      <c r="CU150">
        <f t="shared" si="95"/>
        <v>0</v>
      </c>
      <c r="CV150">
        <f t="shared" si="96"/>
        <v>0</v>
      </c>
      <c r="CW150">
        <f t="shared" si="97"/>
        <v>0</v>
      </c>
      <c r="CX150"/>
      <c r="CY150" s="140" t="e">
        <f t="shared" si="98"/>
        <v>#NAME?</v>
      </c>
      <c r="CZ150">
        <f t="shared" si="99"/>
        <v>0</v>
      </c>
      <c r="DA150"/>
    </row>
    <row r="151" spans="1:105">
      <c r="A151" s="181">
        <v>146</v>
      </c>
      <c r="B151" s="230"/>
      <c r="C151" s="182" t="s">
        <v>130</v>
      </c>
      <c r="D151" s="183"/>
      <c r="E151" s="184"/>
      <c r="F151" s="152"/>
      <c r="G151" s="152"/>
      <c r="H151" s="185">
        <f t="shared" si="54"/>
        <v>0</v>
      </c>
      <c r="I151" s="153"/>
      <c r="J151" s="153"/>
      <c r="K151" s="186">
        <f t="shared" si="55"/>
        <v>0</v>
      </c>
      <c r="L151" s="187"/>
      <c r="M151" s="187"/>
      <c r="N151" s="187">
        <f t="shared" si="56"/>
        <v>0</v>
      </c>
      <c r="O151" s="188"/>
      <c r="P151" s="188"/>
      <c r="Q151" s="188">
        <f t="shared" si="57"/>
        <v>0</v>
      </c>
      <c r="R151" s="189"/>
      <c r="S151" s="189"/>
      <c r="T151" s="189">
        <f t="shared" si="58"/>
        <v>0</v>
      </c>
      <c r="U151" s="190"/>
      <c r="V151" s="190"/>
      <c r="W151" s="190">
        <f t="shared" si="59"/>
        <v>0</v>
      </c>
      <c r="X151" s="191"/>
      <c r="Y151" s="191"/>
      <c r="Z151" s="191">
        <f t="shared" si="60"/>
        <v>0</v>
      </c>
      <c r="AA151" s="192"/>
      <c r="AB151" s="192"/>
      <c r="AC151" s="192">
        <f t="shared" si="61"/>
        <v>0</v>
      </c>
      <c r="AD151" s="193"/>
      <c r="AE151" s="193"/>
      <c r="AF151" s="193">
        <f t="shared" si="62"/>
        <v>0</v>
      </c>
      <c r="AG151" s="194"/>
      <c r="AH151" s="194"/>
      <c r="AI151" s="194">
        <f t="shared" si="63"/>
        <v>0</v>
      </c>
      <c r="AJ151" s="195"/>
      <c r="AK151" s="195"/>
      <c r="AL151" s="195">
        <f t="shared" si="64"/>
        <v>0</v>
      </c>
      <c r="AM151" s="196"/>
      <c r="AN151" s="196"/>
      <c r="AO151" s="196">
        <f t="shared" si="65"/>
        <v>0</v>
      </c>
      <c r="AP151" s="197"/>
      <c r="AQ151" s="197"/>
      <c r="AR151" s="197">
        <f t="shared" si="66"/>
        <v>0</v>
      </c>
      <c r="AS151" s="198"/>
      <c r="AT151" s="198"/>
      <c r="AU151" s="198">
        <f t="shared" si="67"/>
        <v>0</v>
      </c>
      <c r="AV151" s="199"/>
      <c r="AW151" s="199"/>
      <c r="AX151" s="199">
        <f t="shared" si="68"/>
        <v>0</v>
      </c>
      <c r="AY151" s="200"/>
      <c r="AZ151" s="200"/>
      <c r="BA151" s="200">
        <f t="shared" si="69"/>
        <v>0</v>
      </c>
      <c r="BB151" s="201"/>
      <c r="BC151" s="201"/>
      <c r="BD151" s="201">
        <f t="shared" si="70"/>
        <v>0</v>
      </c>
      <c r="BE151" s="202"/>
      <c r="BF151" s="202"/>
      <c r="BG151" s="202">
        <f t="shared" si="71"/>
        <v>0</v>
      </c>
      <c r="BH151" s="203"/>
      <c r="BI151" s="203"/>
      <c r="BJ151" s="203">
        <f t="shared" si="72"/>
        <v>0</v>
      </c>
      <c r="BK151" s="195"/>
      <c r="BL151" s="195"/>
      <c r="BM151" s="195">
        <f t="shared" si="73"/>
        <v>0</v>
      </c>
      <c r="BN151" s="204"/>
      <c r="BO151" s="204"/>
      <c r="BP151" s="204">
        <f t="shared" si="74"/>
        <v>0</v>
      </c>
      <c r="BQ151" s="205"/>
      <c r="BR151" s="205"/>
      <c r="BS151" s="205">
        <f t="shared" si="75"/>
        <v>0</v>
      </c>
      <c r="BT151" s="206"/>
      <c r="BU151" s="206"/>
      <c r="BV151" s="206">
        <f t="shared" si="76"/>
        <v>0</v>
      </c>
      <c r="BW151" s="207"/>
      <c r="BX151" s="207"/>
      <c r="BY151" s="207">
        <f t="shared" si="77"/>
        <v>0</v>
      </c>
      <c r="BZ151" s="208"/>
      <c r="CA151" s="208"/>
      <c r="CB151" s="208">
        <f t="shared" si="78"/>
        <v>0</v>
      </c>
      <c r="CC151" s="209"/>
      <c r="CD151" s="209"/>
      <c r="CE151" s="209">
        <f t="shared" si="79"/>
        <v>0</v>
      </c>
      <c r="CF151" s="210"/>
      <c r="CG151" s="210"/>
      <c r="CH151" s="210">
        <f t="shared" si="80"/>
        <v>0</v>
      </c>
      <c r="CI151" s="211"/>
      <c r="CJ151" s="211"/>
      <c r="CK151" s="211">
        <f t="shared" si="81"/>
        <v>0</v>
      </c>
      <c r="CL151" s="206"/>
      <c r="CM151" s="206"/>
      <c r="CN151" s="206">
        <f t="shared" si="82"/>
        <v>0</v>
      </c>
      <c r="CO151" s="212"/>
      <c r="CP151" s="212"/>
      <c r="CQ151" s="212">
        <f t="shared" si="83"/>
        <v>0</v>
      </c>
      <c r="CR151" s="213"/>
      <c r="CS151" s="213"/>
      <c r="CT151" s="213">
        <f t="shared" si="84"/>
        <v>0</v>
      </c>
      <c r="CU151">
        <f t="shared" si="95"/>
        <v>0</v>
      </c>
      <c r="CV151">
        <f t="shared" si="96"/>
        <v>0</v>
      </c>
      <c r="CW151">
        <f t="shared" si="97"/>
        <v>0</v>
      </c>
      <c r="CY151" s="140" t="e">
        <f t="shared" si="98"/>
        <v>#NAME?</v>
      </c>
      <c r="CZ151">
        <f t="shared" si="99"/>
        <v>0</v>
      </c>
    </row>
    <row r="152" spans="1:105">
      <c r="A152" s="181">
        <v>147</v>
      </c>
      <c r="B152" s="230"/>
      <c r="C152" s="182" t="s">
        <v>130</v>
      </c>
      <c r="D152" s="183"/>
      <c r="E152" s="184"/>
      <c r="F152" s="152"/>
      <c r="G152" s="152"/>
      <c r="H152" s="185">
        <f t="shared" si="54"/>
        <v>0</v>
      </c>
      <c r="I152" s="153"/>
      <c r="J152" s="153"/>
      <c r="K152" s="186">
        <f t="shared" si="55"/>
        <v>0</v>
      </c>
      <c r="L152" s="187"/>
      <c r="M152" s="187"/>
      <c r="N152" s="187">
        <f t="shared" si="56"/>
        <v>0</v>
      </c>
      <c r="O152" s="188"/>
      <c r="P152" s="188"/>
      <c r="Q152" s="188">
        <f t="shared" si="57"/>
        <v>0</v>
      </c>
      <c r="R152" s="189"/>
      <c r="S152" s="189"/>
      <c r="T152" s="189">
        <f t="shared" si="58"/>
        <v>0</v>
      </c>
      <c r="U152" s="190"/>
      <c r="V152" s="190"/>
      <c r="W152" s="190">
        <f t="shared" si="59"/>
        <v>0</v>
      </c>
      <c r="X152" s="191"/>
      <c r="Y152" s="191"/>
      <c r="Z152" s="191">
        <f t="shared" si="60"/>
        <v>0</v>
      </c>
      <c r="AA152" s="192"/>
      <c r="AB152" s="192"/>
      <c r="AC152" s="192">
        <f t="shared" si="61"/>
        <v>0</v>
      </c>
      <c r="AD152" s="193"/>
      <c r="AE152" s="193"/>
      <c r="AF152" s="193">
        <f t="shared" si="62"/>
        <v>0</v>
      </c>
      <c r="AG152" s="194"/>
      <c r="AH152" s="194"/>
      <c r="AI152" s="194">
        <f t="shared" si="63"/>
        <v>0</v>
      </c>
      <c r="AJ152" s="195"/>
      <c r="AK152" s="195"/>
      <c r="AL152" s="195">
        <f t="shared" si="64"/>
        <v>0</v>
      </c>
      <c r="AM152" s="196"/>
      <c r="AN152" s="196"/>
      <c r="AO152" s="196">
        <f t="shared" si="65"/>
        <v>0</v>
      </c>
      <c r="AP152" s="197"/>
      <c r="AQ152" s="197"/>
      <c r="AR152" s="197">
        <f t="shared" si="66"/>
        <v>0</v>
      </c>
      <c r="AS152" s="198"/>
      <c r="AT152" s="198"/>
      <c r="AU152" s="198">
        <f t="shared" si="67"/>
        <v>0</v>
      </c>
      <c r="AV152" s="199"/>
      <c r="AW152" s="199"/>
      <c r="AX152" s="199">
        <f t="shared" si="68"/>
        <v>0</v>
      </c>
      <c r="AY152" s="200"/>
      <c r="AZ152" s="200"/>
      <c r="BA152" s="200">
        <f t="shared" si="69"/>
        <v>0</v>
      </c>
      <c r="BB152" s="201"/>
      <c r="BC152" s="201"/>
      <c r="BD152" s="201">
        <f t="shared" si="70"/>
        <v>0</v>
      </c>
      <c r="BE152" s="202"/>
      <c r="BF152" s="202"/>
      <c r="BG152" s="202">
        <f t="shared" si="71"/>
        <v>0</v>
      </c>
      <c r="BH152" s="203"/>
      <c r="BI152" s="203"/>
      <c r="BJ152" s="203">
        <f t="shared" si="72"/>
        <v>0</v>
      </c>
      <c r="BK152" s="195"/>
      <c r="BL152" s="195"/>
      <c r="BM152" s="195">
        <f t="shared" si="73"/>
        <v>0</v>
      </c>
      <c r="BN152" s="204"/>
      <c r="BO152" s="204"/>
      <c r="BP152" s="204">
        <f t="shared" si="74"/>
        <v>0</v>
      </c>
      <c r="BQ152" s="205"/>
      <c r="BR152" s="205"/>
      <c r="BS152" s="205">
        <f t="shared" si="75"/>
        <v>0</v>
      </c>
      <c r="BT152" s="206"/>
      <c r="BU152" s="206"/>
      <c r="BV152" s="206">
        <f t="shared" si="76"/>
        <v>0</v>
      </c>
      <c r="BW152" s="207"/>
      <c r="BX152" s="207"/>
      <c r="BY152" s="207">
        <f t="shared" si="77"/>
        <v>0</v>
      </c>
      <c r="BZ152" s="208"/>
      <c r="CA152" s="208"/>
      <c r="CB152" s="208">
        <f t="shared" si="78"/>
        <v>0</v>
      </c>
      <c r="CC152" s="209"/>
      <c r="CD152" s="209"/>
      <c r="CE152" s="209">
        <f t="shared" si="79"/>
        <v>0</v>
      </c>
      <c r="CF152" s="210"/>
      <c r="CG152" s="210"/>
      <c r="CH152" s="210">
        <f t="shared" si="80"/>
        <v>0</v>
      </c>
      <c r="CI152" s="211"/>
      <c r="CJ152" s="211"/>
      <c r="CK152" s="211">
        <f t="shared" si="81"/>
        <v>0</v>
      </c>
      <c r="CL152" s="206"/>
      <c r="CM152" s="206"/>
      <c r="CN152" s="206">
        <f t="shared" si="82"/>
        <v>0</v>
      </c>
      <c r="CO152" s="212"/>
      <c r="CP152" s="212"/>
      <c r="CQ152" s="212">
        <f t="shared" si="83"/>
        <v>0</v>
      </c>
      <c r="CR152" s="213"/>
      <c r="CS152" s="213"/>
      <c r="CT152" s="213">
        <f t="shared" si="84"/>
        <v>0</v>
      </c>
      <c r="CU152">
        <f t="shared" si="95"/>
        <v>0</v>
      </c>
      <c r="CV152">
        <f t="shared" si="96"/>
        <v>0</v>
      </c>
      <c r="CW152">
        <f t="shared" si="97"/>
        <v>0</v>
      </c>
      <c r="CY152" s="140" t="e">
        <f t="shared" si="98"/>
        <v>#NAME?</v>
      </c>
      <c r="CZ152">
        <f t="shared" si="99"/>
        <v>0</v>
      </c>
    </row>
    <row r="153" spans="1:105">
      <c r="A153" s="181">
        <v>148</v>
      </c>
      <c r="B153" s="230"/>
      <c r="C153" s="182" t="s">
        <v>130</v>
      </c>
      <c r="D153" s="183"/>
      <c r="E153" s="184"/>
      <c r="F153" s="152"/>
      <c r="G153" s="152"/>
      <c r="H153" s="185">
        <f t="shared" si="54"/>
        <v>0</v>
      </c>
      <c r="I153" s="153"/>
      <c r="J153" s="153"/>
      <c r="K153" s="186">
        <f t="shared" si="55"/>
        <v>0</v>
      </c>
      <c r="L153" s="187"/>
      <c r="M153" s="187"/>
      <c r="N153" s="187">
        <f t="shared" si="56"/>
        <v>0</v>
      </c>
      <c r="O153" s="188"/>
      <c r="P153" s="188"/>
      <c r="Q153" s="188">
        <f t="shared" si="57"/>
        <v>0</v>
      </c>
      <c r="R153" s="189"/>
      <c r="S153" s="189"/>
      <c r="T153" s="189">
        <f t="shared" si="58"/>
        <v>0</v>
      </c>
      <c r="U153" s="190"/>
      <c r="V153" s="190"/>
      <c r="W153" s="190">
        <f t="shared" si="59"/>
        <v>0</v>
      </c>
      <c r="X153" s="191"/>
      <c r="Y153" s="191"/>
      <c r="Z153" s="191">
        <f t="shared" si="60"/>
        <v>0</v>
      </c>
      <c r="AA153" s="192"/>
      <c r="AB153" s="192"/>
      <c r="AC153" s="192">
        <f t="shared" si="61"/>
        <v>0</v>
      </c>
      <c r="AD153" s="193"/>
      <c r="AE153" s="193"/>
      <c r="AF153" s="193">
        <f t="shared" si="62"/>
        <v>0</v>
      </c>
      <c r="AG153" s="194"/>
      <c r="AH153" s="194"/>
      <c r="AI153" s="194">
        <f t="shared" si="63"/>
        <v>0</v>
      </c>
      <c r="AJ153" s="195"/>
      <c r="AK153" s="195"/>
      <c r="AL153" s="195">
        <f t="shared" si="64"/>
        <v>0</v>
      </c>
      <c r="AM153" s="196"/>
      <c r="AN153" s="196"/>
      <c r="AO153" s="196">
        <f t="shared" si="65"/>
        <v>0</v>
      </c>
      <c r="AP153" s="197"/>
      <c r="AQ153" s="197"/>
      <c r="AR153" s="197">
        <f t="shared" si="66"/>
        <v>0</v>
      </c>
      <c r="AS153" s="198"/>
      <c r="AT153" s="198"/>
      <c r="AU153" s="198">
        <f t="shared" si="67"/>
        <v>0</v>
      </c>
      <c r="AV153" s="199"/>
      <c r="AW153" s="199"/>
      <c r="AX153" s="199">
        <f t="shared" si="68"/>
        <v>0</v>
      </c>
      <c r="AY153" s="200"/>
      <c r="AZ153" s="200"/>
      <c r="BA153" s="200">
        <f t="shared" si="69"/>
        <v>0</v>
      </c>
      <c r="BB153" s="201"/>
      <c r="BC153" s="201"/>
      <c r="BD153" s="201">
        <f t="shared" si="70"/>
        <v>0</v>
      </c>
      <c r="BE153" s="202"/>
      <c r="BF153" s="202"/>
      <c r="BG153" s="202">
        <f t="shared" si="71"/>
        <v>0</v>
      </c>
      <c r="BH153" s="203"/>
      <c r="BI153" s="203"/>
      <c r="BJ153" s="203">
        <f t="shared" si="72"/>
        <v>0</v>
      </c>
      <c r="BK153" s="195"/>
      <c r="BL153" s="195"/>
      <c r="BM153" s="195">
        <f t="shared" si="73"/>
        <v>0</v>
      </c>
      <c r="BN153" s="204"/>
      <c r="BO153" s="204"/>
      <c r="BP153" s="204">
        <f t="shared" si="74"/>
        <v>0</v>
      </c>
      <c r="BQ153" s="205"/>
      <c r="BR153" s="205"/>
      <c r="BS153" s="205">
        <f t="shared" si="75"/>
        <v>0</v>
      </c>
      <c r="BT153" s="206"/>
      <c r="BU153" s="206"/>
      <c r="BV153" s="206">
        <f t="shared" si="76"/>
        <v>0</v>
      </c>
      <c r="BW153" s="207"/>
      <c r="BX153" s="207"/>
      <c r="BY153" s="207">
        <f t="shared" si="77"/>
        <v>0</v>
      </c>
      <c r="BZ153" s="208"/>
      <c r="CA153" s="208"/>
      <c r="CB153" s="208">
        <f t="shared" si="78"/>
        <v>0</v>
      </c>
      <c r="CC153" s="209"/>
      <c r="CD153" s="209"/>
      <c r="CE153" s="209">
        <f t="shared" si="79"/>
        <v>0</v>
      </c>
      <c r="CF153" s="210"/>
      <c r="CG153" s="210"/>
      <c r="CH153" s="210">
        <f t="shared" si="80"/>
        <v>0</v>
      </c>
      <c r="CI153" s="211"/>
      <c r="CJ153" s="211"/>
      <c r="CK153" s="211">
        <f t="shared" si="81"/>
        <v>0</v>
      </c>
      <c r="CL153" s="206"/>
      <c r="CM153" s="206"/>
      <c r="CN153" s="206">
        <f t="shared" si="82"/>
        <v>0</v>
      </c>
      <c r="CO153" s="212"/>
      <c r="CP153" s="212"/>
      <c r="CQ153" s="212">
        <f t="shared" si="83"/>
        <v>0</v>
      </c>
      <c r="CR153" s="213"/>
      <c r="CS153" s="213"/>
      <c r="CT153" s="213">
        <f t="shared" si="84"/>
        <v>0</v>
      </c>
      <c r="CU153">
        <f t="shared" si="95"/>
        <v>0</v>
      </c>
      <c r="CV153">
        <f t="shared" si="96"/>
        <v>0</v>
      </c>
      <c r="CW153">
        <f t="shared" si="97"/>
        <v>0</v>
      </c>
      <c r="CY153" s="140" t="e">
        <f t="shared" si="98"/>
        <v>#NAME?</v>
      </c>
      <c r="CZ153">
        <f t="shared" si="99"/>
        <v>0</v>
      </c>
    </row>
    <row r="154" spans="1:105">
      <c r="A154" s="181">
        <v>149</v>
      </c>
      <c r="B154" s="230"/>
      <c r="C154" s="182"/>
      <c r="D154" s="183"/>
      <c r="E154" s="184"/>
      <c r="F154" s="152"/>
      <c r="G154" s="152"/>
      <c r="H154" s="185">
        <f t="shared" si="54"/>
        <v>0</v>
      </c>
      <c r="I154" s="153"/>
      <c r="J154" s="153"/>
      <c r="K154" s="186">
        <f t="shared" si="55"/>
        <v>0</v>
      </c>
      <c r="L154" s="187"/>
      <c r="M154" s="187"/>
      <c r="N154" s="187">
        <f t="shared" si="56"/>
        <v>0</v>
      </c>
      <c r="O154" s="188"/>
      <c r="P154" s="188"/>
      <c r="Q154" s="188">
        <f t="shared" si="57"/>
        <v>0</v>
      </c>
      <c r="R154" s="189"/>
      <c r="S154" s="189"/>
      <c r="T154" s="189">
        <f t="shared" si="58"/>
        <v>0</v>
      </c>
      <c r="U154" s="190"/>
      <c r="V154" s="190"/>
      <c r="W154" s="190">
        <f t="shared" si="59"/>
        <v>0</v>
      </c>
      <c r="X154" s="191"/>
      <c r="Y154" s="191"/>
      <c r="Z154" s="191">
        <f t="shared" si="60"/>
        <v>0</v>
      </c>
      <c r="AA154" s="192"/>
      <c r="AB154" s="192"/>
      <c r="AC154" s="192">
        <f t="shared" si="61"/>
        <v>0</v>
      </c>
      <c r="AD154" s="193"/>
      <c r="AE154" s="193"/>
      <c r="AF154" s="193">
        <f t="shared" si="62"/>
        <v>0</v>
      </c>
      <c r="AG154" s="194"/>
      <c r="AH154" s="194"/>
      <c r="AI154" s="194">
        <f t="shared" si="63"/>
        <v>0</v>
      </c>
      <c r="AJ154" s="195"/>
      <c r="AK154" s="195"/>
      <c r="AL154" s="195">
        <f t="shared" si="64"/>
        <v>0</v>
      </c>
      <c r="AM154" s="196"/>
      <c r="AN154" s="196"/>
      <c r="AO154" s="196">
        <f t="shared" si="65"/>
        <v>0</v>
      </c>
      <c r="AP154" s="197"/>
      <c r="AQ154" s="197"/>
      <c r="AR154" s="197">
        <f t="shared" si="66"/>
        <v>0</v>
      </c>
      <c r="AS154" s="198"/>
      <c r="AT154" s="198"/>
      <c r="AU154" s="198">
        <f t="shared" si="67"/>
        <v>0</v>
      </c>
      <c r="AV154" s="199"/>
      <c r="AW154" s="199"/>
      <c r="AX154" s="199">
        <f t="shared" si="68"/>
        <v>0</v>
      </c>
      <c r="AY154" s="200"/>
      <c r="AZ154" s="200"/>
      <c r="BA154" s="200">
        <f t="shared" si="69"/>
        <v>0</v>
      </c>
      <c r="BB154" s="201"/>
      <c r="BC154" s="201"/>
      <c r="BD154" s="201">
        <f t="shared" si="70"/>
        <v>0</v>
      </c>
      <c r="BE154" s="202"/>
      <c r="BF154" s="202"/>
      <c r="BG154" s="202">
        <f t="shared" si="71"/>
        <v>0</v>
      </c>
      <c r="BH154" s="203"/>
      <c r="BI154" s="203"/>
      <c r="BJ154" s="203">
        <f t="shared" si="72"/>
        <v>0</v>
      </c>
      <c r="BK154" s="195"/>
      <c r="BL154" s="195"/>
      <c r="BM154" s="195">
        <f t="shared" si="73"/>
        <v>0</v>
      </c>
      <c r="BN154" s="204"/>
      <c r="BO154" s="204"/>
      <c r="BP154" s="204">
        <f t="shared" si="74"/>
        <v>0</v>
      </c>
      <c r="BQ154" s="205"/>
      <c r="BR154" s="205"/>
      <c r="BS154" s="205">
        <f t="shared" si="75"/>
        <v>0</v>
      </c>
      <c r="BT154" s="206"/>
      <c r="BU154" s="206"/>
      <c r="BV154" s="206">
        <f t="shared" si="76"/>
        <v>0</v>
      </c>
      <c r="BW154" s="207"/>
      <c r="BX154" s="207"/>
      <c r="BY154" s="207">
        <f t="shared" si="77"/>
        <v>0</v>
      </c>
      <c r="BZ154" s="208"/>
      <c r="CA154" s="208"/>
      <c r="CB154" s="208">
        <f t="shared" si="78"/>
        <v>0</v>
      </c>
      <c r="CC154" s="209"/>
      <c r="CD154" s="209"/>
      <c r="CE154" s="209">
        <f t="shared" si="79"/>
        <v>0</v>
      </c>
      <c r="CF154" s="210"/>
      <c r="CG154" s="210"/>
      <c r="CH154" s="210">
        <f t="shared" si="80"/>
        <v>0</v>
      </c>
      <c r="CI154" s="211"/>
      <c r="CJ154" s="211"/>
      <c r="CK154" s="211">
        <f t="shared" si="81"/>
        <v>0</v>
      </c>
      <c r="CL154" s="206"/>
      <c r="CM154" s="206"/>
      <c r="CN154" s="206">
        <f t="shared" si="82"/>
        <v>0</v>
      </c>
      <c r="CO154" s="212"/>
      <c r="CP154" s="212"/>
      <c r="CQ154" s="212">
        <f t="shared" si="83"/>
        <v>0</v>
      </c>
      <c r="CR154" s="213"/>
      <c r="CS154" s="213"/>
      <c r="CT154" s="213">
        <f t="shared" si="84"/>
        <v>0</v>
      </c>
      <c r="CU154">
        <f t="shared" si="95"/>
        <v>0</v>
      </c>
      <c r="CV154">
        <f t="shared" si="96"/>
        <v>0</v>
      </c>
      <c r="CW154">
        <f t="shared" si="97"/>
        <v>0</v>
      </c>
      <c r="CY154" s="140" t="e">
        <f t="shared" si="98"/>
        <v>#NAME?</v>
      </c>
      <c r="CZ154">
        <f t="shared" si="99"/>
        <v>0</v>
      </c>
    </row>
    <row r="155" spans="1:105">
      <c r="A155" s="181">
        <v>150</v>
      </c>
      <c r="B155" s="230"/>
      <c r="C155" s="182" t="s">
        <v>130</v>
      </c>
      <c r="D155" s="183"/>
      <c r="E155" s="184"/>
      <c r="F155" s="152"/>
      <c r="G155" s="152"/>
      <c r="H155" s="185">
        <f t="shared" si="54"/>
        <v>0</v>
      </c>
      <c r="I155" s="153"/>
      <c r="J155" s="153"/>
      <c r="K155" s="186">
        <f t="shared" si="55"/>
        <v>0</v>
      </c>
      <c r="L155" s="187"/>
      <c r="M155" s="187"/>
      <c r="N155" s="187">
        <f t="shared" si="56"/>
        <v>0</v>
      </c>
      <c r="O155" s="188"/>
      <c r="P155" s="188"/>
      <c r="Q155" s="188">
        <f t="shared" si="57"/>
        <v>0</v>
      </c>
      <c r="R155" s="189"/>
      <c r="S155" s="189"/>
      <c r="T155" s="189">
        <f t="shared" si="58"/>
        <v>0</v>
      </c>
      <c r="U155" s="190"/>
      <c r="V155" s="190"/>
      <c r="W155" s="190">
        <f t="shared" si="59"/>
        <v>0</v>
      </c>
      <c r="X155" s="191"/>
      <c r="Y155" s="191"/>
      <c r="Z155" s="191">
        <f t="shared" si="60"/>
        <v>0</v>
      </c>
      <c r="AA155" s="192"/>
      <c r="AB155" s="192"/>
      <c r="AC155" s="192">
        <f t="shared" si="61"/>
        <v>0</v>
      </c>
      <c r="AD155" s="193"/>
      <c r="AE155" s="193"/>
      <c r="AF155" s="193">
        <f t="shared" si="62"/>
        <v>0</v>
      </c>
      <c r="AG155" s="194"/>
      <c r="AH155" s="194"/>
      <c r="AI155" s="194">
        <f t="shared" si="63"/>
        <v>0</v>
      </c>
      <c r="AJ155" s="195"/>
      <c r="AK155" s="195"/>
      <c r="AL155" s="195">
        <f t="shared" si="64"/>
        <v>0</v>
      </c>
      <c r="AM155" s="196"/>
      <c r="AN155" s="196"/>
      <c r="AO155" s="196">
        <f t="shared" si="65"/>
        <v>0</v>
      </c>
      <c r="AP155" s="197"/>
      <c r="AQ155" s="197"/>
      <c r="AR155" s="197">
        <f t="shared" si="66"/>
        <v>0</v>
      </c>
      <c r="AS155" s="198"/>
      <c r="AT155" s="198"/>
      <c r="AU155" s="198">
        <f t="shared" si="67"/>
        <v>0</v>
      </c>
      <c r="AV155" s="199"/>
      <c r="AW155" s="199"/>
      <c r="AX155" s="199">
        <f t="shared" si="68"/>
        <v>0</v>
      </c>
      <c r="AY155" s="200"/>
      <c r="AZ155" s="200"/>
      <c r="BA155" s="200">
        <f t="shared" si="69"/>
        <v>0</v>
      </c>
      <c r="BB155" s="201"/>
      <c r="BC155" s="201"/>
      <c r="BD155" s="201">
        <f t="shared" si="70"/>
        <v>0</v>
      </c>
      <c r="BE155" s="202"/>
      <c r="BF155" s="202"/>
      <c r="BG155" s="202">
        <f t="shared" si="71"/>
        <v>0</v>
      </c>
      <c r="BH155" s="203"/>
      <c r="BI155" s="203"/>
      <c r="BJ155" s="203">
        <f t="shared" si="72"/>
        <v>0</v>
      </c>
      <c r="BK155" s="195"/>
      <c r="BL155" s="195"/>
      <c r="BM155" s="195">
        <f t="shared" si="73"/>
        <v>0</v>
      </c>
      <c r="BN155" s="204"/>
      <c r="BO155" s="204"/>
      <c r="BP155" s="204">
        <f t="shared" si="74"/>
        <v>0</v>
      </c>
      <c r="BQ155" s="205"/>
      <c r="BR155" s="205"/>
      <c r="BS155" s="205">
        <f t="shared" si="75"/>
        <v>0</v>
      </c>
      <c r="BT155" s="206"/>
      <c r="BU155" s="206"/>
      <c r="BV155" s="206">
        <f t="shared" si="76"/>
        <v>0</v>
      </c>
      <c r="BW155" s="207"/>
      <c r="BX155" s="207"/>
      <c r="BY155" s="207">
        <f t="shared" si="77"/>
        <v>0</v>
      </c>
      <c r="BZ155" s="208"/>
      <c r="CA155" s="208"/>
      <c r="CB155" s="208">
        <f t="shared" si="78"/>
        <v>0</v>
      </c>
      <c r="CC155" s="209"/>
      <c r="CD155" s="209"/>
      <c r="CE155" s="209">
        <f t="shared" si="79"/>
        <v>0</v>
      </c>
      <c r="CF155" s="210"/>
      <c r="CG155" s="210"/>
      <c r="CH155" s="210">
        <f t="shared" si="80"/>
        <v>0</v>
      </c>
      <c r="CI155" s="211"/>
      <c r="CJ155" s="211"/>
      <c r="CK155" s="211">
        <f t="shared" si="81"/>
        <v>0</v>
      </c>
      <c r="CL155" s="206"/>
      <c r="CM155" s="206"/>
      <c r="CN155" s="206">
        <f t="shared" si="82"/>
        <v>0</v>
      </c>
      <c r="CO155" s="212"/>
      <c r="CP155" s="212"/>
      <c r="CQ155" s="212">
        <f t="shared" si="83"/>
        <v>0</v>
      </c>
      <c r="CR155" s="213"/>
      <c r="CS155" s="213"/>
      <c r="CT155" s="213">
        <f t="shared" si="84"/>
        <v>0</v>
      </c>
      <c r="CU155">
        <f t="shared" si="95"/>
        <v>0</v>
      </c>
      <c r="CV155">
        <f t="shared" si="96"/>
        <v>0</v>
      </c>
      <c r="CW155">
        <f t="shared" si="97"/>
        <v>0</v>
      </c>
      <c r="CY155" s="140" t="e">
        <f t="shared" si="98"/>
        <v>#NAME?</v>
      </c>
      <c r="CZ155">
        <f t="shared" si="99"/>
        <v>0</v>
      </c>
    </row>
    <row r="156" spans="1:105" s="331" customFormat="1">
      <c r="A156" s="326">
        <v>151</v>
      </c>
      <c r="B156" s="333" t="s">
        <v>208</v>
      </c>
      <c r="C156" s="328" t="s">
        <v>130</v>
      </c>
      <c r="D156" s="329"/>
      <c r="E156" s="330">
        <f>Cijene!D45</f>
        <v>1</v>
      </c>
      <c r="F156" s="326">
        <f>ArtikalO01</f>
        <v>0</v>
      </c>
      <c r="G156" s="326"/>
      <c r="H156" s="185">
        <f t="shared" si="54"/>
        <v>0</v>
      </c>
      <c r="I156" s="326">
        <f>ArtikalO02</f>
        <v>0</v>
      </c>
      <c r="J156" s="326"/>
      <c r="K156" s="186">
        <f t="shared" si="55"/>
        <v>0</v>
      </c>
      <c r="L156" s="329">
        <f>ArtikalO03</f>
        <v>0</v>
      </c>
      <c r="M156" s="329"/>
      <c r="N156" s="187">
        <f t="shared" si="56"/>
        <v>0</v>
      </c>
      <c r="O156" s="329">
        <f>ArtikalO04</f>
        <v>0</v>
      </c>
      <c r="P156" s="329"/>
      <c r="Q156" s="188">
        <f t="shared" si="57"/>
        <v>0</v>
      </c>
      <c r="R156" s="329">
        <f>ArtikalO05</f>
        <v>0</v>
      </c>
      <c r="S156" s="329"/>
      <c r="T156" s="189">
        <f t="shared" si="58"/>
        <v>0</v>
      </c>
      <c r="U156" s="329">
        <f>ArtikalO06</f>
        <v>0</v>
      </c>
      <c r="V156" s="329"/>
      <c r="W156" s="190">
        <f t="shared" si="59"/>
        <v>0</v>
      </c>
      <c r="X156" s="329">
        <f>ArtikalO07</f>
        <v>0</v>
      </c>
      <c r="Y156" s="329"/>
      <c r="Z156" s="191">
        <f t="shared" si="60"/>
        <v>0</v>
      </c>
      <c r="AA156" s="329">
        <f>ArtikalO08</f>
        <v>0</v>
      </c>
      <c r="AB156" s="329"/>
      <c r="AC156" s="192">
        <f t="shared" si="61"/>
        <v>0</v>
      </c>
      <c r="AD156" s="329">
        <f>ArtikalO09</f>
        <v>0</v>
      </c>
      <c r="AE156" s="329"/>
      <c r="AF156" s="193">
        <f t="shared" si="62"/>
        <v>0</v>
      </c>
      <c r="AG156" s="329">
        <f>ArtikalO10</f>
        <v>0</v>
      </c>
      <c r="AH156" s="329"/>
      <c r="AI156" s="194">
        <f t="shared" si="63"/>
        <v>0</v>
      </c>
      <c r="AJ156" s="329">
        <f>ArtikalO11</f>
        <v>0</v>
      </c>
      <c r="AK156" s="329"/>
      <c r="AL156" s="195">
        <f t="shared" si="64"/>
        <v>0</v>
      </c>
      <c r="AM156" s="329">
        <f>ArtikalO12</f>
        <v>0</v>
      </c>
      <c r="AN156" s="329"/>
      <c r="AO156" s="196">
        <f t="shared" si="65"/>
        <v>0</v>
      </c>
      <c r="AP156" s="329">
        <f>ArtikalO13</f>
        <v>0</v>
      </c>
      <c r="AQ156" s="329"/>
      <c r="AR156" s="197">
        <f t="shared" si="66"/>
        <v>0</v>
      </c>
      <c r="AS156" s="329">
        <f>ArtikalO14</f>
        <v>0</v>
      </c>
      <c r="AT156" s="329"/>
      <c r="AU156" s="198">
        <f t="shared" si="67"/>
        <v>0</v>
      </c>
      <c r="AV156" s="329">
        <f>ArtikalO15</f>
        <v>0</v>
      </c>
      <c r="AW156" s="329"/>
      <c r="AX156" s="199">
        <f t="shared" si="68"/>
        <v>0</v>
      </c>
      <c r="AY156" s="329">
        <f>ArtikalO16</f>
        <v>0</v>
      </c>
      <c r="AZ156" s="329"/>
      <c r="BA156" s="200">
        <f t="shared" si="69"/>
        <v>0</v>
      </c>
      <c r="BB156" s="329">
        <f>ArtikalO17</f>
        <v>0</v>
      </c>
      <c r="BC156" s="329"/>
      <c r="BD156" s="201">
        <f t="shared" si="70"/>
        <v>0</v>
      </c>
      <c r="BE156" s="329">
        <f>ArtikalO18</f>
        <v>0</v>
      </c>
      <c r="BF156" s="329"/>
      <c r="BG156" s="202">
        <f t="shared" si="71"/>
        <v>0</v>
      </c>
      <c r="BH156" s="329">
        <f>ArtikalO19</f>
        <v>0</v>
      </c>
      <c r="BI156" s="329"/>
      <c r="BJ156" s="203">
        <f t="shared" si="72"/>
        <v>0</v>
      </c>
      <c r="BK156" s="329">
        <f>ArtikalO20</f>
        <v>0</v>
      </c>
      <c r="BL156" s="329"/>
      <c r="BM156" s="195">
        <f t="shared" si="73"/>
        <v>0</v>
      </c>
      <c r="BN156" s="329">
        <f>ArtikalO21</f>
        <v>0</v>
      </c>
      <c r="BO156" s="329"/>
      <c r="BP156" s="204">
        <f t="shared" si="74"/>
        <v>0</v>
      </c>
      <c r="BQ156" s="329">
        <f>ArtikalO22</f>
        <v>0</v>
      </c>
      <c r="BR156" s="329"/>
      <c r="BS156" s="205">
        <f t="shared" si="75"/>
        <v>0</v>
      </c>
      <c r="BT156" s="329">
        <f>ArtikalO23</f>
        <v>0</v>
      </c>
      <c r="BU156" s="329"/>
      <c r="BV156" s="206">
        <f t="shared" si="76"/>
        <v>0</v>
      </c>
      <c r="BW156" s="329">
        <f>ArtikalO24</f>
        <v>0</v>
      </c>
      <c r="BX156" s="329"/>
      <c r="BY156" s="207">
        <f t="shared" si="77"/>
        <v>0</v>
      </c>
      <c r="BZ156" s="329">
        <f>ArtikalO25</f>
        <v>0</v>
      </c>
      <c r="CA156" s="329"/>
      <c r="CB156" s="208">
        <f t="shared" si="78"/>
        <v>0</v>
      </c>
      <c r="CC156" s="329">
        <f>ArtikalO26</f>
        <v>0</v>
      </c>
      <c r="CD156" s="329"/>
      <c r="CE156" s="209">
        <f t="shared" si="79"/>
        <v>0</v>
      </c>
      <c r="CF156" s="329">
        <f>ArtikalO27</f>
        <v>0</v>
      </c>
      <c r="CG156" s="329"/>
      <c r="CH156" s="210">
        <f t="shared" si="80"/>
        <v>0</v>
      </c>
      <c r="CI156" s="329">
        <f>ArtikalO28</f>
        <v>0</v>
      </c>
      <c r="CJ156" s="329"/>
      <c r="CK156" s="211">
        <f t="shared" si="81"/>
        <v>0</v>
      </c>
      <c r="CL156" s="329">
        <f>ArtikalO29</f>
        <v>0</v>
      </c>
      <c r="CM156" s="329"/>
      <c r="CN156" s="206">
        <f t="shared" si="82"/>
        <v>0</v>
      </c>
      <c r="CO156" s="329">
        <f>ArtikalO30</f>
        <v>0</v>
      </c>
      <c r="CP156" s="329"/>
      <c r="CQ156" s="212">
        <f t="shared" si="83"/>
        <v>0</v>
      </c>
      <c r="CR156" s="329">
        <f>ArtikalO31</f>
        <v>0</v>
      </c>
      <c r="CS156" s="329"/>
      <c r="CT156" s="213">
        <f t="shared" si="84"/>
        <v>0</v>
      </c>
      <c r="CU156">
        <f t="shared" si="95"/>
        <v>0</v>
      </c>
      <c r="CV156">
        <f t="shared" si="96"/>
        <v>0</v>
      </c>
      <c r="CW156">
        <f t="shared" si="97"/>
        <v>0</v>
      </c>
      <c r="CX156"/>
      <c r="CY156" s="140" t="e">
        <f t="shared" si="98"/>
        <v>#NAME?</v>
      </c>
      <c r="CZ156">
        <f t="shared" si="99"/>
        <v>0</v>
      </c>
      <c r="DA156"/>
    </row>
    <row r="157" spans="1:105">
      <c r="A157" s="181">
        <v>152</v>
      </c>
      <c r="B157" s="230"/>
      <c r="C157" s="182" t="s">
        <v>130</v>
      </c>
      <c r="D157" s="183"/>
      <c r="E157" s="184"/>
      <c r="F157" s="152"/>
      <c r="G157" s="152"/>
      <c r="H157" s="185">
        <f t="shared" si="54"/>
        <v>0</v>
      </c>
      <c r="I157" s="153"/>
      <c r="J157" s="153"/>
      <c r="K157" s="186">
        <f t="shared" si="55"/>
        <v>0</v>
      </c>
      <c r="L157" s="187"/>
      <c r="M157" s="187"/>
      <c r="N157" s="187">
        <f t="shared" si="56"/>
        <v>0</v>
      </c>
      <c r="O157" s="188"/>
      <c r="P157" s="188"/>
      <c r="Q157" s="188">
        <f t="shared" si="57"/>
        <v>0</v>
      </c>
      <c r="R157" s="189"/>
      <c r="S157" s="189"/>
      <c r="T157" s="189">
        <f t="shared" si="58"/>
        <v>0</v>
      </c>
      <c r="U157" s="190"/>
      <c r="V157" s="190"/>
      <c r="W157" s="190">
        <f t="shared" si="59"/>
        <v>0</v>
      </c>
      <c r="X157" s="191"/>
      <c r="Y157" s="191"/>
      <c r="Z157" s="191">
        <f t="shared" si="60"/>
        <v>0</v>
      </c>
      <c r="AA157" s="192"/>
      <c r="AB157" s="192"/>
      <c r="AC157" s="192">
        <f t="shared" si="61"/>
        <v>0</v>
      </c>
      <c r="AD157" s="193"/>
      <c r="AE157" s="193"/>
      <c r="AF157" s="193">
        <f t="shared" si="62"/>
        <v>0</v>
      </c>
      <c r="AG157" s="194"/>
      <c r="AH157" s="194"/>
      <c r="AI157" s="194">
        <f t="shared" si="63"/>
        <v>0</v>
      </c>
      <c r="AJ157" s="195"/>
      <c r="AK157" s="195"/>
      <c r="AL157" s="195">
        <f t="shared" si="64"/>
        <v>0</v>
      </c>
      <c r="AM157" s="196"/>
      <c r="AN157" s="196"/>
      <c r="AO157" s="196">
        <f t="shared" si="65"/>
        <v>0</v>
      </c>
      <c r="AP157" s="197"/>
      <c r="AQ157" s="197"/>
      <c r="AR157" s="197">
        <f t="shared" si="66"/>
        <v>0</v>
      </c>
      <c r="AS157" s="198"/>
      <c r="AT157" s="198"/>
      <c r="AU157" s="198">
        <f t="shared" si="67"/>
        <v>0</v>
      </c>
      <c r="AV157" s="199"/>
      <c r="AW157" s="199"/>
      <c r="AX157" s="199">
        <f t="shared" si="68"/>
        <v>0</v>
      </c>
      <c r="AY157" s="200"/>
      <c r="AZ157" s="200"/>
      <c r="BA157" s="200">
        <f t="shared" si="69"/>
        <v>0</v>
      </c>
      <c r="BB157" s="201"/>
      <c r="BC157" s="201"/>
      <c r="BD157" s="201">
        <f t="shared" si="70"/>
        <v>0</v>
      </c>
      <c r="BE157" s="202"/>
      <c r="BF157" s="202"/>
      <c r="BG157" s="202">
        <f t="shared" si="71"/>
        <v>0</v>
      </c>
      <c r="BH157" s="203"/>
      <c r="BI157" s="203"/>
      <c r="BJ157" s="203">
        <f t="shared" si="72"/>
        <v>0</v>
      </c>
      <c r="BK157" s="195"/>
      <c r="BL157" s="195"/>
      <c r="BM157" s="195">
        <f t="shared" si="73"/>
        <v>0</v>
      </c>
      <c r="BN157" s="204"/>
      <c r="BO157" s="204"/>
      <c r="BP157" s="204">
        <f t="shared" si="74"/>
        <v>0</v>
      </c>
      <c r="BQ157" s="205"/>
      <c r="BR157" s="205"/>
      <c r="BS157" s="205">
        <f t="shared" si="75"/>
        <v>0</v>
      </c>
      <c r="BT157" s="206"/>
      <c r="BU157" s="206"/>
      <c r="BV157" s="206">
        <f t="shared" si="76"/>
        <v>0</v>
      </c>
      <c r="BW157" s="207"/>
      <c r="BX157" s="207"/>
      <c r="BY157" s="207">
        <f t="shared" si="77"/>
        <v>0</v>
      </c>
      <c r="BZ157" s="208"/>
      <c r="CA157" s="208"/>
      <c r="CB157" s="208">
        <f t="shared" si="78"/>
        <v>0</v>
      </c>
      <c r="CC157" s="209"/>
      <c r="CD157" s="209"/>
      <c r="CE157" s="209">
        <f t="shared" si="79"/>
        <v>0</v>
      </c>
      <c r="CF157" s="210"/>
      <c r="CG157" s="210"/>
      <c r="CH157" s="210">
        <f t="shared" si="80"/>
        <v>0</v>
      </c>
      <c r="CI157" s="211"/>
      <c r="CJ157" s="211"/>
      <c r="CK157" s="211">
        <f t="shared" si="81"/>
        <v>0</v>
      </c>
      <c r="CL157" s="206"/>
      <c r="CM157" s="206"/>
      <c r="CN157" s="206">
        <f t="shared" si="82"/>
        <v>0</v>
      </c>
      <c r="CO157" s="212"/>
      <c r="CP157" s="212"/>
      <c r="CQ157" s="212">
        <f t="shared" si="83"/>
        <v>0</v>
      </c>
      <c r="CR157" s="213"/>
      <c r="CS157" s="213"/>
      <c r="CT157" s="213">
        <f t="shared" si="84"/>
        <v>0</v>
      </c>
      <c r="CU157">
        <f t="shared" si="95"/>
        <v>0</v>
      </c>
      <c r="CV157">
        <f t="shared" si="96"/>
        <v>0</v>
      </c>
      <c r="CW157">
        <f t="shared" si="97"/>
        <v>0</v>
      </c>
      <c r="CY157" s="140" t="e">
        <f t="shared" si="98"/>
        <v>#NAME?</v>
      </c>
      <c r="CZ157">
        <f t="shared" si="99"/>
        <v>0</v>
      </c>
    </row>
    <row r="158" spans="1:105">
      <c r="A158" s="181">
        <v>153</v>
      </c>
      <c r="B158" s="230"/>
      <c r="C158" s="182" t="s">
        <v>130</v>
      </c>
      <c r="D158" s="183"/>
      <c r="E158" s="184"/>
      <c r="F158" s="152"/>
      <c r="G158" s="152"/>
      <c r="H158" s="185">
        <f t="shared" si="54"/>
        <v>0</v>
      </c>
      <c r="I158" s="153"/>
      <c r="J158" s="153"/>
      <c r="K158" s="186">
        <f t="shared" si="55"/>
        <v>0</v>
      </c>
      <c r="L158" s="187"/>
      <c r="M158" s="187"/>
      <c r="N158" s="187">
        <f t="shared" si="56"/>
        <v>0</v>
      </c>
      <c r="O158" s="188"/>
      <c r="P158" s="188"/>
      <c r="Q158" s="188">
        <f t="shared" si="57"/>
        <v>0</v>
      </c>
      <c r="R158" s="189"/>
      <c r="S158" s="189"/>
      <c r="T158" s="189">
        <f t="shared" si="58"/>
        <v>0</v>
      </c>
      <c r="U158" s="190"/>
      <c r="V158" s="190"/>
      <c r="W158" s="190">
        <f t="shared" si="59"/>
        <v>0</v>
      </c>
      <c r="X158" s="191"/>
      <c r="Y158" s="191"/>
      <c r="Z158" s="191">
        <f t="shared" si="60"/>
        <v>0</v>
      </c>
      <c r="AA158" s="192"/>
      <c r="AB158" s="192"/>
      <c r="AC158" s="192">
        <f t="shared" si="61"/>
        <v>0</v>
      </c>
      <c r="AD158" s="193"/>
      <c r="AE158" s="193"/>
      <c r="AF158" s="193">
        <f t="shared" si="62"/>
        <v>0</v>
      </c>
      <c r="AG158" s="194"/>
      <c r="AH158" s="194"/>
      <c r="AI158" s="194">
        <f t="shared" si="63"/>
        <v>0</v>
      </c>
      <c r="AJ158" s="195"/>
      <c r="AK158" s="195"/>
      <c r="AL158" s="195">
        <f t="shared" si="64"/>
        <v>0</v>
      </c>
      <c r="AM158" s="196"/>
      <c r="AN158" s="196"/>
      <c r="AO158" s="196">
        <f t="shared" si="65"/>
        <v>0</v>
      </c>
      <c r="AP158" s="197"/>
      <c r="AQ158" s="197"/>
      <c r="AR158" s="197">
        <f t="shared" si="66"/>
        <v>0</v>
      </c>
      <c r="AS158" s="198"/>
      <c r="AT158" s="198"/>
      <c r="AU158" s="198">
        <f t="shared" si="67"/>
        <v>0</v>
      </c>
      <c r="AV158" s="199"/>
      <c r="AW158" s="199"/>
      <c r="AX158" s="199">
        <f t="shared" si="68"/>
        <v>0</v>
      </c>
      <c r="AY158" s="200"/>
      <c r="AZ158" s="200"/>
      <c r="BA158" s="200">
        <f t="shared" si="69"/>
        <v>0</v>
      </c>
      <c r="BB158" s="201"/>
      <c r="BC158" s="201"/>
      <c r="BD158" s="201">
        <f t="shared" si="70"/>
        <v>0</v>
      </c>
      <c r="BE158" s="202"/>
      <c r="BF158" s="202"/>
      <c r="BG158" s="202">
        <f t="shared" si="71"/>
        <v>0</v>
      </c>
      <c r="BH158" s="203"/>
      <c r="BI158" s="203"/>
      <c r="BJ158" s="203">
        <f t="shared" si="72"/>
        <v>0</v>
      </c>
      <c r="BK158" s="195"/>
      <c r="BL158" s="195"/>
      <c r="BM158" s="195">
        <f t="shared" si="73"/>
        <v>0</v>
      </c>
      <c r="BN158" s="204"/>
      <c r="BO158" s="204"/>
      <c r="BP158" s="204">
        <f t="shared" si="74"/>
        <v>0</v>
      </c>
      <c r="BQ158" s="205"/>
      <c r="BR158" s="205"/>
      <c r="BS158" s="205">
        <f t="shared" si="75"/>
        <v>0</v>
      </c>
      <c r="BT158" s="206"/>
      <c r="BU158" s="206"/>
      <c r="BV158" s="206">
        <f t="shared" si="76"/>
        <v>0</v>
      </c>
      <c r="BW158" s="207"/>
      <c r="BX158" s="207"/>
      <c r="BY158" s="207">
        <f t="shared" si="77"/>
        <v>0</v>
      </c>
      <c r="BZ158" s="208"/>
      <c r="CA158" s="208"/>
      <c r="CB158" s="208">
        <f t="shared" si="78"/>
        <v>0</v>
      </c>
      <c r="CC158" s="209"/>
      <c r="CD158" s="209"/>
      <c r="CE158" s="209">
        <f t="shared" si="79"/>
        <v>0</v>
      </c>
      <c r="CF158" s="210"/>
      <c r="CG158" s="210"/>
      <c r="CH158" s="210">
        <f t="shared" si="80"/>
        <v>0</v>
      </c>
      <c r="CI158" s="211"/>
      <c r="CJ158" s="211"/>
      <c r="CK158" s="211">
        <f t="shared" si="81"/>
        <v>0</v>
      </c>
      <c r="CL158" s="206"/>
      <c r="CM158" s="206"/>
      <c r="CN158" s="206">
        <f t="shared" si="82"/>
        <v>0</v>
      </c>
      <c r="CO158" s="212"/>
      <c r="CP158" s="212"/>
      <c r="CQ158" s="212">
        <f t="shared" si="83"/>
        <v>0</v>
      </c>
      <c r="CR158" s="213"/>
      <c r="CS158" s="213"/>
      <c r="CT158" s="213">
        <f t="shared" si="84"/>
        <v>0</v>
      </c>
      <c r="CU158">
        <f t="shared" si="95"/>
        <v>0</v>
      </c>
      <c r="CV158">
        <f t="shared" si="96"/>
        <v>0</v>
      </c>
      <c r="CW158">
        <f t="shared" si="97"/>
        <v>0</v>
      </c>
      <c r="CY158" s="140" t="e">
        <f t="shared" si="98"/>
        <v>#NAME?</v>
      </c>
      <c r="CZ158">
        <f t="shared" si="99"/>
        <v>0</v>
      </c>
    </row>
    <row r="159" spans="1:105">
      <c r="A159" s="181">
        <v>154</v>
      </c>
      <c r="B159" s="230"/>
      <c r="C159" s="182" t="s">
        <v>130</v>
      </c>
      <c r="D159" s="183"/>
      <c r="E159" s="184"/>
      <c r="F159" s="152"/>
      <c r="G159" s="152"/>
      <c r="H159" s="185">
        <f t="shared" si="54"/>
        <v>0</v>
      </c>
      <c r="I159" s="153"/>
      <c r="J159" s="153"/>
      <c r="K159" s="186">
        <f t="shared" si="55"/>
        <v>0</v>
      </c>
      <c r="L159" s="187"/>
      <c r="M159" s="187"/>
      <c r="N159" s="187">
        <f t="shared" si="56"/>
        <v>0</v>
      </c>
      <c r="O159" s="188"/>
      <c r="P159" s="188"/>
      <c r="Q159" s="188">
        <f t="shared" si="57"/>
        <v>0</v>
      </c>
      <c r="R159" s="189"/>
      <c r="S159" s="189"/>
      <c r="T159" s="189">
        <f t="shared" si="58"/>
        <v>0</v>
      </c>
      <c r="U159" s="190"/>
      <c r="V159" s="190"/>
      <c r="W159" s="190">
        <f t="shared" si="59"/>
        <v>0</v>
      </c>
      <c r="X159" s="191"/>
      <c r="Y159" s="191"/>
      <c r="Z159" s="191">
        <f t="shared" si="60"/>
        <v>0</v>
      </c>
      <c r="AA159" s="192"/>
      <c r="AB159" s="192"/>
      <c r="AC159" s="192">
        <f t="shared" si="61"/>
        <v>0</v>
      </c>
      <c r="AD159" s="193"/>
      <c r="AE159" s="193"/>
      <c r="AF159" s="193">
        <f t="shared" si="62"/>
        <v>0</v>
      </c>
      <c r="AG159" s="194"/>
      <c r="AH159" s="194"/>
      <c r="AI159" s="194">
        <f t="shared" si="63"/>
        <v>0</v>
      </c>
      <c r="AJ159" s="195"/>
      <c r="AK159" s="195"/>
      <c r="AL159" s="195">
        <f t="shared" si="64"/>
        <v>0</v>
      </c>
      <c r="AM159" s="196"/>
      <c r="AN159" s="196"/>
      <c r="AO159" s="196">
        <f t="shared" si="65"/>
        <v>0</v>
      </c>
      <c r="AP159" s="197"/>
      <c r="AQ159" s="197"/>
      <c r="AR159" s="197">
        <f t="shared" si="66"/>
        <v>0</v>
      </c>
      <c r="AS159" s="198"/>
      <c r="AT159" s="198"/>
      <c r="AU159" s="198">
        <f t="shared" si="67"/>
        <v>0</v>
      </c>
      <c r="AV159" s="199"/>
      <c r="AW159" s="199"/>
      <c r="AX159" s="199">
        <f t="shared" si="68"/>
        <v>0</v>
      </c>
      <c r="AY159" s="200"/>
      <c r="AZ159" s="200"/>
      <c r="BA159" s="200">
        <f t="shared" si="69"/>
        <v>0</v>
      </c>
      <c r="BB159" s="201"/>
      <c r="BC159" s="201"/>
      <c r="BD159" s="201">
        <f t="shared" si="70"/>
        <v>0</v>
      </c>
      <c r="BE159" s="202"/>
      <c r="BF159" s="202"/>
      <c r="BG159" s="202">
        <f t="shared" si="71"/>
        <v>0</v>
      </c>
      <c r="BH159" s="203"/>
      <c r="BI159" s="203"/>
      <c r="BJ159" s="203">
        <f t="shared" si="72"/>
        <v>0</v>
      </c>
      <c r="BK159" s="195"/>
      <c r="BL159" s="195"/>
      <c r="BM159" s="195">
        <f t="shared" si="73"/>
        <v>0</v>
      </c>
      <c r="BN159" s="204"/>
      <c r="BO159" s="204"/>
      <c r="BP159" s="204">
        <f t="shared" si="74"/>
        <v>0</v>
      </c>
      <c r="BQ159" s="205"/>
      <c r="BR159" s="205"/>
      <c r="BS159" s="205">
        <f t="shared" si="75"/>
        <v>0</v>
      </c>
      <c r="BT159" s="206"/>
      <c r="BU159" s="206"/>
      <c r="BV159" s="206">
        <f t="shared" si="76"/>
        <v>0</v>
      </c>
      <c r="BW159" s="207"/>
      <c r="BX159" s="207"/>
      <c r="BY159" s="207">
        <f t="shared" si="77"/>
        <v>0</v>
      </c>
      <c r="BZ159" s="208"/>
      <c r="CA159" s="208"/>
      <c r="CB159" s="208">
        <f t="shared" si="78"/>
        <v>0</v>
      </c>
      <c r="CC159" s="209"/>
      <c r="CD159" s="209"/>
      <c r="CE159" s="209">
        <f t="shared" si="79"/>
        <v>0</v>
      </c>
      <c r="CF159" s="210"/>
      <c r="CG159" s="210"/>
      <c r="CH159" s="210">
        <f t="shared" si="80"/>
        <v>0</v>
      </c>
      <c r="CI159" s="211"/>
      <c r="CJ159" s="211"/>
      <c r="CK159" s="211">
        <f t="shared" si="81"/>
        <v>0</v>
      </c>
      <c r="CL159" s="206"/>
      <c r="CM159" s="206"/>
      <c r="CN159" s="206">
        <f t="shared" si="82"/>
        <v>0</v>
      </c>
      <c r="CO159" s="212"/>
      <c r="CP159" s="212"/>
      <c r="CQ159" s="212">
        <f t="shared" si="83"/>
        <v>0</v>
      </c>
      <c r="CR159" s="213"/>
      <c r="CS159" s="213"/>
      <c r="CT159" s="213">
        <f t="shared" si="84"/>
        <v>0</v>
      </c>
      <c r="CU159">
        <f t="shared" si="95"/>
        <v>0</v>
      </c>
      <c r="CV159">
        <f t="shared" si="96"/>
        <v>0</v>
      </c>
      <c r="CW159">
        <f t="shared" si="97"/>
        <v>0</v>
      </c>
      <c r="CY159" s="140" t="e">
        <f t="shared" si="98"/>
        <v>#NAME?</v>
      </c>
      <c r="CZ159">
        <f t="shared" si="99"/>
        <v>0</v>
      </c>
    </row>
    <row r="160" spans="1:105">
      <c r="A160" s="181">
        <v>155</v>
      </c>
      <c r="B160" s="230"/>
      <c r="C160" s="182" t="s">
        <v>130</v>
      </c>
      <c r="D160" s="183"/>
      <c r="E160" s="184"/>
      <c r="F160" s="152"/>
      <c r="G160" s="152"/>
      <c r="H160" s="185">
        <f t="shared" si="54"/>
        <v>0</v>
      </c>
      <c r="I160" s="153"/>
      <c r="J160" s="153"/>
      <c r="K160" s="186">
        <f t="shared" si="55"/>
        <v>0</v>
      </c>
      <c r="L160" s="187"/>
      <c r="M160" s="187"/>
      <c r="N160" s="187">
        <f t="shared" si="56"/>
        <v>0</v>
      </c>
      <c r="O160" s="188"/>
      <c r="P160" s="188"/>
      <c r="Q160" s="188">
        <f t="shared" si="57"/>
        <v>0</v>
      </c>
      <c r="R160" s="189"/>
      <c r="S160" s="189"/>
      <c r="T160" s="189">
        <f t="shared" si="58"/>
        <v>0</v>
      </c>
      <c r="U160" s="190"/>
      <c r="V160" s="190"/>
      <c r="W160" s="190">
        <f t="shared" si="59"/>
        <v>0</v>
      </c>
      <c r="X160" s="191"/>
      <c r="Y160" s="191"/>
      <c r="Z160" s="191">
        <f t="shared" si="60"/>
        <v>0</v>
      </c>
      <c r="AA160" s="192"/>
      <c r="AB160" s="192"/>
      <c r="AC160" s="192">
        <f t="shared" si="61"/>
        <v>0</v>
      </c>
      <c r="AD160" s="193"/>
      <c r="AE160" s="193"/>
      <c r="AF160" s="193">
        <f t="shared" si="62"/>
        <v>0</v>
      </c>
      <c r="AG160" s="194"/>
      <c r="AH160" s="194"/>
      <c r="AI160" s="194">
        <f t="shared" si="63"/>
        <v>0</v>
      </c>
      <c r="AJ160" s="195"/>
      <c r="AK160" s="195"/>
      <c r="AL160" s="195">
        <f t="shared" si="64"/>
        <v>0</v>
      </c>
      <c r="AM160" s="196"/>
      <c r="AN160" s="196"/>
      <c r="AO160" s="196">
        <f t="shared" si="65"/>
        <v>0</v>
      </c>
      <c r="AP160" s="197"/>
      <c r="AQ160" s="197"/>
      <c r="AR160" s="197">
        <f t="shared" si="66"/>
        <v>0</v>
      </c>
      <c r="AS160" s="198"/>
      <c r="AT160" s="198"/>
      <c r="AU160" s="198">
        <f t="shared" si="67"/>
        <v>0</v>
      </c>
      <c r="AV160" s="199"/>
      <c r="AW160" s="199"/>
      <c r="AX160" s="199">
        <f t="shared" si="68"/>
        <v>0</v>
      </c>
      <c r="AY160" s="200"/>
      <c r="AZ160" s="200"/>
      <c r="BA160" s="200">
        <f t="shared" si="69"/>
        <v>0</v>
      </c>
      <c r="BB160" s="201"/>
      <c r="BC160" s="201"/>
      <c r="BD160" s="201">
        <f t="shared" si="70"/>
        <v>0</v>
      </c>
      <c r="BE160" s="202"/>
      <c r="BF160" s="202"/>
      <c r="BG160" s="202">
        <f t="shared" si="71"/>
        <v>0</v>
      </c>
      <c r="BH160" s="203"/>
      <c r="BI160" s="203"/>
      <c r="BJ160" s="203">
        <f t="shared" si="72"/>
        <v>0</v>
      </c>
      <c r="BK160" s="195"/>
      <c r="BL160" s="195"/>
      <c r="BM160" s="195">
        <f t="shared" si="73"/>
        <v>0</v>
      </c>
      <c r="BN160" s="204"/>
      <c r="BO160" s="204"/>
      <c r="BP160" s="204">
        <f t="shared" si="74"/>
        <v>0</v>
      </c>
      <c r="BQ160" s="205"/>
      <c r="BR160" s="205"/>
      <c r="BS160" s="205">
        <f t="shared" si="75"/>
        <v>0</v>
      </c>
      <c r="BT160" s="206"/>
      <c r="BU160" s="206"/>
      <c r="BV160" s="206">
        <f t="shared" si="76"/>
        <v>0</v>
      </c>
      <c r="BW160" s="207"/>
      <c r="BX160" s="207"/>
      <c r="BY160" s="207">
        <f t="shared" si="77"/>
        <v>0</v>
      </c>
      <c r="BZ160" s="208"/>
      <c r="CA160" s="208"/>
      <c r="CB160" s="208">
        <f t="shared" si="78"/>
        <v>0</v>
      </c>
      <c r="CC160" s="209"/>
      <c r="CD160" s="209"/>
      <c r="CE160" s="209">
        <f t="shared" si="79"/>
        <v>0</v>
      </c>
      <c r="CF160" s="210"/>
      <c r="CG160" s="210"/>
      <c r="CH160" s="210">
        <f t="shared" si="80"/>
        <v>0</v>
      </c>
      <c r="CI160" s="211"/>
      <c r="CJ160" s="211"/>
      <c r="CK160" s="211">
        <f t="shared" si="81"/>
        <v>0</v>
      </c>
      <c r="CL160" s="206"/>
      <c r="CM160" s="206"/>
      <c r="CN160" s="206">
        <f t="shared" si="82"/>
        <v>0</v>
      </c>
      <c r="CO160" s="212"/>
      <c r="CP160" s="212"/>
      <c r="CQ160" s="212">
        <f t="shared" si="83"/>
        <v>0</v>
      </c>
      <c r="CR160" s="213"/>
      <c r="CS160" s="213"/>
      <c r="CT160" s="213">
        <f t="shared" si="84"/>
        <v>0</v>
      </c>
      <c r="CU160">
        <f t="shared" si="95"/>
        <v>0</v>
      </c>
      <c r="CV160">
        <f t="shared" si="96"/>
        <v>0</v>
      </c>
      <c r="CW160">
        <f t="shared" si="97"/>
        <v>0</v>
      </c>
      <c r="CY160" s="140" t="e">
        <f t="shared" si="98"/>
        <v>#NAME?</v>
      </c>
      <c r="CZ160">
        <f t="shared" si="99"/>
        <v>0</v>
      </c>
    </row>
    <row r="161" spans="1:104">
      <c r="A161" s="181">
        <v>156</v>
      </c>
      <c r="B161" s="230"/>
      <c r="C161" s="182" t="s">
        <v>130</v>
      </c>
      <c r="D161" s="183"/>
      <c r="E161" s="184"/>
      <c r="F161" s="152"/>
      <c r="G161" s="152"/>
      <c r="H161" s="185">
        <f t="shared" si="54"/>
        <v>0</v>
      </c>
      <c r="I161" s="153"/>
      <c r="J161" s="153"/>
      <c r="K161" s="186">
        <f t="shared" si="55"/>
        <v>0</v>
      </c>
      <c r="L161" s="187"/>
      <c r="M161" s="187"/>
      <c r="N161" s="187">
        <f t="shared" si="56"/>
        <v>0</v>
      </c>
      <c r="O161" s="188"/>
      <c r="P161" s="188"/>
      <c r="Q161" s="188">
        <f t="shared" si="57"/>
        <v>0</v>
      </c>
      <c r="R161" s="189"/>
      <c r="S161" s="189"/>
      <c r="T161" s="189">
        <f t="shared" si="58"/>
        <v>0</v>
      </c>
      <c r="U161" s="190"/>
      <c r="V161" s="190"/>
      <c r="W161" s="190">
        <f t="shared" si="59"/>
        <v>0</v>
      </c>
      <c r="X161" s="191"/>
      <c r="Y161" s="191"/>
      <c r="Z161" s="191">
        <f t="shared" si="60"/>
        <v>0</v>
      </c>
      <c r="AA161" s="192"/>
      <c r="AB161" s="192"/>
      <c r="AC161" s="192">
        <f t="shared" si="61"/>
        <v>0</v>
      </c>
      <c r="AD161" s="193"/>
      <c r="AE161" s="193"/>
      <c r="AF161" s="193">
        <f t="shared" si="62"/>
        <v>0</v>
      </c>
      <c r="AG161" s="194"/>
      <c r="AH161" s="194"/>
      <c r="AI161" s="194">
        <f t="shared" si="63"/>
        <v>0</v>
      </c>
      <c r="AJ161" s="195"/>
      <c r="AK161" s="195"/>
      <c r="AL161" s="195">
        <f t="shared" si="64"/>
        <v>0</v>
      </c>
      <c r="AM161" s="196"/>
      <c r="AN161" s="196"/>
      <c r="AO161" s="196">
        <f t="shared" si="65"/>
        <v>0</v>
      </c>
      <c r="AP161" s="197"/>
      <c r="AQ161" s="197"/>
      <c r="AR161" s="197">
        <f t="shared" si="66"/>
        <v>0</v>
      </c>
      <c r="AS161" s="198"/>
      <c r="AT161" s="198"/>
      <c r="AU161" s="198">
        <f t="shared" si="67"/>
        <v>0</v>
      </c>
      <c r="AV161" s="199"/>
      <c r="AW161" s="199"/>
      <c r="AX161" s="199">
        <f t="shared" si="68"/>
        <v>0</v>
      </c>
      <c r="AY161" s="200"/>
      <c r="AZ161" s="200"/>
      <c r="BA161" s="200">
        <f t="shared" si="69"/>
        <v>0</v>
      </c>
      <c r="BB161" s="201"/>
      <c r="BC161" s="201"/>
      <c r="BD161" s="201">
        <f t="shared" si="70"/>
        <v>0</v>
      </c>
      <c r="BE161" s="202"/>
      <c r="BF161" s="202"/>
      <c r="BG161" s="202">
        <f t="shared" si="71"/>
        <v>0</v>
      </c>
      <c r="BH161" s="203"/>
      <c r="BI161" s="203"/>
      <c r="BJ161" s="203">
        <f t="shared" si="72"/>
        <v>0</v>
      </c>
      <c r="BK161" s="195"/>
      <c r="BL161" s="195"/>
      <c r="BM161" s="195">
        <f t="shared" si="73"/>
        <v>0</v>
      </c>
      <c r="BN161" s="204"/>
      <c r="BO161" s="204"/>
      <c r="BP161" s="204">
        <f t="shared" si="74"/>
        <v>0</v>
      </c>
      <c r="BQ161" s="205"/>
      <c r="BR161" s="205"/>
      <c r="BS161" s="205">
        <f t="shared" si="75"/>
        <v>0</v>
      </c>
      <c r="BT161" s="206"/>
      <c r="BU161" s="206"/>
      <c r="BV161" s="206">
        <f t="shared" si="76"/>
        <v>0</v>
      </c>
      <c r="BW161" s="207"/>
      <c r="BX161" s="207"/>
      <c r="BY161" s="207">
        <f t="shared" si="77"/>
        <v>0</v>
      </c>
      <c r="BZ161" s="208"/>
      <c r="CA161" s="208"/>
      <c r="CB161" s="208">
        <f t="shared" si="78"/>
        <v>0</v>
      </c>
      <c r="CC161" s="209"/>
      <c r="CD161" s="209"/>
      <c r="CE161" s="209">
        <f t="shared" si="79"/>
        <v>0</v>
      </c>
      <c r="CF161" s="210"/>
      <c r="CG161" s="210"/>
      <c r="CH161" s="210">
        <f t="shared" si="80"/>
        <v>0</v>
      </c>
      <c r="CI161" s="211"/>
      <c r="CJ161" s="211"/>
      <c r="CK161" s="211">
        <f t="shared" si="81"/>
        <v>0</v>
      </c>
      <c r="CL161" s="206"/>
      <c r="CM161" s="206"/>
      <c r="CN161" s="206">
        <f t="shared" si="82"/>
        <v>0</v>
      </c>
      <c r="CO161" s="212"/>
      <c r="CP161" s="212"/>
      <c r="CQ161" s="212">
        <f t="shared" si="83"/>
        <v>0</v>
      </c>
      <c r="CR161" s="213"/>
      <c r="CS161" s="213"/>
      <c r="CT161" s="213">
        <f t="shared" si="84"/>
        <v>0</v>
      </c>
      <c r="CU161">
        <f t="shared" si="95"/>
        <v>0</v>
      </c>
      <c r="CV161">
        <f t="shared" si="96"/>
        <v>0</v>
      </c>
      <c r="CW161">
        <f t="shared" si="97"/>
        <v>0</v>
      </c>
      <c r="CY161" s="140" t="e">
        <f t="shared" si="98"/>
        <v>#NAME?</v>
      </c>
      <c r="CZ161">
        <f t="shared" si="99"/>
        <v>0</v>
      </c>
    </row>
    <row r="162" spans="1:104">
      <c r="A162" s="181">
        <v>157</v>
      </c>
      <c r="B162" s="230"/>
      <c r="C162" s="182" t="s">
        <v>130</v>
      </c>
      <c r="D162" s="183"/>
      <c r="E162" s="184"/>
      <c r="F162" s="152"/>
      <c r="G162" s="152"/>
      <c r="H162" s="185">
        <f t="shared" si="54"/>
        <v>0</v>
      </c>
      <c r="I162" s="153"/>
      <c r="J162" s="153"/>
      <c r="K162" s="186">
        <f t="shared" si="55"/>
        <v>0</v>
      </c>
      <c r="L162" s="187"/>
      <c r="M162" s="187"/>
      <c r="N162" s="187">
        <f t="shared" si="56"/>
        <v>0</v>
      </c>
      <c r="O162" s="188"/>
      <c r="P162" s="188"/>
      <c r="Q162" s="188">
        <f t="shared" si="57"/>
        <v>0</v>
      </c>
      <c r="R162" s="189"/>
      <c r="S162" s="189"/>
      <c r="T162" s="189">
        <f t="shared" si="58"/>
        <v>0</v>
      </c>
      <c r="U162" s="190"/>
      <c r="V162" s="190"/>
      <c r="W162" s="190">
        <f t="shared" si="59"/>
        <v>0</v>
      </c>
      <c r="X162" s="191"/>
      <c r="Y162" s="191"/>
      <c r="Z162" s="191">
        <f t="shared" si="60"/>
        <v>0</v>
      </c>
      <c r="AA162" s="192"/>
      <c r="AB162" s="192"/>
      <c r="AC162" s="192">
        <f t="shared" si="61"/>
        <v>0</v>
      </c>
      <c r="AD162" s="193"/>
      <c r="AE162" s="193"/>
      <c r="AF162" s="193">
        <f t="shared" si="62"/>
        <v>0</v>
      </c>
      <c r="AG162" s="194"/>
      <c r="AH162" s="194"/>
      <c r="AI162" s="194">
        <f t="shared" si="63"/>
        <v>0</v>
      </c>
      <c r="AJ162" s="195"/>
      <c r="AK162" s="195"/>
      <c r="AL162" s="195">
        <f t="shared" si="64"/>
        <v>0</v>
      </c>
      <c r="AM162" s="196"/>
      <c r="AN162" s="196"/>
      <c r="AO162" s="196">
        <f t="shared" si="65"/>
        <v>0</v>
      </c>
      <c r="AP162" s="197"/>
      <c r="AQ162" s="197"/>
      <c r="AR162" s="197">
        <f t="shared" si="66"/>
        <v>0</v>
      </c>
      <c r="AS162" s="198"/>
      <c r="AT162" s="198"/>
      <c r="AU162" s="198">
        <f t="shared" si="67"/>
        <v>0</v>
      </c>
      <c r="AV162" s="199"/>
      <c r="AW162" s="199"/>
      <c r="AX162" s="199">
        <f t="shared" si="68"/>
        <v>0</v>
      </c>
      <c r="AY162" s="200"/>
      <c r="AZ162" s="200"/>
      <c r="BA162" s="200">
        <f t="shared" si="69"/>
        <v>0</v>
      </c>
      <c r="BB162" s="201"/>
      <c r="BC162" s="201"/>
      <c r="BD162" s="201">
        <f t="shared" si="70"/>
        <v>0</v>
      </c>
      <c r="BE162" s="202"/>
      <c r="BF162" s="202"/>
      <c r="BG162" s="202">
        <f t="shared" si="71"/>
        <v>0</v>
      </c>
      <c r="BH162" s="203"/>
      <c r="BI162" s="203"/>
      <c r="BJ162" s="203">
        <f t="shared" si="72"/>
        <v>0</v>
      </c>
      <c r="BK162" s="195"/>
      <c r="BL162" s="195"/>
      <c r="BM162" s="195">
        <f t="shared" si="73"/>
        <v>0</v>
      </c>
      <c r="BN162" s="204"/>
      <c r="BO162" s="204"/>
      <c r="BP162" s="204">
        <f t="shared" si="74"/>
        <v>0</v>
      </c>
      <c r="BQ162" s="205"/>
      <c r="BR162" s="205"/>
      <c r="BS162" s="205">
        <f t="shared" si="75"/>
        <v>0</v>
      </c>
      <c r="BT162" s="206"/>
      <c r="BU162" s="206"/>
      <c r="BV162" s="206">
        <f t="shared" si="76"/>
        <v>0</v>
      </c>
      <c r="BW162" s="207"/>
      <c r="BX162" s="207"/>
      <c r="BY162" s="207">
        <f t="shared" si="77"/>
        <v>0</v>
      </c>
      <c r="BZ162" s="208"/>
      <c r="CA162" s="208"/>
      <c r="CB162" s="208">
        <f t="shared" si="78"/>
        <v>0</v>
      </c>
      <c r="CC162" s="209"/>
      <c r="CD162" s="209"/>
      <c r="CE162" s="209">
        <f t="shared" si="79"/>
        <v>0</v>
      </c>
      <c r="CF162" s="210"/>
      <c r="CG162" s="210"/>
      <c r="CH162" s="210">
        <f t="shared" si="80"/>
        <v>0</v>
      </c>
      <c r="CI162" s="211"/>
      <c r="CJ162" s="211"/>
      <c r="CK162" s="211">
        <f t="shared" si="81"/>
        <v>0</v>
      </c>
      <c r="CL162" s="206"/>
      <c r="CM162" s="206"/>
      <c r="CN162" s="206">
        <f t="shared" si="82"/>
        <v>0</v>
      </c>
      <c r="CO162" s="212"/>
      <c r="CP162" s="212"/>
      <c r="CQ162" s="212">
        <f t="shared" si="83"/>
        <v>0</v>
      </c>
      <c r="CR162" s="213"/>
      <c r="CS162" s="213"/>
      <c r="CT162" s="213">
        <f t="shared" si="84"/>
        <v>0</v>
      </c>
      <c r="CU162">
        <f t="shared" si="95"/>
        <v>0</v>
      </c>
      <c r="CV162">
        <f t="shared" si="96"/>
        <v>0</v>
      </c>
      <c r="CW162">
        <f t="shared" si="97"/>
        <v>0</v>
      </c>
      <c r="CY162" s="140" t="e">
        <f t="shared" si="98"/>
        <v>#NAME?</v>
      </c>
      <c r="CZ162">
        <f t="shared" si="99"/>
        <v>0</v>
      </c>
    </row>
    <row r="163" spans="1:104">
      <c r="A163" s="181">
        <v>92</v>
      </c>
      <c r="B163" s="230"/>
      <c r="C163" s="182" t="s">
        <v>130</v>
      </c>
      <c r="D163" s="183"/>
      <c r="E163" s="184"/>
      <c r="F163" s="152"/>
      <c r="G163" s="152"/>
      <c r="H163" s="185">
        <f t="shared" si="54"/>
        <v>0</v>
      </c>
      <c r="I163" s="153"/>
      <c r="J163" s="153"/>
      <c r="K163" s="186">
        <f t="shared" si="55"/>
        <v>0</v>
      </c>
      <c r="L163" s="187"/>
      <c r="M163" s="187"/>
      <c r="N163" s="187">
        <f t="shared" si="56"/>
        <v>0</v>
      </c>
      <c r="O163" s="188"/>
      <c r="P163" s="188"/>
      <c r="Q163" s="188">
        <f t="shared" si="57"/>
        <v>0</v>
      </c>
      <c r="R163" s="189"/>
      <c r="S163" s="189"/>
      <c r="T163" s="189">
        <f t="shared" si="58"/>
        <v>0</v>
      </c>
      <c r="U163" s="190"/>
      <c r="V163" s="190"/>
      <c r="W163" s="190">
        <f t="shared" si="59"/>
        <v>0</v>
      </c>
      <c r="X163" s="191"/>
      <c r="Y163" s="191"/>
      <c r="Z163" s="191">
        <f t="shared" si="60"/>
        <v>0</v>
      </c>
      <c r="AA163" s="192"/>
      <c r="AB163" s="192"/>
      <c r="AC163" s="192">
        <f t="shared" si="61"/>
        <v>0</v>
      </c>
      <c r="AD163" s="193"/>
      <c r="AE163" s="193"/>
      <c r="AF163" s="193">
        <f t="shared" si="62"/>
        <v>0</v>
      </c>
      <c r="AG163" s="194"/>
      <c r="AH163" s="194"/>
      <c r="AI163" s="194">
        <f t="shared" si="63"/>
        <v>0</v>
      </c>
      <c r="AJ163" s="195"/>
      <c r="AK163" s="195"/>
      <c r="AL163" s="195">
        <f t="shared" si="64"/>
        <v>0</v>
      </c>
      <c r="AM163" s="196"/>
      <c r="AN163" s="196"/>
      <c r="AO163" s="196">
        <f t="shared" si="65"/>
        <v>0</v>
      </c>
      <c r="AP163" s="197"/>
      <c r="AQ163" s="197"/>
      <c r="AR163" s="197">
        <f t="shared" si="66"/>
        <v>0</v>
      </c>
      <c r="AS163" s="198"/>
      <c r="AT163" s="198"/>
      <c r="AU163" s="198">
        <f t="shared" si="67"/>
        <v>0</v>
      </c>
      <c r="AV163" s="199"/>
      <c r="AW163" s="199"/>
      <c r="AX163" s="199">
        <f t="shared" si="68"/>
        <v>0</v>
      </c>
      <c r="AY163" s="200"/>
      <c r="AZ163" s="200"/>
      <c r="BA163" s="200">
        <f t="shared" si="69"/>
        <v>0</v>
      </c>
      <c r="BB163" s="201"/>
      <c r="BC163" s="201"/>
      <c r="BD163" s="201">
        <f t="shared" si="70"/>
        <v>0</v>
      </c>
      <c r="BE163" s="202"/>
      <c r="BF163" s="202"/>
      <c r="BG163" s="202">
        <f t="shared" si="71"/>
        <v>0</v>
      </c>
      <c r="BH163" s="203"/>
      <c r="BI163" s="203"/>
      <c r="BJ163" s="203">
        <f t="shared" si="72"/>
        <v>0</v>
      </c>
      <c r="BK163" s="195"/>
      <c r="BL163" s="195"/>
      <c r="BM163" s="195">
        <f t="shared" si="73"/>
        <v>0</v>
      </c>
      <c r="BN163" s="204"/>
      <c r="BO163" s="204"/>
      <c r="BP163" s="204">
        <f t="shared" si="74"/>
        <v>0</v>
      </c>
      <c r="BQ163" s="205"/>
      <c r="BR163" s="205"/>
      <c r="BS163" s="205">
        <f t="shared" si="75"/>
        <v>0</v>
      </c>
      <c r="BT163" s="206"/>
      <c r="BU163" s="206"/>
      <c r="BV163" s="206">
        <f t="shared" si="76"/>
        <v>0</v>
      </c>
      <c r="BW163" s="207"/>
      <c r="BX163" s="207"/>
      <c r="BY163" s="207">
        <f t="shared" si="77"/>
        <v>0</v>
      </c>
      <c r="BZ163" s="208"/>
      <c r="CA163" s="208"/>
      <c r="CB163" s="208">
        <f t="shared" si="78"/>
        <v>0</v>
      </c>
      <c r="CC163" s="209"/>
      <c r="CD163" s="209"/>
      <c r="CE163" s="209">
        <f t="shared" si="79"/>
        <v>0</v>
      </c>
      <c r="CF163" s="210"/>
      <c r="CG163" s="210"/>
      <c r="CH163" s="210">
        <f t="shared" si="80"/>
        <v>0</v>
      </c>
      <c r="CI163" s="211"/>
      <c r="CJ163" s="211"/>
      <c r="CK163" s="211">
        <f t="shared" si="81"/>
        <v>0</v>
      </c>
      <c r="CL163" s="206"/>
      <c r="CM163" s="206"/>
      <c r="CN163" s="206">
        <f t="shared" si="82"/>
        <v>0</v>
      </c>
      <c r="CO163" s="212"/>
      <c r="CP163" s="212"/>
      <c r="CQ163" s="212">
        <f t="shared" si="83"/>
        <v>0</v>
      </c>
      <c r="CR163" s="213"/>
      <c r="CS163" s="213"/>
      <c r="CT163" s="213">
        <f t="shared" si="84"/>
        <v>0</v>
      </c>
      <c r="CU163">
        <f t="shared" si="95"/>
        <v>0</v>
      </c>
      <c r="CV163">
        <f t="shared" si="96"/>
        <v>0</v>
      </c>
      <c r="CW163">
        <f t="shared" si="97"/>
        <v>0</v>
      </c>
      <c r="CY163" s="140" t="e">
        <f t="shared" si="98"/>
        <v>#NAME?</v>
      </c>
      <c r="CZ163">
        <f t="shared" si="99"/>
        <v>0</v>
      </c>
    </row>
    <row r="164" spans="1:104">
      <c r="A164" s="181">
        <v>93</v>
      </c>
      <c r="B164" s="230"/>
      <c r="C164" s="182" t="s">
        <v>130</v>
      </c>
      <c r="D164" s="183"/>
      <c r="E164" s="184"/>
      <c r="F164" s="152"/>
      <c r="G164" s="152"/>
      <c r="H164" s="185">
        <f t="shared" si="54"/>
        <v>0</v>
      </c>
      <c r="I164" s="153"/>
      <c r="J164" s="153"/>
      <c r="K164" s="186">
        <f t="shared" si="55"/>
        <v>0</v>
      </c>
      <c r="L164" s="187"/>
      <c r="M164" s="187"/>
      <c r="N164" s="187">
        <f t="shared" si="56"/>
        <v>0</v>
      </c>
      <c r="O164" s="188"/>
      <c r="P164" s="188"/>
      <c r="Q164" s="188">
        <f t="shared" si="57"/>
        <v>0</v>
      </c>
      <c r="R164" s="189"/>
      <c r="S164" s="189"/>
      <c r="T164" s="189">
        <f t="shared" si="58"/>
        <v>0</v>
      </c>
      <c r="U164" s="190"/>
      <c r="V164" s="190"/>
      <c r="W164" s="190">
        <f t="shared" si="59"/>
        <v>0</v>
      </c>
      <c r="X164" s="191"/>
      <c r="Y164" s="191"/>
      <c r="Z164" s="191">
        <f t="shared" si="60"/>
        <v>0</v>
      </c>
      <c r="AA164" s="192"/>
      <c r="AB164" s="192"/>
      <c r="AC164" s="192">
        <f t="shared" si="61"/>
        <v>0</v>
      </c>
      <c r="AD164" s="193"/>
      <c r="AE164" s="193"/>
      <c r="AF164" s="193">
        <f t="shared" si="62"/>
        <v>0</v>
      </c>
      <c r="AG164" s="194"/>
      <c r="AH164" s="194"/>
      <c r="AI164" s="194">
        <f t="shared" si="63"/>
        <v>0</v>
      </c>
      <c r="AJ164" s="195"/>
      <c r="AK164" s="195"/>
      <c r="AL164" s="195">
        <f t="shared" si="64"/>
        <v>0</v>
      </c>
      <c r="AM164" s="196"/>
      <c r="AN164" s="196"/>
      <c r="AO164" s="196">
        <f t="shared" si="65"/>
        <v>0</v>
      </c>
      <c r="AP164" s="197"/>
      <c r="AQ164" s="197"/>
      <c r="AR164" s="197">
        <f t="shared" si="66"/>
        <v>0</v>
      </c>
      <c r="AS164" s="198"/>
      <c r="AT164" s="198"/>
      <c r="AU164" s="198">
        <f t="shared" si="67"/>
        <v>0</v>
      </c>
      <c r="AV164" s="199"/>
      <c r="AW164" s="199"/>
      <c r="AX164" s="199">
        <f t="shared" si="68"/>
        <v>0</v>
      </c>
      <c r="AY164" s="200"/>
      <c r="AZ164" s="200"/>
      <c r="BA164" s="200">
        <f t="shared" si="69"/>
        <v>0</v>
      </c>
      <c r="BB164" s="201"/>
      <c r="BC164" s="201"/>
      <c r="BD164" s="201">
        <f t="shared" si="70"/>
        <v>0</v>
      </c>
      <c r="BE164" s="202"/>
      <c r="BF164" s="202"/>
      <c r="BG164" s="202">
        <f t="shared" si="71"/>
        <v>0</v>
      </c>
      <c r="BH164" s="203"/>
      <c r="BI164" s="203"/>
      <c r="BJ164" s="203">
        <f t="shared" si="72"/>
        <v>0</v>
      </c>
      <c r="BK164" s="195"/>
      <c r="BL164" s="195"/>
      <c r="BM164" s="195">
        <f t="shared" si="73"/>
        <v>0</v>
      </c>
      <c r="BN164" s="204"/>
      <c r="BO164" s="204"/>
      <c r="BP164" s="204">
        <f t="shared" si="74"/>
        <v>0</v>
      </c>
      <c r="BQ164" s="205"/>
      <c r="BR164" s="205"/>
      <c r="BS164" s="205">
        <f t="shared" si="75"/>
        <v>0</v>
      </c>
      <c r="BT164" s="206"/>
      <c r="BU164" s="206"/>
      <c r="BV164" s="206">
        <f t="shared" si="76"/>
        <v>0</v>
      </c>
      <c r="BW164" s="207"/>
      <c r="BX164" s="207"/>
      <c r="BY164" s="207">
        <f t="shared" si="77"/>
        <v>0</v>
      </c>
      <c r="BZ164" s="208"/>
      <c r="CA164" s="208"/>
      <c r="CB164" s="208">
        <f t="shared" si="78"/>
        <v>0</v>
      </c>
      <c r="CC164" s="209"/>
      <c r="CD164" s="209"/>
      <c r="CE164" s="209">
        <f t="shared" si="79"/>
        <v>0</v>
      </c>
      <c r="CF164" s="210"/>
      <c r="CG164" s="210"/>
      <c r="CH164" s="210">
        <f t="shared" si="80"/>
        <v>0</v>
      </c>
      <c r="CI164" s="211"/>
      <c r="CJ164" s="211"/>
      <c r="CK164" s="211">
        <f t="shared" si="81"/>
        <v>0</v>
      </c>
      <c r="CL164" s="206"/>
      <c r="CM164" s="206"/>
      <c r="CN164" s="206">
        <f t="shared" si="82"/>
        <v>0</v>
      </c>
      <c r="CO164" s="212"/>
      <c r="CP164" s="212"/>
      <c r="CQ164" s="212">
        <f t="shared" si="83"/>
        <v>0</v>
      </c>
      <c r="CR164" s="213"/>
      <c r="CS164" s="213"/>
      <c r="CT164" s="213">
        <f t="shared" si="84"/>
        <v>0</v>
      </c>
      <c r="CU164">
        <f t="shared" si="95"/>
        <v>0</v>
      </c>
      <c r="CV164">
        <f t="shared" si="96"/>
        <v>0</v>
      </c>
      <c r="CW164">
        <f t="shared" si="97"/>
        <v>0</v>
      </c>
      <c r="CY164" s="140" t="e">
        <f t="shared" si="98"/>
        <v>#NAME?</v>
      </c>
      <c r="CZ164">
        <f t="shared" si="99"/>
        <v>0</v>
      </c>
    </row>
    <row r="165" spans="1:104">
      <c r="A165" s="181">
        <v>94</v>
      </c>
      <c r="B165" s="230"/>
      <c r="C165" s="182" t="s">
        <v>130</v>
      </c>
      <c r="D165" s="183"/>
      <c r="E165" s="184"/>
      <c r="F165" s="152"/>
      <c r="G165" s="152"/>
      <c r="H165" s="185">
        <f t="shared" si="54"/>
        <v>0</v>
      </c>
      <c r="I165" s="153"/>
      <c r="J165" s="153"/>
      <c r="K165" s="186">
        <f t="shared" si="55"/>
        <v>0</v>
      </c>
      <c r="L165" s="187"/>
      <c r="M165" s="187"/>
      <c r="N165" s="187">
        <f t="shared" si="56"/>
        <v>0</v>
      </c>
      <c r="O165" s="188"/>
      <c r="P165" s="188"/>
      <c r="Q165" s="188">
        <f t="shared" si="57"/>
        <v>0</v>
      </c>
      <c r="R165" s="189"/>
      <c r="S165" s="189"/>
      <c r="T165" s="189">
        <f t="shared" si="58"/>
        <v>0</v>
      </c>
      <c r="U165" s="190"/>
      <c r="V165" s="190"/>
      <c r="W165" s="190">
        <f t="shared" si="59"/>
        <v>0</v>
      </c>
      <c r="X165" s="191"/>
      <c r="Y165" s="191"/>
      <c r="Z165" s="191">
        <f t="shared" si="60"/>
        <v>0</v>
      </c>
      <c r="AA165" s="192"/>
      <c r="AB165" s="192"/>
      <c r="AC165" s="192">
        <f t="shared" si="61"/>
        <v>0</v>
      </c>
      <c r="AD165" s="193"/>
      <c r="AE165" s="193"/>
      <c r="AF165" s="193">
        <f t="shared" si="62"/>
        <v>0</v>
      </c>
      <c r="AG165" s="194"/>
      <c r="AH165" s="194"/>
      <c r="AI165" s="194">
        <f t="shared" si="63"/>
        <v>0</v>
      </c>
      <c r="AJ165" s="195"/>
      <c r="AK165" s="195"/>
      <c r="AL165" s="195">
        <f t="shared" si="64"/>
        <v>0</v>
      </c>
      <c r="AM165" s="196"/>
      <c r="AN165" s="196"/>
      <c r="AO165" s="196">
        <f t="shared" si="65"/>
        <v>0</v>
      </c>
      <c r="AP165" s="197"/>
      <c r="AQ165" s="197"/>
      <c r="AR165" s="197">
        <f t="shared" si="66"/>
        <v>0</v>
      </c>
      <c r="AS165" s="198"/>
      <c r="AT165" s="198"/>
      <c r="AU165" s="198">
        <f t="shared" si="67"/>
        <v>0</v>
      </c>
      <c r="AV165" s="199"/>
      <c r="AW165" s="199"/>
      <c r="AX165" s="199">
        <f t="shared" si="68"/>
        <v>0</v>
      </c>
      <c r="AY165" s="200"/>
      <c r="AZ165" s="200"/>
      <c r="BA165" s="200">
        <f t="shared" si="69"/>
        <v>0</v>
      </c>
      <c r="BB165" s="201"/>
      <c r="BC165" s="201"/>
      <c r="BD165" s="201">
        <f t="shared" si="70"/>
        <v>0</v>
      </c>
      <c r="BE165" s="202"/>
      <c r="BF165" s="202"/>
      <c r="BG165" s="202">
        <f t="shared" si="71"/>
        <v>0</v>
      </c>
      <c r="BH165" s="203"/>
      <c r="BI165" s="203"/>
      <c r="BJ165" s="203">
        <f t="shared" si="72"/>
        <v>0</v>
      </c>
      <c r="BK165" s="195"/>
      <c r="BL165" s="195"/>
      <c r="BM165" s="195">
        <f t="shared" si="73"/>
        <v>0</v>
      </c>
      <c r="BN165" s="204"/>
      <c r="BO165" s="204"/>
      <c r="BP165" s="204">
        <f t="shared" si="74"/>
        <v>0</v>
      </c>
      <c r="BQ165" s="205"/>
      <c r="BR165" s="205"/>
      <c r="BS165" s="205">
        <f t="shared" si="75"/>
        <v>0</v>
      </c>
      <c r="BT165" s="206"/>
      <c r="BU165" s="206"/>
      <c r="BV165" s="206">
        <f t="shared" si="76"/>
        <v>0</v>
      </c>
      <c r="BW165" s="207"/>
      <c r="BX165" s="207"/>
      <c r="BY165" s="207">
        <f t="shared" si="77"/>
        <v>0</v>
      </c>
      <c r="BZ165" s="208"/>
      <c r="CA165" s="208"/>
      <c r="CB165" s="208">
        <f t="shared" si="78"/>
        <v>0</v>
      </c>
      <c r="CC165" s="209"/>
      <c r="CD165" s="209"/>
      <c r="CE165" s="209">
        <f t="shared" si="79"/>
        <v>0</v>
      </c>
      <c r="CF165" s="210"/>
      <c r="CG165" s="210"/>
      <c r="CH165" s="210">
        <f t="shared" si="80"/>
        <v>0</v>
      </c>
      <c r="CI165" s="211"/>
      <c r="CJ165" s="211"/>
      <c r="CK165" s="211">
        <f t="shared" si="81"/>
        <v>0</v>
      </c>
      <c r="CL165" s="206"/>
      <c r="CM165" s="206"/>
      <c r="CN165" s="206">
        <f t="shared" si="82"/>
        <v>0</v>
      </c>
      <c r="CO165" s="212"/>
      <c r="CP165" s="212"/>
      <c r="CQ165" s="212">
        <f t="shared" si="83"/>
        <v>0</v>
      </c>
      <c r="CR165" s="213"/>
      <c r="CS165" s="213"/>
      <c r="CT165" s="213">
        <f t="shared" si="84"/>
        <v>0</v>
      </c>
      <c r="CU165">
        <f t="shared" si="95"/>
        <v>0</v>
      </c>
      <c r="CV165">
        <f t="shared" si="96"/>
        <v>0</v>
      </c>
      <c r="CW165">
        <f t="shared" si="97"/>
        <v>0</v>
      </c>
      <c r="CY165" s="140" t="e">
        <f t="shared" si="98"/>
        <v>#NAME?</v>
      </c>
      <c r="CZ165">
        <f t="shared" si="99"/>
        <v>0</v>
      </c>
    </row>
    <row r="166" spans="1:104">
      <c r="A166" s="181">
        <v>95</v>
      </c>
      <c r="B166" s="230"/>
      <c r="C166" s="182" t="s">
        <v>130</v>
      </c>
      <c r="D166" s="183"/>
      <c r="E166" s="184"/>
      <c r="F166" s="152"/>
      <c r="G166" s="152"/>
      <c r="H166" s="185">
        <f t="shared" si="54"/>
        <v>0</v>
      </c>
      <c r="I166" s="153"/>
      <c r="J166" s="153"/>
      <c r="K166" s="186">
        <f t="shared" si="55"/>
        <v>0</v>
      </c>
      <c r="L166" s="187"/>
      <c r="M166" s="187"/>
      <c r="N166" s="187">
        <f t="shared" si="56"/>
        <v>0</v>
      </c>
      <c r="O166" s="188"/>
      <c r="P166" s="188"/>
      <c r="Q166" s="188">
        <f t="shared" si="57"/>
        <v>0</v>
      </c>
      <c r="R166" s="189"/>
      <c r="S166" s="189"/>
      <c r="T166" s="189">
        <f t="shared" si="58"/>
        <v>0</v>
      </c>
      <c r="U166" s="190"/>
      <c r="V166" s="190"/>
      <c r="W166" s="190">
        <f t="shared" si="59"/>
        <v>0</v>
      </c>
      <c r="X166" s="191"/>
      <c r="Y166" s="191"/>
      <c r="Z166" s="191">
        <f t="shared" si="60"/>
        <v>0</v>
      </c>
      <c r="AA166" s="192"/>
      <c r="AB166" s="192"/>
      <c r="AC166" s="192">
        <f t="shared" si="61"/>
        <v>0</v>
      </c>
      <c r="AD166" s="193"/>
      <c r="AE166" s="193"/>
      <c r="AF166" s="193">
        <f t="shared" si="62"/>
        <v>0</v>
      </c>
      <c r="AG166" s="194"/>
      <c r="AH166" s="194"/>
      <c r="AI166" s="194">
        <f t="shared" si="63"/>
        <v>0</v>
      </c>
      <c r="AJ166" s="195"/>
      <c r="AK166" s="195"/>
      <c r="AL166" s="195">
        <f t="shared" si="64"/>
        <v>0</v>
      </c>
      <c r="AM166" s="196"/>
      <c r="AN166" s="196"/>
      <c r="AO166" s="196">
        <f t="shared" si="65"/>
        <v>0</v>
      </c>
      <c r="AP166" s="197"/>
      <c r="AQ166" s="197"/>
      <c r="AR166" s="197">
        <f t="shared" si="66"/>
        <v>0</v>
      </c>
      <c r="AS166" s="198"/>
      <c r="AT166" s="198"/>
      <c r="AU166" s="198">
        <f t="shared" si="67"/>
        <v>0</v>
      </c>
      <c r="AV166" s="199"/>
      <c r="AW166" s="199"/>
      <c r="AX166" s="199">
        <f t="shared" si="68"/>
        <v>0</v>
      </c>
      <c r="AY166" s="200"/>
      <c r="AZ166" s="200"/>
      <c r="BA166" s="200">
        <f t="shared" si="69"/>
        <v>0</v>
      </c>
      <c r="BB166" s="201"/>
      <c r="BC166" s="201"/>
      <c r="BD166" s="201">
        <f t="shared" si="70"/>
        <v>0</v>
      </c>
      <c r="BE166" s="202"/>
      <c r="BF166" s="202"/>
      <c r="BG166" s="202">
        <f t="shared" si="71"/>
        <v>0</v>
      </c>
      <c r="BH166" s="203"/>
      <c r="BI166" s="203"/>
      <c r="BJ166" s="203">
        <f t="shared" si="72"/>
        <v>0</v>
      </c>
      <c r="BK166" s="195"/>
      <c r="BL166" s="195"/>
      <c r="BM166" s="195">
        <f t="shared" si="73"/>
        <v>0</v>
      </c>
      <c r="BN166" s="204"/>
      <c r="BO166" s="204"/>
      <c r="BP166" s="204">
        <f t="shared" si="74"/>
        <v>0</v>
      </c>
      <c r="BQ166" s="205"/>
      <c r="BR166" s="205"/>
      <c r="BS166" s="205">
        <f t="shared" si="75"/>
        <v>0</v>
      </c>
      <c r="BT166" s="206"/>
      <c r="BU166" s="206"/>
      <c r="BV166" s="206">
        <f t="shared" si="76"/>
        <v>0</v>
      </c>
      <c r="BW166" s="207"/>
      <c r="BX166" s="207"/>
      <c r="BY166" s="207">
        <f t="shared" si="77"/>
        <v>0</v>
      </c>
      <c r="BZ166" s="208"/>
      <c r="CA166" s="208"/>
      <c r="CB166" s="208">
        <f t="shared" si="78"/>
        <v>0</v>
      </c>
      <c r="CC166" s="209"/>
      <c r="CD166" s="209"/>
      <c r="CE166" s="209">
        <f t="shared" si="79"/>
        <v>0</v>
      </c>
      <c r="CF166" s="210"/>
      <c r="CG166" s="210"/>
      <c r="CH166" s="210">
        <f t="shared" si="80"/>
        <v>0</v>
      </c>
      <c r="CI166" s="211"/>
      <c r="CJ166" s="211"/>
      <c r="CK166" s="211">
        <f t="shared" si="81"/>
        <v>0</v>
      </c>
      <c r="CL166" s="206"/>
      <c r="CM166" s="206"/>
      <c r="CN166" s="206">
        <f t="shared" si="82"/>
        <v>0</v>
      </c>
      <c r="CO166" s="212"/>
      <c r="CP166" s="212"/>
      <c r="CQ166" s="212">
        <f t="shared" si="83"/>
        <v>0</v>
      </c>
      <c r="CR166" s="213"/>
      <c r="CS166" s="213"/>
      <c r="CT166" s="213">
        <f t="shared" si="84"/>
        <v>0</v>
      </c>
      <c r="CU166">
        <f t="shared" si="95"/>
        <v>0</v>
      </c>
      <c r="CV166">
        <f t="shared" si="96"/>
        <v>0</v>
      </c>
      <c r="CW166">
        <f t="shared" si="97"/>
        <v>0</v>
      </c>
      <c r="CY166" s="140" t="e">
        <f t="shared" si="98"/>
        <v>#NAME?</v>
      </c>
      <c r="CZ166">
        <f t="shared" si="99"/>
        <v>0</v>
      </c>
    </row>
    <row r="167" spans="1:104">
      <c r="A167" s="181">
        <v>96</v>
      </c>
      <c r="B167" s="230"/>
      <c r="C167" s="182" t="s">
        <v>130</v>
      </c>
      <c r="D167" s="183"/>
      <c r="E167" s="184"/>
      <c r="F167" s="152"/>
      <c r="G167" s="152"/>
      <c r="H167" s="185">
        <f t="shared" si="54"/>
        <v>0</v>
      </c>
      <c r="I167" s="153"/>
      <c r="J167" s="153"/>
      <c r="K167" s="186">
        <f t="shared" si="55"/>
        <v>0</v>
      </c>
      <c r="L167" s="187"/>
      <c r="M167" s="187"/>
      <c r="N167" s="187">
        <f t="shared" si="56"/>
        <v>0</v>
      </c>
      <c r="O167" s="188"/>
      <c r="P167" s="188"/>
      <c r="Q167" s="188">
        <f t="shared" si="57"/>
        <v>0</v>
      </c>
      <c r="R167" s="189"/>
      <c r="S167" s="189"/>
      <c r="T167" s="189">
        <f t="shared" si="58"/>
        <v>0</v>
      </c>
      <c r="U167" s="190"/>
      <c r="V167" s="190"/>
      <c r="W167" s="190">
        <f t="shared" si="59"/>
        <v>0</v>
      </c>
      <c r="X167" s="191"/>
      <c r="Y167" s="191"/>
      <c r="Z167" s="191">
        <f t="shared" si="60"/>
        <v>0</v>
      </c>
      <c r="AA167" s="192"/>
      <c r="AB167" s="192"/>
      <c r="AC167" s="192">
        <f t="shared" si="61"/>
        <v>0</v>
      </c>
      <c r="AD167" s="193"/>
      <c r="AE167" s="193"/>
      <c r="AF167" s="193">
        <f t="shared" si="62"/>
        <v>0</v>
      </c>
      <c r="AG167" s="194"/>
      <c r="AH167" s="194"/>
      <c r="AI167" s="194">
        <f t="shared" si="63"/>
        <v>0</v>
      </c>
      <c r="AJ167" s="195"/>
      <c r="AK167" s="195"/>
      <c r="AL167" s="195">
        <f t="shared" si="64"/>
        <v>0</v>
      </c>
      <c r="AM167" s="196"/>
      <c r="AN167" s="196"/>
      <c r="AO167" s="196">
        <f t="shared" si="65"/>
        <v>0</v>
      </c>
      <c r="AP167" s="197"/>
      <c r="AQ167" s="197"/>
      <c r="AR167" s="197">
        <f t="shared" si="66"/>
        <v>0</v>
      </c>
      <c r="AS167" s="198"/>
      <c r="AT167" s="198"/>
      <c r="AU167" s="198">
        <f t="shared" si="67"/>
        <v>0</v>
      </c>
      <c r="AV167" s="199"/>
      <c r="AW167" s="199"/>
      <c r="AX167" s="199">
        <f t="shared" si="68"/>
        <v>0</v>
      </c>
      <c r="AY167" s="200"/>
      <c r="AZ167" s="200"/>
      <c r="BA167" s="200">
        <f t="shared" si="69"/>
        <v>0</v>
      </c>
      <c r="BB167" s="201"/>
      <c r="BC167" s="201"/>
      <c r="BD167" s="201">
        <f t="shared" si="70"/>
        <v>0</v>
      </c>
      <c r="BE167" s="202"/>
      <c r="BF167" s="202"/>
      <c r="BG167" s="202">
        <f t="shared" si="71"/>
        <v>0</v>
      </c>
      <c r="BH167" s="203"/>
      <c r="BI167" s="203"/>
      <c r="BJ167" s="203">
        <f t="shared" si="72"/>
        <v>0</v>
      </c>
      <c r="BK167" s="195"/>
      <c r="BL167" s="195"/>
      <c r="BM167" s="195">
        <f t="shared" si="73"/>
        <v>0</v>
      </c>
      <c r="BN167" s="204"/>
      <c r="BO167" s="204"/>
      <c r="BP167" s="204">
        <f t="shared" si="74"/>
        <v>0</v>
      </c>
      <c r="BQ167" s="205"/>
      <c r="BR167" s="205"/>
      <c r="BS167" s="205">
        <f t="shared" si="75"/>
        <v>0</v>
      </c>
      <c r="BT167" s="206"/>
      <c r="BU167" s="206"/>
      <c r="BV167" s="206">
        <f t="shared" si="76"/>
        <v>0</v>
      </c>
      <c r="BW167" s="207"/>
      <c r="BX167" s="207"/>
      <c r="BY167" s="207">
        <f t="shared" si="77"/>
        <v>0</v>
      </c>
      <c r="BZ167" s="208"/>
      <c r="CA167" s="208"/>
      <c r="CB167" s="208">
        <f t="shared" si="78"/>
        <v>0</v>
      </c>
      <c r="CC167" s="209"/>
      <c r="CD167" s="209"/>
      <c r="CE167" s="209">
        <f t="shared" si="79"/>
        <v>0</v>
      </c>
      <c r="CF167" s="210"/>
      <c r="CG167" s="210"/>
      <c r="CH167" s="210">
        <f t="shared" si="80"/>
        <v>0</v>
      </c>
      <c r="CI167" s="211"/>
      <c r="CJ167" s="211"/>
      <c r="CK167" s="211">
        <f t="shared" si="81"/>
        <v>0</v>
      </c>
      <c r="CL167" s="206"/>
      <c r="CM167" s="206"/>
      <c r="CN167" s="206">
        <f t="shared" si="82"/>
        <v>0</v>
      </c>
      <c r="CO167" s="212"/>
      <c r="CP167" s="212"/>
      <c r="CQ167" s="212">
        <f t="shared" si="83"/>
        <v>0</v>
      </c>
      <c r="CR167" s="213"/>
      <c r="CS167" s="213"/>
      <c r="CT167" s="213">
        <f t="shared" si="84"/>
        <v>0</v>
      </c>
      <c r="CU167">
        <f t="shared" si="95"/>
        <v>0</v>
      </c>
      <c r="CV167">
        <f t="shared" si="96"/>
        <v>0</v>
      </c>
      <c r="CW167">
        <f t="shared" si="97"/>
        <v>0</v>
      </c>
      <c r="CY167" s="140" t="e">
        <f t="shared" si="98"/>
        <v>#NAME?</v>
      </c>
      <c r="CZ167">
        <f t="shared" si="99"/>
        <v>0</v>
      </c>
    </row>
    <row r="168" spans="1:104">
      <c r="A168" s="181">
        <v>97</v>
      </c>
      <c r="B168" s="230"/>
      <c r="C168" s="182" t="s">
        <v>130</v>
      </c>
      <c r="D168" s="183"/>
      <c r="E168" s="184"/>
      <c r="F168" s="152"/>
      <c r="G168" s="152"/>
      <c r="H168" s="185">
        <f t="shared" si="54"/>
        <v>0</v>
      </c>
      <c r="I168" s="153"/>
      <c r="J168" s="153"/>
      <c r="K168" s="186">
        <f t="shared" si="55"/>
        <v>0</v>
      </c>
      <c r="L168" s="187"/>
      <c r="M168" s="187"/>
      <c r="N168" s="187">
        <f t="shared" si="56"/>
        <v>0</v>
      </c>
      <c r="O168" s="188"/>
      <c r="P168" s="188"/>
      <c r="Q168" s="188">
        <f t="shared" si="57"/>
        <v>0</v>
      </c>
      <c r="R168" s="189"/>
      <c r="S168" s="189"/>
      <c r="T168" s="189">
        <f t="shared" si="58"/>
        <v>0</v>
      </c>
      <c r="U168" s="190"/>
      <c r="V168" s="190"/>
      <c r="W168" s="190">
        <f t="shared" si="59"/>
        <v>0</v>
      </c>
      <c r="X168" s="191"/>
      <c r="Y168" s="191"/>
      <c r="Z168" s="191">
        <f t="shared" si="60"/>
        <v>0</v>
      </c>
      <c r="AA168" s="192"/>
      <c r="AB168" s="192"/>
      <c r="AC168" s="192">
        <f t="shared" si="61"/>
        <v>0</v>
      </c>
      <c r="AD168" s="193"/>
      <c r="AE168" s="193"/>
      <c r="AF168" s="193">
        <f t="shared" si="62"/>
        <v>0</v>
      </c>
      <c r="AG168" s="194"/>
      <c r="AH168" s="194"/>
      <c r="AI168" s="194">
        <f t="shared" si="63"/>
        <v>0</v>
      </c>
      <c r="AJ168" s="195"/>
      <c r="AK168" s="195"/>
      <c r="AL168" s="195">
        <f t="shared" si="64"/>
        <v>0</v>
      </c>
      <c r="AM168" s="196"/>
      <c r="AN168" s="196"/>
      <c r="AO168" s="196">
        <f t="shared" si="65"/>
        <v>0</v>
      </c>
      <c r="AP168" s="197"/>
      <c r="AQ168" s="197"/>
      <c r="AR168" s="197">
        <f t="shared" si="66"/>
        <v>0</v>
      </c>
      <c r="AS168" s="198"/>
      <c r="AT168" s="198"/>
      <c r="AU168" s="198">
        <f t="shared" si="67"/>
        <v>0</v>
      </c>
      <c r="AV168" s="199"/>
      <c r="AW168" s="199"/>
      <c r="AX168" s="199">
        <f t="shared" si="68"/>
        <v>0</v>
      </c>
      <c r="AY168" s="200"/>
      <c r="AZ168" s="200"/>
      <c r="BA168" s="200">
        <f t="shared" si="69"/>
        <v>0</v>
      </c>
      <c r="BB168" s="201"/>
      <c r="BC168" s="201"/>
      <c r="BD168" s="201">
        <f t="shared" si="70"/>
        <v>0</v>
      </c>
      <c r="BE168" s="202"/>
      <c r="BF168" s="202"/>
      <c r="BG168" s="202">
        <f t="shared" si="71"/>
        <v>0</v>
      </c>
      <c r="BH168" s="203"/>
      <c r="BI168" s="203"/>
      <c r="BJ168" s="203">
        <f t="shared" si="72"/>
        <v>0</v>
      </c>
      <c r="BK168" s="195"/>
      <c r="BL168" s="195"/>
      <c r="BM168" s="195">
        <f t="shared" si="73"/>
        <v>0</v>
      </c>
      <c r="BN168" s="204"/>
      <c r="BO168" s="204"/>
      <c r="BP168" s="204">
        <f t="shared" si="74"/>
        <v>0</v>
      </c>
      <c r="BQ168" s="205"/>
      <c r="BR168" s="205"/>
      <c r="BS168" s="205">
        <f t="shared" si="75"/>
        <v>0</v>
      </c>
      <c r="BT168" s="206"/>
      <c r="BU168" s="206"/>
      <c r="BV168" s="206">
        <f t="shared" si="76"/>
        <v>0</v>
      </c>
      <c r="BW168" s="207"/>
      <c r="BX168" s="207"/>
      <c r="BY168" s="207">
        <f t="shared" si="77"/>
        <v>0</v>
      </c>
      <c r="BZ168" s="208"/>
      <c r="CA168" s="208"/>
      <c r="CB168" s="208">
        <f t="shared" si="78"/>
        <v>0</v>
      </c>
      <c r="CC168" s="209"/>
      <c r="CD168" s="209"/>
      <c r="CE168" s="209">
        <f t="shared" si="79"/>
        <v>0</v>
      </c>
      <c r="CF168" s="210"/>
      <c r="CG168" s="210"/>
      <c r="CH168" s="210">
        <f t="shared" si="80"/>
        <v>0</v>
      </c>
      <c r="CI168" s="211"/>
      <c r="CJ168" s="211"/>
      <c r="CK168" s="211">
        <f t="shared" si="81"/>
        <v>0</v>
      </c>
      <c r="CL168" s="206"/>
      <c r="CM168" s="206"/>
      <c r="CN168" s="206">
        <f t="shared" si="82"/>
        <v>0</v>
      </c>
      <c r="CO168" s="212"/>
      <c r="CP168" s="212"/>
      <c r="CQ168" s="212">
        <f t="shared" si="83"/>
        <v>0</v>
      </c>
      <c r="CR168" s="213"/>
      <c r="CS168" s="213"/>
      <c r="CT168" s="213">
        <f t="shared" si="84"/>
        <v>0</v>
      </c>
      <c r="CU168">
        <f t="shared" si="95"/>
        <v>0</v>
      </c>
      <c r="CV168">
        <f t="shared" si="96"/>
        <v>0</v>
      </c>
      <c r="CW168">
        <f t="shared" si="97"/>
        <v>0</v>
      </c>
      <c r="CY168" s="140" t="e">
        <f t="shared" si="98"/>
        <v>#NAME?</v>
      </c>
      <c r="CZ168">
        <f t="shared" si="99"/>
        <v>0</v>
      </c>
    </row>
    <row r="169" spans="1:104">
      <c r="A169" s="181">
        <v>98</v>
      </c>
      <c r="B169" s="230"/>
      <c r="C169" s="182" t="s">
        <v>130</v>
      </c>
      <c r="D169" s="183"/>
      <c r="E169" s="184"/>
      <c r="F169" s="152"/>
      <c r="G169" s="152"/>
      <c r="H169" s="185">
        <f t="shared" si="54"/>
        <v>0</v>
      </c>
      <c r="I169" s="153"/>
      <c r="J169" s="153"/>
      <c r="K169" s="186">
        <f t="shared" si="55"/>
        <v>0</v>
      </c>
      <c r="L169" s="187"/>
      <c r="M169" s="187"/>
      <c r="N169" s="187">
        <f t="shared" si="56"/>
        <v>0</v>
      </c>
      <c r="O169" s="188"/>
      <c r="P169" s="188"/>
      <c r="Q169" s="188">
        <f t="shared" si="57"/>
        <v>0</v>
      </c>
      <c r="R169" s="189"/>
      <c r="S169" s="189"/>
      <c r="T169" s="189">
        <f t="shared" si="58"/>
        <v>0</v>
      </c>
      <c r="U169" s="190"/>
      <c r="V169" s="190"/>
      <c r="W169" s="190">
        <f t="shared" si="59"/>
        <v>0</v>
      </c>
      <c r="X169" s="191"/>
      <c r="Y169" s="191"/>
      <c r="Z169" s="191">
        <f t="shared" si="60"/>
        <v>0</v>
      </c>
      <c r="AA169" s="192"/>
      <c r="AB169" s="192"/>
      <c r="AC169" s="192">
        <f t="shared" si="61"/>
        <v>0</v>
      </c>
      <c r="AD169" s="193"/>
      <c r="AE169" s="193"/>
      <c r="AF169" s="193">
        <f t="shared" si="62"/>
        <v>0</v>
      </c>
      <c r="AG169" s="194"/>
      <c r="AH169" s="194"/>
      <c r="AI169" s="194">
        <f t="shared" si="63"/>
        <v>0</v>
      </c>
      <c r="AJ169" s="195"/>
      <c r="AK169" s="195"/>
      <c r="AL169" s="195">
        <f t="shared" si="64"/>
        <v>0</v>
      </c>
      <c r="AM169" s="196"/>
      <c r="AN169" s="196"/>
      <c r="AO169" s="196">
        <f t="shared" si="65"/>
        <v>0</v>
      </c>
      <c r="AP169" s="197"/>
      <c r="AQ169" s="197"/>
      <c r="AR169" s="197">
        <f t="shared" si="66"/>
        <v>0</v>
      </c>
      <c r="AS169" s="198"/>
      <c r="AT169" s="198"/>
      <c r="AU169" s="198">
        <f t="shared" si="67"/>
        <v>0</v>
      </c>
      <c r="AV169" s="199"/>
      <c r="AW169" s="199"/>
      <c r="AX169" s="199">
        <f t="shared" si="68"/>
        <v>0</v>
      </c>
      <c r="AY169" s="200"/>
      <c r="AZ169" s="200"/>
      <c r="BA169" s="200">
        <f t="shared" si="69"/>
        <v>0</v>
      </c>
      <c r="BB169" s="201"/>
      <c r="BC169" s="201"/>
      <c r="BD169" s="201">
        <f t="shared" si="70"/>
        <v>0</v>
      </c>
      <c r="BE169" s="202"/>
      <c r="BF169" s="202"/>
      <c r="BG169" s="202">
        <f t="shared" si="71"/>
        <v>0</v>
      </c>
      <c r="BH169" s="203"/>
      <c r="BI169" s="203"/>
      <c r="BJ169" s="203">
        <f t="shared" si="72"/>
        <v>0</v>
      </c>
      <c r="BK169" s="195"/>
      <c r="BL169" s="195"/>
      <c r="BM169" s="195">
        <f t="shared" si="73"/>
        <v>0</v>
      </c>
      <c r="BN169" s="204"/>
      <c r="BO169" s="204"/>
      <c r="BP169" s="204">
        <f t="shared" si="74"/>
        <v>0</v>
      </c>
      <c r="BQ169" s="205"/>
      <c r="BR169" s="205"/>
      <c r="BS169" s="205">
        <f t="shared" si="75"/>
        <v>0</v>
      </c>
      <c r="BT169" s="206"/>
      <c r="BU169" s="206"/>
      <c r="BV169" s="206">
        <f t="shared" si="76"/>
        <v>0</v>
      </c>
      <c r="BW169" s="207"/>
      <c r="BX169" s="207"/>
      <c r="BY169" s="207">
        <f t="shared" si="77"/>
        <v>0</v>
      </c>
      <c r="BZ169" s="208"/>
      <c r="CA169" s="208"/>
      <c r="CB169" s="208">
        <f t="shared" si="78"/>
        <v>0</v>
      </c>
      <c r="CC169" s="209"/>
      <c r="CD169" s="209"/>
      <c r="CE169" s="209">
        <f t="shared" si="79"/>
        <v>0</v>
      </c>
      <c r="CF169" s="210"/>
      <c r="CG169" s="210"/>
      <c r="CH169" s="210">
        <f t="shared" si="80"/>
        <v>0</v>
      </c>
      <c r="CI169" s="211"/>
      <c r="CJ169" s="211"/>
      <c r="CK169" s="211">
        <f t="shared" si="81"/>
        <v>0</v>
      </c>
      <c r="CL169" s="206"/>
      <c r="CM169" s="206"/>
      <c r="CN169" s="206">
        <f t="shared" si="82"/>
        <v>0</v>
      </c>
      <c r="CO169" s="212"/>
      <c r="CP169" s="212"/>
      <c r="CQ169" s="212">
        <f t="shared" si="83"/>
        <v>0</v>
      </c>
      <c r="CR169" s="213"/>
      <c r="CS169" s="213"/>
      <c r="CT169" s="213">
        <f t="shared" si="84"/>
        <v>0</v>
      </c>
      <c r="CU169">
        <f t="shared" si="95"/>
        <v>0</v>
      </c>
      <c r="CV169">
        <f t="shared" si="96"/>
        <v>0</v>
      </c>
      <c r="CW169">
        <f t="shared" si="97"/>
        <v>0</v>
      </c>
      <c r="CY169" s="140" t="e">
        <f t="shared" si="98"/>
        <v>#NAME?</v>
      </c>
      <c r="CZ169">
        <f t="shared" si="99"/>
        <v>0</v>
      </c>
    </row>
    <row r="170" spans="1:104">
      <c r="A170" s="181">
        <v>99</v>
      </c>
      <c r="B170" s="230"/>
      <c r="C170" s="182" t="s">
        <v>130</v>
      </c>
      <c r="D170" s="183"/>
      <c r="E170" s="184"/>
      <c r="F170" s="152"/>
      <c r="G170" s="152"/>
      <c r="H170" s="185">
        <f t="shared" si="54"/>
        <v>0</v>
      </c>
      <c r="I170" s="153"/>
      <c r="J170" s="153"/>
      <c r="K170" s="186">
        <f t="shared" si="55"/>
        <v>0</v>
      </c>
      <c r="L170" s="187"/>
      <c r="M170" s="187"/>
      <c r="N170" s="187">
        <f t="shared" si="56"/>
        <v>0</v>
      </c>
      <c r="O170" s="188"/>
      <c r="P170" s="188"/>
      <c r="Q170" s="188">
        <f t="shared" si="57"/>
        <v>0</v>
      </c>
      <c r="R170" s="189"/>
      <c r="S170" s="189"/>
      <c r="T170" s="189">
        <f t="shared" si="58"/>
        <v>0</v>
      </c>
      <c r="U170" s="190"/>
      <c r="V170" s="190"/>
      <c r="W170" s="190">
        <f t="shared" si="59"/>
        <v>0</v>
      </c>
      <c r="X170" s="191"/>
      <c r="Y170" s="191"/>
      <c r="Z170" s="191">
        <f t="shared" si="60"/>
        <v>0</v>
      </c>
      <c r="AA170" s="192"/>
      <c r="AB170" s="192"/>
      <c r="AC170" s="192">
        <f t="shared" si="61"/>
        <v>0</v>
      </c>
      <c r="AD170" s="193"/>
      <c r="AE170" s="193"/>
      <c r="AF170" s="193">
        <f t="shared" si="62"/>
        <v>0</v>
      </c>
      <c r="AG170" s="194"/>
      <c r="AH170" s="194"/>
      <c r="AI170" s="194">
        <f t="shared" si="63"/>
        <v>0</v>
      </c>
      <c r="AJ170" s="195"/>
      <c r="AK170" s="195"/>
      <c r="AL170" s="195">
        <f t="shared" si="64"/>
        <v>0</v>
      </c>
      <c r="AM170" s="196"/>
      <c r="AN170" s="196"/>
      <c r="AO170" s="196">
        <f t="shared" si="65"/>
        <v>0</v>
      </c>
      <c r="AP170" s="197"/>
      <c r="AQ170" s="197"/>
      <c r="AR170" s="197">
        <f t="shared" si="66"/>
        <v>0</v>
      </c>
      <c r="AS170" s="198"/>
      <c r="AT170" s="198"/>
      <c r="AU170" s="198">
        <f t="shared" si="67"/>
        <v>0</v>
      </c>
      <c r="AV170" s="199"/>
      <c r="AW170" s="199"/>
      <c r="AX170" s="199">
        <f t="shared" si="68"/>
        <v>0</v>
      </c>
      <c r="AY170" s="200"/>
      <c r="AZ170" s="200"/>
      <c r="BA170" s="200">
        <f t="shared" si="69"/>
        <v>0</v>
      </c>
      <c r="BB170" s="201"/>
      <c r="BC170" s="201"/>
      <c r="BD170" s="201">
        <f t="shared" si="70"/>
        <v>0</v>
      </c>
      <c r="BE170" s="202"/>
      <c r="BF170" s="202"/>
      <c r="BG170" s="202">
        <f t="shared" si="71"/>
        <v>0</v>
      </c>
      <c r="BH170" s="203"/>
      <c r="BI170" s="203"/>
      <c r="BJ170" s="203">
        <f t="shared" si="72"/>
        <v>0</v>
      </c>
      <c r="BK170" s="195"/>
      <c r="BL170" s="195"/>
      <c r="BM170" s="195">
        <f t="shared" si="73"/>
        <v>0</v>
      </c>
      <c r="BN170" s="204"/>
      <c r="BO170" s="204"/>
      <c r="BP170" s="204">
        <f t="shared" si="74"/>
        <v>0</v>
      </c>
      <c r="BQ170" s="205"/>
      <c r="BR170" s="205"/>
      <c r="BS170" s="205">
        <f t="shared" si="75"/>
        <v>0</v>
      </c>
      <c r="BT170" s="206"/>
      <c r="BU170" s="206"/>
      <c r="BV170" s="206">
        <f t="shared" si="76"/>
        <v>0</v>
      </c>
      <c r="BW170" s="207"/>
      <c r="BX170" s="207"/>
      <c r="BY170" s="207">
        <f t="shared" si="77"/>
        <v>0</v>
      </c>
      <c r="BZ170" s="208"/>
      <c r="CA170" s="208"/>
      <c r="CB170" s="208">
        <f t="shared" si="78"/>
        <v>0</v>
      </c>
      <c r="CC170" s="209"/>
      <c r="CD170" s="209"/>
      <c r="CE170" s="209">
        <f t="shared" si="79"/>
        <v>0</v>
      </c>
      <c r="CF170" s="210"/>
      <c r="CG170" s="210"/>
      <c r="CH170" s="210">
        <f t="shared" si="80"/>
        <v>0</v>
      </c>
      <c r="CI170" s="211"/>
      <c r="CJ170" s="211"/>
      <c r="CK170" s="211">
        <f t="shared" si="81"/>
        <v>0</v>
      </c>
      <c r="CL170" s="206"/>
      <c r="CM170" s="206"/>
      <c r="CN170" s="206">
        <f t="shared" si="82"/>
        <v>0</v>
      </c>
      <c r="CO170" s="212"/>
      <c r="CP170" s="212"/>
      <c r="CQ170" s="212">
        <f t="shared" si="83"/>
        <v>0</v>
      </c>
      <c r="CR170" s="213"/>
      <c r="CS170" s="213"/>
      <c r="CT170" s="213">
        <f t="shared" si="84"/>
        <v>0</v>
      </c>
      <c r="CU170">
        <f t="shared" si="95"/>
        <v>0</v>
      </c>
      <c r="CV170">
        <f t="shared" si="96"/>
        <v>0</v>
      </c>
      <c r="CW170">
        <f t="shared" si="97"/>
        <v>0</v>
      </c>
      <c r="CY170" s="140" t="e">
        <f t="shared" si="98"/>
        <v>#NAME?</v>
      </c>
      <c r="CZ170">
        <f t="shared" si="99"/>
        <v>0</v>
      </c>
    </row>
    <row r="171" spans="1:104">
      <c r="A171" s="181">
        <v>100</v>
      </c>
      <c r="B171" s="230"/>
      <c r="C171" s="182" t="s">
        <v>130</v>
      </c>
      <c r="D171" s="183"/>
      <c r="E171" s="184"/>
      <c r="F171" s="152"/>
      <c r="G171" s="152"/>
      <c r="H171" s="185">
        <f t="shared" si="54"/>
        <v>0</v>
      </c>
      <c r="I171" s="153"/>
      <c r="J171" s="153"/>
      <c r="K171" s="186">
        <f t="shared" si="55"/>
        <v>0</v>
      </c>
      <c r="L171" s="187"/>
      <c r="M171" s="187"/>
      <c r="N171" s="187">
        <f t="shared" si="56"/>
        <v>0</v>
      </c>
      <c r="O171" s="188"/>
      <c r="P171" s="188"/>
      <c r="Q171" s="188">
        <f t="shared" si="57"/>
        <v>0</v>
      </c>
      <c r="R171" s="189"/>
      <c r="S171" s="189"/>
      <c r="T171" s="189">
        <f t="shared" si="58"/>
        <v>0</v>
      </c>
      <c r="U171" s="190"/>
      <c r="V171" s="190"/>
      <c r="W171" s="190">
        <f t="shared" si="59"/>
        <v>0</v>
      </c>
      <c r="X171" s="191"/>
      <c r="Y171" s="191"/>
      <c r="Z171" s="191">
        <f t="shared" si="60"/>
        <v>0</v>
      </c>
      <c r="AA171" s="192"/>
      <c r="AB171" s="192"/>
      <c r="AC171" s="192">
        <f t="shared" si="61"/>
        <v>0</v>
      </c>
      <c r="AD171" s="193"/>
      <c r="AE171" s="193"/>
      <c r="AF171" s="193">
        <f t="shared" si="62"/>
        <v>0</v>
      </c>
      <c r="AG171" s="194"/>
      <c r="AH171" s="194"/>
      <c r="AI171" s="194">
        <f t="shared" si="63"/>
        <v>0</v>
      </c>
      <c r="AJ171" s="195"/>
      <c r="AK171" s="195"/>
      <c r="AL171" s="195">
        <f t="shared" si="64"/>
        <v>0</v>
      </c>
      <c r="AM171" s="196"/>
      <c r="AN171" s="196"/>
      <c r="AO171" s="196">
        <f t="shared" si="65"/>
        <v>0</v>
      </c>
      <c r="AP171" s="197"/>
      <c r="AQ171" s="197"/>
      <c r="AR171" s="197">
        <f t="shared" si="66"/>
        <v>0</v>
      </c>
      <c r="AS171" s="198"/>
      <c r="AT171" s="198"/>
      <c r="AU171" s="198">
        <f t="shared" si="67"/>
        <v>0</v>
      </c>
      <c r="AV171" s="199"/>
      <c r="AW171" s="199"/>
      <c r="AX171" s="199">
        <f t="shared" si="68"/>
        <v>0</v>
      </c>
      <c r="AY171" s="200"/>
      <c r="AZ171" s="200"/>
      <c r="BA171" s="200">
        <f t="shared" si="69"/>
        <v>0</v>
      </c>
      <c r="BB171" s="201"/>
      <c r="BC171" s="201"/>
      <c r="BD171" s="201">
        <f t="shared" si="70"/>
        <v>0</v>
      </c>
      <c r="BE171" s="202"/>
      <c r="BF171" s="202"/>
      <c r="BG171" s="202">
        <f t="shared" si="71"/>
        <v>0</v>
      </c>
      <c r="BH171" s="203"/>
      <c r="BI171" s="203"/>
      <c r="BJ171" s="203">
        <f t="shared" si="72"/>
        <v>0</v>
      </c>
      <c r="BK171" s="195"/>
      <c r="BL171" s="195"/>
      <c r="BM171" s="195">
        <f t="shared" si="73"/>
        <v>0</v>
      </c>
      <c r="BN171" s="204"/>
      <c r="BO171" s="204"/>
      <c r="BP171" s="204">
        <f t="shared" si="74"/>
        <v>0</v>
      </c>
      <c r="BQ171" s="205"/>
      <c r="BR171" s="205"/>
      <c r="BS171" s="205">
        <f t="shared" si="75"/>
        <v>0</v>
      </c>
      <c r="BT171" s="206"/>
      <c r="BU171" s="206"/>
      <c r="BV171" s="206">
        <f t="shared" si="76"/>
        <v>0</v>
      </c>
      <c r="BW171" s="207"/>
      <c r="BX171" s="207"/>
      <c r="BY171" s="207">
        <f t="shared" si="77"/>
        <v>0</v>
      </c>
      <c r="BZ171" s="208"/>
      <c r="CA171" s="208"/>
      <c r="CB171" s="208">
        <f t="shared" si="78"/>
        <v>0</v>
      </c>
      <c r="CC171" s="209"/>
      <c r="CD171" s="209"/>
      <c r="CE171" s="209">
        <f t="shared" si="79"/>
        <v>0</v>
      </c>
      <c r="CF171" s="210"/>
      <c r="CG171" s="210"/>
      <c r="CH171" s="210">
        <f t="shared" si="80"/>
        <v>0</v>
      </c>
      <c r="CI171" s="211"/>
      <c r="CJ171" s="211"/>
      <c r="CK171" s="211">
        <f t="shared" si="81"/>
        <v>0</v>
      </c>
      <c r="CL171" s="206"/>
      <c r="CM171" s="206"/>
      <c r="CN171" s="206">
        <f t="shared" si="82"/>
        <v>0</v>
      </c>
      <c r="CO171" s="212"/>
      <c r="CP171" s="212"/>
      <c r="CQ171" s="212">
        <f t="shared" si="83"/>
        <v>0</v>
      </c>
      <c r="CR171" s="213"/>
      <c r="CS171" s="213"/>
      <c r="CT171" s="213">
        <f t="shared" si="84"/>
        <v>0</v>
      </c>
      <c r="CU171">
        <f t="shared" si="95"/>
        <v>0</v>
      </c>
      <c r="CV171">
        <f t="shared" si="96"/>
        <v>0</v>
      </c>
      <c r="CW171">
        <f t="shared" si="97"/>
        <v>0</v>
      </c>
      <c r="CY171" s="140" t="e">
        <f t="shared" si="98"/>
        <v>#NAME?</v>
      </c>
      <c r="CZ171">
        <f t="shared" si="99"/>
        <v>0</v>
      </c>
    </row>
    <row r="172" spans="1:104">
      <c r="A172" s="181">
        <v>101</v>
      </c>
      <c r="B172" s="230"/>
      <c r="C172" s="182" t="s">
        <v>130</v>
      </c>
      <c r="D172" s="183"/>
      <c r="E172" s="184"/>
      <c r="F172" s="152"/>
      <c r="G172" s="152"/>
      <c r="H172" s="185">
        <f t="shared" si="54"/>
        <v>0</v>
      </c>
      <c r="I172" s="153"/>
      <c r="J172" s="153"/>
      <c r="K172" s="186">
        <f t="shared" si="55"/>
        <v>0</v>
      </c>
      <c r="L172" s="187"/>
      <c r="M172" s="187"/>
      <c r="N172" s="187">
        <f t="shared" si="56"/>
        <v>0</v>
      </c>
      <c r="O172" s="188"/>
      <c r="P172" s="188"/>
      <c r="Q172" s="188">
        <f t="shared" si="57"/>
        <v>0</v>
      </c>
      <c r="R172" s="189"/>
      <c r="S172" s="189"/>
      <c r="T172" s="189">
        <f t="shared" si="58"/>
        <v>0</v>
      </c>
      <c r="U172" s="190"/>
      <c r="V172" s="190"/>
      <c r="W172" s="190">
        <f t="shared" si="59"/>
        <v>0</v>
      </c>
      <c r="X172" s="191"/>
      <c r="Y172" s="191"/>
      <c r="Z172" s="191">
        <f t="shared" si="60"/>
        <v>0</v>
      </c>
      <c r="AA172" s="192"/>
      <c r="AB172" s="192"/>
      <c r="AC172" s="192">
        <f t="shared" si="61"/>
        <v>0</v>
      </c>
      <c r="AD172" s="193"/>
      <c r="AE172" s="193"/>
      <c r="AF172" s="193">
        <f t="shared" si="62"/>
        <v>0</v>
      </c>
      <c r="AG172" s="194"/>
      <c r="AH172" s="194"/>
      <c r="AI172" s="194">
        <f t="shared" si="63"/>
        <v>0</v>
      </c>
      <c r="AJ172" s="195"/>
      <c r="AK172" s="195"/>
      <c r="AL172" s="195">
        <f t="shared" si="64"/>
        <v>0</v>
      </c>
      <c r="AM172" s="196"/>
      <c r="AN172" s="196"/>
      <c r="AO172" s="196">
        <f t="shared" si="65"/>
        <v>0</v>
      </c>
      <c r="AP172" s="197"/>
      <c r="AQ172" s="197"/>
      <c r="AR172" s="197">
        <f t="shared" si="66"/>
        <v>0</v>
      </c>
      <c r="AS172" s="198"/>
      <c r="AT172" s="198"/>
      <c r="AU172" s="198">
        <f t="shared" si="67"/>
        <v>0</v>
      </c>
      <c r="AV172" s="199"/>
      <c r="AW172" s="199"/>
      <c r="AX172" s="199">
        <f t="shared" si="68"/>
        <v>0</v>
      </c>
      <c r="AY172" s="200"/>
      <c r="AZ172" s="200"/>
      <c r="BA172" s="200">
        <f t="shared" si="69"/>
        <v>0</v>
      </c>
      <c r="BB172" s="201"/>
      <c r="BC172" s="201"/>
      <c r="BD172" s="201">
        <f t="shared" si="70"/>
        <v>0</v>
      </c>
      <c r="BE172" s="202"/>
      <c r="BF172" s="202"/>
      <c r="BG172" s="202">
        <f t="shared" si="71"/>
        <v>0</v>
      </c>
      <c r="BH172" s="203"/>
      <c r="BI172" s="203"/>
      <c r="BJ172" s="203">
        <f t="shared" si="72"/>
        <v>0</v>
      </c>
      <c r="BK172" s="195"/>
      <c r="BL172" s="195"/>
      <c r="BM172" s="195">
        <f t="shared" si="73"/>
        <v>0</v>
      </c>
      <c r="BN172" s="204"/>
      <c r="BO172" s="204"/>
      <c r="BP172" s="204">
        <f t="shared" si="74"/>
        <v>0</v>
      </c>
      <c r="BQ172" s="205"/>
      <c r="BR172" s="205"/>
      <c r="BS172" s="205">
        <f t="shared" si="75"/>
        <v>0</v>
      </c>
      <c r="BT172" s="206"/>
      <c r="BU172" s="206"/>
      <c r="BV172" s="206">
        <f t="shared" si="76"/>
        <v>0</v>
      </c>
      <c r="BW172" s="207"/>
      <c r="BX172" s="207"/>
      <c r="BY172" s="207">
        <f t="shared" si="77"/>
        <v>0</v>
      </c>
      <c r="BZ172" s="208"/>
      <c r="CA172" s="208"/>
      <c r="CB172" s="208">
        <f t="shared" si="78"/>
        <v>0</v>
      </c>
      <c r="CC172" s="209"/>
      <c r="CD172" s="209"/>
      <c r="CE172" s="209">
        <f t="shared" si="79"/>
        <v>0</v>
      </c>
      <c r="CF172" s="210"/>
      <c r="CG172" s="210"/>
      <c r="CH172" s="210">
        <f t="shared" si="80"/>
        <v>0</v>
      </c>
      <c r="CI172" s="211"/>
      <c r="CJ172" s="211"/>
      <c r="CK172" s="211">
        <f t="shared" si="81"/>
        <v>0</v>
      </c>
      <c r="CL172" s="206"/>
      <c r="CM172" s="206"/>
      <c r="CN172" s="206">
        <f t="shared" si="82"/>
        <v>0</v>
      </c>
      <c r="CO172" s="212"/>
      <c r="CP172" s="212"/>
      <c r="CQ172" s="212">
        <f t="shared" si="83"/>
        <v>0</v>
      </c>
      <c r="CR172" s="213"/>
      <c r="CS172" s="213"/>
      <c r="CT172" s="213">
        <f t="shared" si="84"/>
        <v>0</v>
      </c>
      <c r="CU172">
        <f t="shared" si="95"/>
        <v>0</v>
      </c>
      <c r="CV172">
        <f t="shared" si="96"/>
        <v>0</v>
      </c>
      <c r="CW172">
        <f t="shared" si="97"/>
        <v>0</v>
      </c>
      <c r="CY172" s="140" t="e">
        <f t="shared" si="98"/>
        <v>#NAME?</v>
      </c>
      <c r="CZ172">
        <f t="shared" si="99"/>
        <v>0</v>
      </c>
    </row>
    <row r="173" spans="1:104">
      <c r="A173" s="181">
        <v>102</v>
      </c>
      <c r="B173" s="230"/>
      <c r="C173" s="182" t="s">
        <v>130</v>
      </c>
      <c r="D173" s="183"/>
      <c r="E173" s="184"/>
      <c r="F173" s="152"/>
      <c r="G173" s="152"/>
      <c r="H173" s="185">
        <f t="shared" si="54"/>
        <v>0</v>
      </c>
      <c r="I173" s="153"/>
      <c r="J173" s="153"/>
      <c r="K173" s="186">
        <f t="shared" si="55"/>
        <v>0</v>
      </c>
      <c r="L173" s="187"/>
      <c r="M173" s="187"/>
      <c r="N173" s="187">
        <f t="shared" si="56"/>
        <v>0</v>
      </c>
      <c r="O173" s="188"/>
      <c r="P173" s="188"/>
      <c r="Q173" s="188">
        <f t="shared" si="57"/>
        <v>0</v>
      </c>
      <c r="R173" s="189"/>
      <c r="S173" s="189"/>
      <c r="T173" s="189">
        <f t="shared" si="58"/>
        <v>0</v>
      </c>
      <c r="U173" s="190"/>
      <c r="V173" s="190"/>
      <c r="W173" s="190">
        <f t="shared" si="59"/>
        <v>0</v>
      </c>
      <c r="X173" s="191"/>
      <c r="Y173" s="191"/>
      <c r="Z173" s="191">
        <f t="shared" si="60"/>
        <v>0</v>
      </c>
      <c r="AA173" s="192"/>
      <c r="AB173" s="192"/>
      <c r="AC173" s="192">
        <f t="shared" si="61"/>
        <v>0</v>
      </c>
      <c r="AD173" s="193"/>
      <c r="AE173" s="193"/>
      <c r="AF173" s="193">
        <f t="shared" si="62"/>
        <v>0</v>
      </c>
      <c r="AG173" s="194"/>
      <c r="AH173" s="194"/>
      <c r="AI173" s="194">
        <f t="shared" si="63"/>
        <v>0</v>
      </c>
      <c r="AJ173" s="195"/>
      <c r="AK173" s="195"/>
      <c r="AL173" s="195">
        <f t="shared" si="64"/>
        <v>0</v>
      </c>
      <c r="AM173" s="196"/>
      <c r="AN173" s="196"/>
      <c r="AO173" s="196">
        <f t="shared" si="65"/>
        <v>0</v>
      </c>
      <c r="AP173" s="197"/>
      <c r="AQ173" s="197"/>
      <c r="AR173" s="197">
        <f t="shared" si="66"/>
        <v>0</v>
      </c>
      <c r="AS173" s="198"/>
      <c r="AT173" s="198"/>
      <c r="AU173" s="198">
        <f t="shared" si="67"/>
        <v>0</v>
      </c>
      <c r="AV173" s="199"/>
      <c r="AW173" s="199"/>
      <c r="AX173" s="199">
        <f t="shared" si="68"/>
        <v>0</v>
      </c>
      <c r="AY173" s="200"/>
      <c r="AZ173" s="200"/>
      <c r="BA173" s="200">
        <f t="shared" si="69"/>
        <v>0</v>
      </c>
      <c r="BB173" s="201"/>
      <c r="BC173" s="201"/>
      <c r="BD173" s="201">
        <f t="shared" si="70"/>
        <v>0</v>
      </c>
      <c r="BE173" s="202"/>
      <c r="BF173" s="202"/>
      <c r="BG173" s="202">
        <f t="shared" si="71"/>
        <v>0</v>
      </c>
      <c r="BH173" s="203"/>
      <c r="BI173" s="203"/>
      <c r="BJ173" s="203">
        <f t="shared" si="72"/>
        <v>0</v>
      </c>
      <c r="BK173" s="195"/>
      <c r="BL173" s="195"/>
      <c r="BM173" s="195">
        <f t="shared" si="73"/>
        <v>0</v>
      </c>
      <c r="BN173" s="204"/>
      <c r="BO173" s="204"/>
      <c r="BP173" s="204">
        <f t="shared" si="74"/>
        <v>0</v>
      </c>
      <c r="BQ173" s="205"/>
      <c r="BR173" s="205"/>
      <c r="BS173" s="205">
        <f t="shared" si="75"/>
        <v>0</v>
      </c>
      <c r="BT173" s="206"/>
      <c r="BU173" s="206"/>
      <c r="BV173" s="206">
        <f t="shared" si="76"/>
        <v>0</v>
      </c>
      <c r="BW173" s="207"/>
      <c r="BX173" s="207"/>
      <c r="BY173" s="207">
        <f t="shared" si="77"/>
        <v>0</v>
      </c>
      <c r="BZ173" s="208"/>
      <c r="CA173" s="208"/>
      <c r="CB173" s="208">
        <f t="shared" si="78"/>
        <v>0</v>
      </c>
      <c r="CC173" s="209"/>
      <c r="CD173" s="209"/>
      <c r="CE173" s="209">
        <f t="shared" si="79"/>
        <v>0</v>
      </c>
      <c r="CF173" s="210"/>
      <c r="CG173" s="210"/>
      <c r="CH173" s="210">
        <f t="shared" si="80"/>
        <v>0</v>
      </c>
      <c r="CI173" s="211"/>
      <c r="CJ173" s="211"/>
      <c r="CK173" s="211">
        <f t="shared" si="81"/>
        <v>0</v>
      </c>
      <c r="CL173" s="206"/>
      <c r="CM173" s="206"/>
      <c r="CN173" s="206">
        <f t="shared" si="82"/>
        <v>0</v>
      </c>
      <c r="CO173" s="212"/>
      <c r="CP173" s="212"/>
      <c r="CQ173" s="212">
        <f t="shared" si="83"/>
        <v>0</v>
      </c>
      <c r="CR173" s="213"/>
      <c r="CS173" s="213"/>
      <c r="CT173" s="213">
        <f t="shared" si="84"/>
        <v>0</v>
      </c>
      <c r="CU173">
        <f t="shared" si="95"/>
        <v>0</v>
      </c>
      <c r="CV173">
        <f t="shared" si="96"/>
        <v>0</v>
      </c>
      <c r="CW173">
        <f t="shared" si="97"/>
        <v>0</v>
      </c>
      <c r="CY173" s="140" t="e">
        <f t="shared" si="98"/>
        <v>#NAME?</v>
      </c>
      <c r="CZ173">
        <f t="shared" si="99"/>
        <v>0</v>
      </c>
    </row>
    <row r="174" spans="1:104">
      <c r="A174" s="181">
        <v>103</v>
      </c>
      <c r="B174" s="230"/>
      <c r="C174" s="182" t="s">
        <v>130</v>
      </c>
      <c r="D174" s="183"/>
      <c r="E174" s="184"/>
      <c r="F174" s="152"/>
      <c r="G174" s="152"/>
      <c r="H174" s="185">
        <f t="shared" si="54"/>
        <v>0</v>
      </c>
      <c r="I174" s="153"/>
      <c r="J174" s="153"/>
      <c r="K174" s="186">
        <f t="shared" si="55"/>
        <v>0</v>
      </c>
      <c r="L174" s="187"/>
      <c r="M174" s="187"/>
      <c r="N174" s="187">
        <f t="shared" si="56"/>
        <v>0</v>
      </c>
      <c r="O174" s="188"/>
      <c r="P174" s="188"/>
      <c r="Q174" s="188">
        <f t="shared" si="57"/>
        <v>0</v>
      </c>
      <c r="R174" s="189"/>
      <c r="S174" s="189"/>
      <c r="T174" s="189">
        <f t="shared" si="58"/>
        <v>0</v>
      </c>
      <c r="U174" s="190"/>
      <c r="V174" s="190"/>
      <c r="W174" s="190">
        <f t="shared" si="59"/>
        <v>0</v>
      </c>
      <c r="X174" s="191"/>
      <c r="Y174" s="191"/>
      <c r="Z174" s="191">
        <f t="shared" si="60"/>
        <v>0</v>
      </c>
      <c r="AA174" s="192"/>
      <c r="AB174" s="192"/>
      <c r="AC174" s="192">
        <f t="shared" si="61"/>
        <v>0</v>
      </c>
      <c r="AD174" s="193"/>
      <c r="AE174" s="193"/>
      <c r="AF174" s="193">
        <f t="shared" si="62"/>
        <v>0</v>
      </c>
      <c r="AG174" s="194"/>
      <c r="AH174" s="194"/>
      <c r="AI174" s="194">
        <f t="shared" si="63"/>
        <v>0</v>
      </c>
      <c r="AJ174" s="195"/>
      <c r="AK174" s="195"/>
      <c r="AL174" s="195">
        <f t="shared" si="64"/>
        <v>0</v>
      </c>
      <c r="AM174" s="196"/>
      <c r="AN174" s="196"/>
      <c r="AO174" s="196">
        <f t="shared" si="65"/>
        <v>0</v>
      </c>
      <c r="AP174" s="197"/>
      <c r="AQ174" s="197"/>
      <c r="AR174" s="197">
        <f t="shared" si="66"/>
        <v>0</v>
      </c>
      <c r="AS174" s="198"/>
      <c r="AT174" s="198"/>
      <c r="AU174" s="198">
        <f t="shared" si="67"/>
        <v>0</v>
      </c>
      <c r="AV174" s="199"/>
      <c r="AW174" s="199"/>
      <c r="AX174" s="199">
        <f t="shared" si="68"/>
        <v>0</v>
      </c>
      <c r="AY174" s="200"/>
      <c r="AZ174" s="200"/>
      <c r="BA174" s="200">
        <f t="shared" si="69"/>
        <v>0</v>
      </c>
      <c r="BB174" s="201"/>
      <c r="BC174" s="201"/>
      <c r="BD174" s="201">
        <f t="shared" si="70"/>
        <v>0</v>
      </c>
      <c r="BE174" s="202"/>
      <c r="BF174" s="202"/>
      <c r="BG174" s="202">
        <f t="shared" si="71"/>
        <v>0</v>
      </c>
      <c r="BH174" s="203"/>
      <c r="BI174" s="203"/>
      <c r="BJ174" s="203">
        <f t="shared" si="72"/>
        <v>0</v>
      </c>
      <c r="BK174" s="195"/>
      <c r="BL174" s="195"/>
      <c r="BM174" s="195">
        <f t="shared" si="73"/>
        <v>0</v>
      </c>
      <c r="BN174" s="204"/>
      <c r="BO174" s="204"/>
      <c r="BP174" s="204">
        <f t="shared" si="74"/>
        <v>0</v>
      </c>
      <c r="BQ174" s="205"/>
      <c r="BR174" s="205"/>
      <c r="BS174" s="205">
        <f t="shared" si="75"/>
        <v>0</v>
      </c>
      <c r="BT174" s="206"/>
      <c r="BU174" s="206"/>
      <c r="BV174" s="206">
        <f t="shared" si="76"/>
        <v>0</v>
      </c>
      <c r="BW174" s="207"/>
      <c r="BX174" s="207"/>
      <c r="BY174" s="207">
        <f t="shared" si="77"/>
        <v>0</v>
      </c>
      <c r="BZ174" s="208"/>
      <c r="CA174" s="208"/>
      <c r="CB174" s="208">
        <f t="shared" si="78"/>
        <v>0</v>
      </c>
      <c r="CC174" s="209"/>
      <c r="CD174" s="209"/>
      <c r="CE174" s="209">
        <f t="shared" si="79"/>
        <v>0</v>
      </c>
      <c r="CF174" s="210"/>
      <c r="CG174" s="210"/>
      <c r="CH174" s="210">
        <f t="shared" si="80"/>
        <v>0</v>
      </c>
      <c r="CI174" s="211"/>
      <c r="CJ174" s="211"/>
      <c r="CK174" s="211">
        <f t="shared" si="81"/>
        <v>0</v>
      </c>
      <c r="CL174" s="206"/>
      <c r="CM174" s="206"/>
      <c r="CN174" s="206">
        <f t="shared" si="82"/>
        <v>0</v>
      </c>
      <c r="CO174" s="212"/>
      <c r="CP174" s="212"/>
      <c r="CQ174" s="212">
        <f t="shared" si="83"/>
        <v>0</v>
      </c>
      <c r="CR174" s="213"/>
      <c r="CS174" s="213"/>
      <c r="CT174" s="213">
        <f t="shared" si="84"/>
        <v>0</v>
      </c>
      <c r="CU174">
        <f t="shared" si="95"/>
        <v>0</v>
      </c>
      <c r="CV174">
        <f t="shared" si="96"/>
        <v>0</v>
      </c>
      <c r="CW174">
        <f t="shared" si="97"/>
        <v>0</v>
      </c>
      <c r="CY174" s="140" t="e">
        <f t="shared" si="98"/>
        <v>#NAME?</v>
      </c>
      <c r="CZ174">
        <f t="shared" si="99"/>
        <v>0</v>
      </c>
    </row>
    <row r="175" spans="1:104">
      <c r="A175" s="181">
        <v>104</v>
      </c>
      <c r="B175" s="230"/>
      <c r="C175" s="182" t="s">
        <v>130</v>
      </c>
      <c r="D175" s="183"/>
      <c r="E175" s="184"/>
      <c r="F175" s="152"/>
      <c r="G175" s="152"/>
      <c r="H175" s="185">
        <f t="shared" si="54"/>
        <v>0</v>
      </c>
      <c r="I175" s="153"/>
      <c r="J175" s="153"/>
      <c r="K175" s="186">
        <f t="shared" si="55"/>
        <v>0</v>
      </c>
      <c r="L175" s="187"/>
      <c r="M175" s="187"/>
      <c r="N175" s="187">
        <f t="shared" si="56"/>
        <v>0</v>
      </c>
      <c r="O175" s="188"/>
      <c r="P175" s="188"/>
      <c r="Q175" s="188">
        <f t="shared" si="57"/>
        <v>0</v>
      </c>
      <c r="R175" s="189"/>
      <c r="S175" s="189"/>
      <c r="T175" s="189">
        <f t="shared" si="58"/>
        <v>0</v>
      </c>
      <c r="U175" s="190"/>
      <c r="V175" s="190"/>
      <c r="W175" s="190">
        <f t="shared" si="59"/>
        <v>0</v>
      </c>
      <c r="X175" s="191"/>
      <c r="Y175" s="191"/>
      <c r="Z175" s="191">
        <f t="shared" si="60"/>
        <v>0</v>
      </c>
      <c r="AA175" s="192"/>
      <c r="AB175" s="192"/>
      <c r="AC175" s="192">
        <f t="shared" si="61"/>
        <v>0</v>
      </c>
      <c r="AD175" s="193"/>
      <c r="AE175" s="193"/>
      <c r="AF175" s="193">
        <f t="shared" si="62"/>
        <v>0</v>
      </c>
      <c r="AG175" s="194"/>
      <c r="AH175" s="194"/>
      <c r="AI175" s="194">
        <f t="shared" si="63"/>
        <v>0</v>
      </c>
      <c r="AJ175" s="195"/>
      <c r="AK175" s="195"/>
      <c r="AL175" s="195">
        <f t="shared" si="64"/>
        <v>0</v>
      </c>
      <c r="AM175" s="196"/>
      <c r="AN175" s="196"/>
      <c r="AO175" s="196">
        <f t="shared" si="65"/>
        <v>0</v>
      </c>
      <c r="AP175" s="197"/>
      <c r="AQ175" s="197"/>
      <c r="AR175" s="197">
        <f t="shared" si="66"/>
        <v>0</v>
      </c>
      <c r="AS175" s="198"/>
      <c r="AT175" s="198"/>
      <c r="AU175" s="198">
        <f t="shared" si="67"/>
        <v>0</v>
      </c>
      <c r="AV175" s="199"/>
      <c r="AW175" s="199"/>
      <c r="AX175" s="199">
        <f t="shared" si="68"/>
        <v>0</v>
      </c>
      <c r="AY175" s="200"/>
      <c r="AZ175" s="200"/>
      <c r="BA175" s="200">
        <f t="shared" si="69"/>
        <v>0</v>
      </c>
      <c r="BB175" s="201"/>
      <c r="BC175" s="201"/>
      <c r="BD175" s="201">
        <f t="shared" si="70"/>
        <v>0</v>
      </c>
      <c r="BE175" s="202"/>
      <c r="BF175" s="202"/>
      <c r="BG175" s="202">
        <f t="shared" si="71"/>
        <v>0</v>
      </c>
      <c r="BH175" s="203"/>
      <c r="BI175" s="203"/>
      <c r="BJ175" s="203">
        <f t="shared" si="72"/>
        <v>0</v>
      </c>
      <c r="BK175" s="195"/>
      <c r="BL175" s="195"/>
      <c r="BM175" s="195">
        <f t="shared" si="73"/>
        <v>0</v>
      </c>
      <c r="BN175" s="204"/>
      <c r="BO175" s="204"/>
      <c r="BP175" s="204">
        <f t="shared" si="74"/>
        <v>0</v>
      </c>
      <c r="BQ175" s="205"/>
      <c r="BR175" s="205"/>
      <c r="BS175" s="205">
        <f t="shared" si="75"/>
        <v>0</v>
      </c>
      <c r="BT175" s="206"/>
      <c r="BU175" s="206"/>
      <c r="BV175" s="206">
        <f t="shared" si="76"/>
        <v>0</v>
      </c>
      <c r="BW175" s="207"/>
      <c r="BX175" s="207"/>
      <c r="BY175" s="207">
        <f t="shared" si="77"/>
        <v>0</v>
      </c>
      <c r="BZ175" s="208"/>
      <c r="CA175" s="208"/>
      <c r="CB175" s="208">
        <f t="shared" si="78"/>
        <v>0</v>
      </c>
      <c r="CC175" s="209"/>
      <c r="CD175" s="209"/>
      <c r="CE175" s="209">
        <f t="shared" si="79"/>
        <v>0</v>
      </c>
      <c r="CF175" s="210"/>
      <c r="CG175" s="210"/>
      <c r="CH175" s="210">
        <f t="shared" si="80"/>
        <v>0</v>
      </c>
      <c r="CI175" s="211"/>
      <c r="CJ175" s="211"/>
      <c r="CK175" s="211">
        <f t="shared" si="81"/>
        <v>0</v>
      </c>
      <c r="CL175" s="206"/>
      <c r="CM175" s="206"/>
      <c r="CN175" s="206">
        <f t="shared" si="82"/>
        <v>0</v>
      </c>
      <c r="CO175" s="212"/>
      <c r="CP175" s="212"/>
      <c r="CQ175" s="212">
        <f t="shared" si="83"/>
        <v>0</v>
      </c>
      <c r="CR175" s="213"/>
      <c r="CS175" s="213"/>
      <c r="CT175" s="213">
        <f t="shared" si="84"/>
        <v>0</v>
      </c>
      <c r="CU175">
        <f t="shared" si="95"/>
        <v>0</v>
      </c>
      <c r="CV175">
        <f t="shared" si="96"/>
        <v>0</v>
      </c>
      <c r="CW175">
        <f t="shared" si="97"/>
        <v>0</v>
      </c>
      <c r="CY175" s="140" t="e">
        <f t="shared" si="98"/>
        <v>#NAME?</v>
      </c>
      <c r="CZ175">
        <f t="shared" si="99"/>
        <v>0</v>
      </c>
    </row>
    <row r="176" spans="1:104">
      <c r="A176" s="181">
        <v>105</v>
      </c>
      <c r="B176" s="230"/>
      <c r="C176" s="182" t="s">
        <v>130</v>
      </c>
      <c r="D176" s="183"/>
      <c r="E176" s="184"/>
      <c r="F176" s="152"/>
      <c r="G176" s="152"/>
      <c r="H176" s="185">
        <f t="shared" si="54"/>
        <v>0</v>
      </c>
      <c r="I176" s="153"/>
      <c r="J176" s="153"/>
      <c r="K176" s="186">
        <f t="shared" si="55"/>
        <v>0</v>
      </c>
      <c r="L176" s="187"/>
      <c r="M176" s="187"/>
      <c r="N176" s="187">
        <f t="shared" si="56"/>
        <v>0</v>
      </c>
      <c r="O176" s="188"/>
      <c r="P176" s="188"/>
      <c r="Q176" s="188">
        <f t="shared" si="57"/>
        <v>0</v>
      </c>
      <c r="R176" s="189"/>
      <c r="S176" s="189"/>
      <c r="T176" s="189">
        <f t="shared" si="58"/>
        <v>0</v>
      </c>
      <c r="U176" s="190"/>
      <c r="V176" s="190"/>
      <c r="W176" s="190">
        <f t="shared" si="59"/>
        <v>0</v>
      </c>
      <c r="X176" s="191"/>
      <c r="Y176" s="191"/>
      <c r="Z176" s="191">
        <f t="shared" si="60"/>
        <v>0</v>
      </c>
      <c r="AA176" s="192"/>
      <c r="AB176" s="192"/>
      <c r="AC176" s="192">
        <f t="shared" si="61"/>
        <v>0</v>
      </c>
      <c r="AD176" s="193"/>
      <c r="AE176" s="193"/>
      <c r="AF176" s="193">
        <f t="shared" si="62"/>
        <v>0</v>
      </c>
      <c r="AG176" s="194"/>
      <c r="AH176" s="194"/>
      <c r="AI176" s="194">
        <f t="shared" si="63"/>
        <v>0</v>
      </c>
      <c r="AJ176" s="195"/>
      <c r="AK176" s="195"/>
      <c r="AL176" s="195">
        <f t="shared" si="64"/>
        <v>0</v>
      </c>
      <c r="AM176" s="196"/>
      <c r="AN176" s="196"/>
      <c r="AO176" s="196">
        <f t="shared" si="65"/>
        <v>0</v>
      </c>
      <c r="AP176" s="197"/>
      <c r="AQ176" s="197"/>
      <c r="AR176" s="197">
        <f t="shared" si="66"/>
        <v>0</v>
      </c>
      <c r="AS176" s="198"/>
      <c r="AT176" s="198"/>
      <c r="AU176" s="198">
        <f t="shared" si="67"/>
        <v>0</v>
      </c>
      <c r="AV176" s="199"/>
      <c r="AW176" s="199"/>
      <c r="AX176" s="199">
        <f t="shared" si="68"/>
        <v>0</v>
      </c>
      <c r="AY176" s="200"/>
      <c r="AZ176" s="200"/>
      <c r="BA176" s="200">
        <f t="shared" si="69"/>
        <v>0</v>
      </c>
      <c r="BB176" s="201"/>
      <c r="BC176" s="201"/>
      <c r="BD176" s="201">
        <f t="shared" si="70"/>
        <v>0</v>
      </c>
      <c r="BE176" s="202"/>
      <c r="BF176" s="202"/>
      <c r="BG176" s="202">
        <f t="shared" si="71"/>
        <v>0</v>
      </c>
      <c r="BH176" s="203"/>
      <c r="BI176" s="203"/>
      <c r="BJ176" s="203">
        <f t="shared" si="72"/>
        <v>0</v>
      </c>
      <c r="BK176" s="195"/>
      <c r="BL176" s="195"/>
      <c r="BM176" s="195">
        <f t="shared" si="73"/>
        <v>0</v>
      </c>
      <c r="BN176" s="204"/>
      <c r="BO176" s="204"/>
      <c r="BP176" s="204">
        <f t="shared" si="74"/>
        <v>0</v>
      </c>
      <c r="BQ176" s="205"/>
      <c r="BR176" s="205"/>
      <c r="BS176" s="205">
        <f t="shared" si="75"/>
        <v>0</v>
      </c>
      <c r="BT176" s="206"/>
      <c r="BU176" s="206"/>
      <c r="BV176" s="206">
        <f t="shared" si="76"/>
        <v>0</v>
      </c>
      <c r="BW176" s="207"/>
      <c r="BX176" s="207"/>
      <c r="BY176" s="207">
        <f t="shared" si="77"/>
        <v>0</v>
      </c>
      <c r="BZ176" s="208"/>
      <c r="CA176" s="208"/>
      <c r="CB176" s="208">
        <f t="shared" si="78"/>
        <v>0</v>
      </c>
      <c r="CC176" s="209"/>
      <c r="CD176" s="209"/>
      <c r="CE176" s="209">
        <f t="shared" si="79"/>
        <v>0</v>
      </c>
      <c r="CF176" s="210"/>
      <c r="CG176" s="210"/>
      <c r="CH176" s="210">
        <f t="shared" si="80"/>
        <v>0</v>
      </c>
      <c r="CI176" s="211"/>
      <c r="CJ176" s="211"/>
      <c r="CK176" s="211">
        <f t="shared" si="81"/>
        <v>0</v>
      </c>
      <c r="CL176" s="206"/>
      <c r="CM176" s="206"/>
      <c r="CN176" s="206">
        <f t="shared" si="82"/>
        <v>0</v>
      </c>
      <c r="CO176" s="212"/>
      <c r="CP176" s="212"/>
      <c r="CQ176" s="212">
        <f t="shared" si="83"/>
        <v>0</v>
      </c>
      <c r="CR176" s="213"/>
      <c r="CS176" s="213"/>
      <c r="CT176" s="213">
        <f t="shared" si="84"/>
        <v>0</v>
      </c>
      <c r="CU176">
        <f t="shared" si="95"/>
        <v>0</v>
      </c>
      <c r="CV176">
        <f t="shared" si="96"/>
        <v>0</v>
      </c>
      <c r="CW176">
        <f t="shared" si="97"/>
        <v>0</v>
      </c>
      <c r="CY176" s="140" t="e">
        <f t="shared" si="98"/>
        <v>#NAME?</v>
      </c>
      <c r="CZ176">
        <f t="shared" si="99"/>
        <v>0</v>
      </c>
    </row>
    <row r="177" spans="1:104">
      <c r="A177" s="181">
        <v>106</v>
      </c>
      <c r="B177" s="230"/>
      <c r="C177" s="182" t="s">
        <v>130</v>
      </c>
      <c r="D177" s="183"/>
      <c r="E177" s="184"/>
      <c r="F177" s="152"/>
      <c r="G177" s="152"/>
      <c r="H177" s="185">
        <f t="shared" si="54"/>
        <v>0</v>
      </c>
      <c r="I177" s="153"/>
      <c r="J177" s="153"/>
      <c r="K177" s="186">
        <f t="shared" si="55"/>
        <v>0</v>
      </c>
      <c r="L177" s="187"/>
      <c r="M177" s="187"/>
      <c r="N177" s="187">
        <f t="shared" si="56"/>
        <v>0</v>
      </c>
      <c r="O177" s="188"/>
      <c r="P177" s="188"/>
      <c r="Q177" s="188">
        <f t="shared" si="57"/>
        <v>0</v>
      </c>
      <c r="R177" s="189"/>
      <c r="S177" s="189"/>
      <c r="T177" s="189">
        <f t="shared" si="58"/>
        <v>0</v>
      </c>
      <c r="U177" s="190"/>
      <c r="V177" s="190"/>
      <c r="W177" s="190">
        <f t="shared" si="59"/>
        <v>0</v>
      </c>
      <c r="X177" s="191"/>
      <c r="Y177" s="191"/>
      <c r="Z177" s="191">
        <f t="shared" si="60"/>
        <v>0</v>
      </c>
      <c r="AA177" s="192"/>
      <c r="AB177" s="192"/>
      <c r="AC177" s="192">
        <f t="shared" si="61"/>
        <v>0</v>
      </c>
      <c r="AD177" s="193"/>
      <c r="AE177" s="193"/>
      <c r="AF177" s="193">
        <f t="shared" si="62"/>
        <v>0</v>
      </c>
      <c r="AG177" s="194"/>
      <c r="AH177" s="194"/>
      <c r="AI177" s="194">
        <f t="shared" si="63"/>
        <v>0</v>
      </c>
      <c r="AJ177" s="195"/>
      <c r="AK177" s="195"/>
      <c r="AL177" s="195">
        <f t="shared" si="64"/>
        <v>0</v>
      </c>
      <c r="AM177" s="196"/>
      <c r="AN177" s="196"/>
      <c r="AO177" s="196">
        <f t="shared" si="65"/>
        <v>0</v>
      </c>
      <c r="AP177" s="197"/>
      <c r="AQ177" s="197"/>
      <c r="AR177" s="197">
        <f t="shared" si="66"/>
        <v>0</v>
      </c>
      <c r="AS177" s="198"/>
      <c r="AT177" s="198"/>
      <c r="AU177" s="198">
        <f t="shared" si="67"/>
        <v>0</v>
      </c>
      <c r="AV177" s="199"/>
      <c r="AW177" s="199"/>
      <c r="AX177" s="199">
        <f t="shared" si="68"/>
        <v>0</v>
      </c>
      <c r="AY177" s="200"/>
      <c r="AZ177" s="200"/>
      <c r="BA177" s="200">
        <f t="shared" si="69"/>
        <v>0</v>
      </c>
      <c r="BB177" s="201"/>
      <c r="BC177" s="201"/>
      <c r="BD177" s="201">
        <f t="shared" si="70"/>
        <v>0</v>
      </c>
      <c r="BE177" s="202"/>
      <c r="BF177" s="202"/>
      <c r="BG177" s="202">
        <f t="shared" si="71"/>
        <v>0</v>
      </c>
      <c r="BH177" s="203"/>
      <c r="BI177" s="203"/>
      <c r="BJ177" s="203">
        <f t="shared" si="72"/>
        <v>0</v>
      </c>
      <c r="BK177" s="195"/>
      <c r="BL177" s="195"/>
      <c r="BM177" s="195">
        <f t="shared" si="73"/>
        <v>0</v>
      </c>
      <c r="BN177" s="204"/>
      <c r="BO177" s="204"/>
      <c r="BP177" s="204">
        <f t="shared" si="74"/>
        <v>0</v>
      </c>
      <c r="BQ177" s="205"/>
      <c r="BR177" s="205"/>
      <c r="BS177" s="205">
        <f t="shared" si="75"/>
        <v>0</v>
      </c>
      <c r="BT177" s="206"/>
      <c r="BU177" s="206"/>
      <c r="BV177" s="206">
        <f t="shared" si="76"/>
        <v>0</v>
      </c>
      <c r="BW177" s="207"/>
      <c r="BX177" s="207"/>
      <c r="BY177" s="207">
        <f t="shared" si="77"/>
        <v>0</v>
      </c>
      <c r="BZ177" s="208"/>
      <c r="CA177" s="208"/>
      <c r="CB177" s="208">
        <f t="shared" si="78"/>
        <v>0</v>
      </c>
      <c r="CC177" s="209"/>
      <c r="CD177" s="209"/>
      <c r="CE177" s="209">
        <f t="shared" si="79"/>
        <v>0</v>
      </c>
      <c r="CF177" s="210"/>
      <c r="CG177" s="210"/>
      <c r="CH177" s="210">
        <f t="shared" si="80"/>
        <v>0</v>
      </c>
      <c r="CI177" s="211"/>
      <c r="CJ177" s="211"/>
      <c r="CK177" s="211">
        <f t="shared" si="81"/>
        <v>0</v>
      </c>
      <c r="CL177" s="206"/>
      <c r="CM177" s="206"/>
      <c r="CN177" s="206">
        <f t="shared" si="82"/>
        <v>0</v>
      </c>
      <c r="CO177" s="212"/>
      <c r="CP177" s="212"/>
      <c r="CQ177" s="212">
        <f t="shared" si="83"/>
        <v>0</v>
      </c>
      <c r="CR177" s="213"/>
      <c r="CS177" s="213"/>
      <c r="CT177" s="213">
        <f t="shared" si="84"/>
        <v>0</v>
      </c>
      <c r="CU177">
        <f t="shared" si="95"/>
        <v>0</v>
      </c>
      <c r="CV177">
        <f t="shared" si="96"/>
        <v>0</v>
      </c>
      <c r="CW177">
        <f t="shared" si="97"/>
        <v>0</v>
      </c>
      <c r="CY177" s="140" t="e">
        <f t="shared" si="98"/>
        <v>#NAME?</v>
      </c>
      <c r="CZ177">
        <f t="shared" si="99"/>
        <v>0</v>
      </c>
    </row>
    <row r="178" spans="1:104">
      <c r="A178" s="181">
        <v>107</v>
      </c>
      <c r="B178" s="230"/>
      <c r="C178" s="182" t="s">
        <v>130</v>
      </c>
      <c r="D178" s="183"/>
      <c r="E178" s="184"/>
      <c r="F178" s="152"/>
      <c r="G178" s="152"/>
      <c r="H178" s="185">
        <f t="shared" si="54"/>
        <v>0</v>
      </c>
      <c r="I178" s="153"/>
      <c r="J178" s="153"/>
      <c r="K178" s="186">
        <f t="shared" si="55"/>
        <v>0</v>
      </c>
      <c r="L178" s="187"/>
      <c r="M178" s="187"/>
      <c r="N178" s="187">
        <f t="shared" si="56"/>
        <v>0</v>
      </c>
      <c r="O178" s="188"/>
      <c r="P178" s="188"/>
      <c r="Q178" s="188">
        <f t="shared" si="57"/>
        <v>0</v>
      </c>
      <c r="R178" s="189"/>
      <c r="S178" s="189"/>
      <c r="T178" s="189">
        <f t="shared" si="58"/>
        <v>0</v>
      </c>
      <c r="U178" s="190"/>
      <c r="V178" s="190"/>
      <c r="W178" s="190">
        <f t="shared" si="59"/>
        <v>0</v>
      </c>
      <c r="X178" s="191"/>
      <c r="Y178" s="191"/>
      <c r="Z178" s="191">
        <f t="shared" si="60"/>
        <v>0</v>
      </c>
      <c r="AA178" s="192"/>
      <c r="AB178" s="192"/>
      <c r="AC178" s="192">
        <f t="shared" si="61"/>
        <v>0</v>
      </c>
      <c r="AD178" s="193"/>
      <c r="AE178" s="193"/>
      <c r="AF178" s="193">
        <f t="shared" si="62"/>
        <v>0</v>
      </c>
      <c r="AG178" s="194"/>
      <c r="AH178" s="194"/>
      <c r="AI178" s="194">
        <f t="shared" si="63"/>
        <v>0</v>
      </c>
      <c r="AJ178" s="195"/>
      <c r="AK178" s="195"/>
      <c r="AL178" s="195">
        <f t="shared" si="64"/>
        <v>0</v>
      </c>
      <c r="AM178" s="196"/>
      <c r="AN178" s="196"/>
      <c r="AO178" s="196">
        <f t="shared" si="65"/>
        <v>0</v>
      </c>
      <c r="AP178" s="197"/>
      <c r="AQ178" s="197"/>
      <c r="AR178" s="197">
        <f t="shared" si="66"/>
        <v>0</v>
      </c>
      <c r="AS178" s="198"/>
      <c r="AT178" s="198"/>
      <c r="AU178" s="198">
        <f t="shared" si="67"/>
        <v>0</v>
      </c>
      <c r="AV178" s="199"/>
      <c r="AW178" s="199"/>
      <c r="AX178" s="199">
        <f t="shared" si="68"/>
        <v>0</v>
      </c>
      <c r="AY178" s="200"/>
      <c r="AZ178" s="200"/>
      <c r="BA178" s="200">
        <f t="shared" si="69"/>
        <v>0</v>
      </c>
      <c r="BB178" s="201"/>
      <c r="BC178" s="201"/>
      <c r="BD178" s="201">
        <f t="shared" si="70"/>
        <v>0</v>
      </c>
      <c r="BE178" s="202"/>
      <c r="BF178" s="202"/>
      <c r="BG178" s="202">
        <f t="shared" si="71"/>
        <v>0</v>
      </c>
      <c r="BH178" s="203"/>
      <c r="BI178" s="203"/>
      <c r="BJ178" s="203">
        <f t="shared" si="72"/>
        <v>0</v>
      </c>
      <c r="BK178" s="195"/>
      <c r="BL178" s="195"/>
      <c r="BM178" s="195">
        <f t="shared" si="73"/>
        <v>0</v>
      </c>
      <c r="BN178" s="204"/>
      <c r="BO178" s="204"/>
      <c r="BP178" s="204">
        <f t="shared" si="74"/>
        <v>0</v>
      </c>
      <c r="BQ178" s="205"/>
      <c r="BR178" s="205"/>
      <c r="BS178" s="205">
        <f t="shared" si="75"/>
        <v>0</v>
      </c>
      <c r="BT178" s="206"/>
      <c r="BU178" s="206"/>
      <c r="BV178" s="206">
        <f t="shared" si="76"/>
        <v>0</v>
      </c>
      <c r="BW178" s="207"/>
      <c r="BX178" s="207"/>
      <c r="BY178" s="207">
        <f t="shared" si="77"/>
        <v>0</v>
      </c>
      <c r="BZ178" s="208"/>
      <c r="CA178" s="208"/>
      <c r="CB178" s="208">
        <f t="shared" si="78"/>
        <v>0</v>
      </c>
      <c r="CC178" s="209"/>
      <c r="CD178" s="209"/>
      <c r="CE178" s="209">
        <f t="shared" si="79"/>
        <v>0</v>
      </c>
      <c r="CF178" s="210"/>
      <c r="CG178" s="210"/>
      <c r="CH178" s="210">
        <f t="shared" si="80"/>
        <v>0</v>
      </c>
      <c r="CI178" s="211"/>
      <c r="CJ178" s="211"/>
      <c r="CK178" s="211">
        <f t="shared" si="81"/>
        <v>0</v>
      </c>
      <c r="CL178" s="206"/>
      <c r="CM178" s="206"/>
      <c r="CN178" s="206">
        <f t="shared" si="82"/>
        <v>0</v>
      </c>
      <c r="CO178" s="212"/>
      <c r="CP178" s="212"/>
      <c r="CQ178" s="212">
        <f t="shared" si="83"/>
        <v>0</v>
      </c>
      <c r="CR178" s="213"/>
      <c r="CS178" s="213"/>
      <c r="CT178" s="213">
        <f t="shared" si="84"/>
        <v>0</v>
      </c>
      <c r="CU178">
        <f t="shared" si="95"/>
        <v>0</v>
      </c>
      <c r="CV178">
        <f t="shared" si="96"/>
        <v>0</v>
      </c>
      <c r="CW178">
        <f t="shared" si="97"/>
        <v>0</v>
      </c>
      <c r="CY178" s="140" t="e">
        <f t="shared" si="98"/>
        <v>#NAME?</v>
      </c>
      <c r="CZ178">
        <f t="shared" si="99"/>
        <v>0</v>
      </c>
    </row>
    <row r="179" spans="1:104">
      <c r="A179" s="181">
        <v>108</v>
      </c>
      <c r="B179" s="230"/>
      <c r="C179" s="182" t="s">
        <v>130</v>
      </c>
      <c r="D179" s="183"/>
      <c r="E179" s="184"/>
      <c r="F179" s="152"/>
      <c r="G179" s="152"/>
      <c r="H179" s="185">
        <f t="shared" si="54"/>
        <v>0</v>
      </c>
      <c r="I179" s="153"/>
      <c r="J179" s="153"/>
      <c r="K179" s="186">
        <f t="shared" si="55"/>
        <v>0</v>
      </c>
      <c r="L179" s="187"/>
      <c r="M179" s="187"/>
      <c r="N179" s="187">
        <f t="shared" si="56"/>
        <v>0</v>
      </c>
      <c r="O179" s="188"/>
      <c r="P179" s="188"/>
      <c r="Q179" s="188">
        <f t="shared" si="57"/>
        <v>0</v>
      </c>
      <c r="R179" s="189"/>
      <c r="S179" s="189"/>
      <c r="T179" s="189">
        <f t="shared" si="58"/>
        <v>0</v>
      </c>
      <c r="U179" s="190"/>
      <c r="V179" s="190"/>
      <c r="W179" s="190">
        <f t="shared" si="59"/>
        <v>0</v>
      </c>
      <c r="X179" s="191"/>
      <c r="Y179" s="191"/>
      <c r="Z179" s="191">
        <f t="shared" si="60"/>
        <v>0</v>
      </c>
      <c r="AA179" s="192"/>
      <c r="AB179" s="192"/>
      <c r="AC179" s="192">
        <f t="shared" si="61"/>
        <v>0</v>
      </c>
      <c r="AD179" s="193"/>
      <c r="AE179" s="193"/>
      <c r="AF179" s="193">
        <f t="shared" si="62"/>
        <v>0</v>
      </c>
      <c r="AG179" s="194"/>
      <c r="AH179" s="194"/>
      <c r="AI179" s="194">
        <f t="shared" si="63"/>
        <v>0</v>
      </c>
      <c r="AJ179" s="195"/>
      <c r="AK179" s="195"/>
      <c r="AL179" s="195">
        <f t="shared" si="64"/>
        <v>0</v>
      </c>
      <c r="AM179" s="196"/>
      <c r="AN179" s="196"/>
      <c r="AO179" s="196">
        <f t="shared" si="65"/>
        <v>0</v>
      </c>
      <c r="AP179" s="197"/>
      <c r="AQ179" s="197"/>
      <c r="AR179" s="197">
        <f t="shared" si="66"/>
        <v>0</v>
      </c>
      <c r="AS179" s="198"/>
      <c r="AT179" s="198"/>
      <c r="AU179" s="198">
        <f t="shared" si="67"/>
        <v>0</v>
      </c>
      <c r="AV179" s="199"/>
      <c r="AW179" s="199"/>
      <c r="AX179" s="199">
        <f t="shared" si="68"/>
        <v>0</v>
      </c>
      <c r="AY179" s="200"/>
      <c r="AZ179" s="200"/>
      <c r="BA179" s="200">
        <f t="shared" si="69"/>
        <v>0</v>
      </c>
      <c r="BB179" s="201"/>
      <c r="BC179" s="201"/>
      <c r="BD179" s="201">
        <f t="shared" si="70"/>
        <v>0</v>
      </c>
      <c r="BE179" s="202"/>
      <c r="BF179" s="202"/>
      <c r="BG179" s="202">
        <f t="shared" si="71"/>
        <v>0</v>
      </c>
      <c r="BH179" s="203"/>
      <c r="BI179" s="203"/>
      <c r="BJ179" s="203">
        <f t="shared" si="72"/>
        <v>0</v>
      </c>
      <c r="BK179" s="195"/>
      <c r="BL179" s="195"/>
      <c r="BM179" s="195">
        <f t="shared" si="73"/>
        <v>0</v>
      </c>
      <c r="BN179" s="204"/>
      <c r="BO179" s="204"/>
      <c r="BP179" s="204">
        <f t="shared" si="74"/>
        <v>0</v>
      </c>
      <c r="BQ179" s="205"/>
      <c r="BR179" s="205"/>
      <c r="BS179" s="205">
        <f t="shared" si="75"/>
        <v>0</v>
      </c>
      <c r="BT179" s="206"/>
      <c r="BU179" s="206"/>
      <c r="BV179" s="206">
        <f t="shared" si="76"/>
        <v>0</v>
      </c>
      <c r="BW179" s="207"/>
      <c r="BX179" s="207"/>
      <c r="BY179" s="207">
        <f t="shared" si="77"/>
        <v>0</v>
      </c>
      <c r="BZ179" s="208"/>
      <c r="CA179" s="208"/>
      <c r="CB179" s="208">
        <f t="shared" si="78"/>
        <v>0</v>
      </c>
      <c r="CC179" s="209"/>
      <c r="CD179" s="209"/>
      <c r="CE179" s="209">
        <f t="shared" si="79"/>
        <v>0</v>
      </c>
      <c r="CF179" s="210"/>
      <c r="CG179" s="210"/>
      <c r="CH179" s="210">
        <f t="shared" si="80"/>
        <v>0</v>
      </c>
      <c r="CI179" s="211"/>
      <c r="CJ179" s="211"/>
      <c r="CK179" s="211">
        <f t="shared" si="81"/>
        <v>0</v>
      </c>
      <c r="CL179" s="206"/>
      <c r="CM179" s="206"/>
      <c r="CN179" s="206">
        <f t="shared" si="82"/>
        <v>0</v>
      </c>
      <c r="CO179" s="212"/>
      <c r="CP179" s="212"/>
      <c r="CQ179" s="212">
        <f t="shared" si="83"/>
        <v>0</v>
      </c>
      <c r="CR179" s="213"/>
      <c r="CS179" s="213"/>
      <c r="CT179" s="213">
        <f t="shared" si="84"/>
        <v>0</v>
      </c>
      <c r="CU179">
        <f t="shared" si="95"/>
        <v>0</v>
      </c>
      <c r="CV179">
        <f t="shared" si="96"/>
        <v>0</v>
      </c>
      <c r="CW179">
        <f t="shared" si="97"/>
        <v>0</v>
      </c>
      <c r="CY179" s="140" t="e">
        <f t="shared" si="98"/>
        <v>#NAME?</v>
      </c>
      <c r="CZ179">
        <f t="shared" si="99"/>
        <v>0</v>
      </c>
    </row>
    <row r="180" spans="1:104">
      <c r="A180" s="181">
        <v>109</v>
      </c>
      <c r="B180" s="230"/>
      <c r="C180" s="182" t="s">
        <v>130</v>
      </c>
      <c r="D180" s="183"/>
      <c r="E180" s="184"/>
      <c r="F180" s="152"/>
      <c r="G180" s="152"/>
      <c r="H180" s="185">
        <f t="shared" si="54"/>
        <v>0</v>
      </c>
      <c r="I180" s="153"/>
      <c r="J180" s="153"/>
      <c r="K180" s="186">
        <f t="shared" si="55"/>
        <v>0</v>
      </c>
      <c r="L180" s="187"/>
      <c r="M180" s="187"/>
      <c r="N180" s="187">
        <f t="shared" si="56"/>
        <v>0</v>
      </c>
      <c r="O180" s="188"/>
      <c r="P180" s="188"/>
      <c r="Q180" s="188">
        <f t="shared" si="57"/>
        <v>0</v>
      </c>
      <c r="R180" s="189"/>
      <c r="S180" s="189"/>
      <c r="T180" s="189">
        <f t="shared" si="58"/>
        <v>0</v>
      </c>
      <c r="U180" s="190"/>
      <c r="V180" s="190"/>
      <c r="W180" s="190">
        <f t="shared" si="59"/>
        <v>0</v>
      </c>
      <c r="X180" s="191"/>
      <c r="Y180" s="191"/>
      <c r="Z180" s="191">
        <f t="shared" si="60"/>
        <v>0</v>
      </c>
      <c r="AA180" s="192"/>
      <c r="AB180" s="192"/>
      <c r="AC180" s="192">
        <f t="shared" si="61"/>
        <v>0</v>
      </c>
      <c r="AD180" s="193"/>
      <c r="AE180" s="193"/>
      <c r="AF180" s="193">
        <f t="shared" si="62"/>
        <v>0</v>
      </c>
      <c r="AG180" s="194"/>
      <c r="AH180" s="194"/>
      <c r="AI180" s="194">
        <f t="shared" si="63"/>
        <v>0</v>
      </c>
      <c r="AJ180" s="195"/>
      <c r="AK180" s="195"/>
      <c r="AL180" s="195">
        <f t="shared" si="64"/>
        <v>0</v>
      </c>
      <c r="AM180" s="196"/>
      <c r="AN180" s="196"/>
      <c r="AO180" s="196">
        <f t="shared" si="65"/>
        <v>0</v>
      </c>
      <c r="AP180" s="197"/>
      <c r="AQ180" s="197"/>
      <c r="AR180" s="197">
        <f t="shared" si="66"/>
        <v>0</v>
      </c>
      <c r="AS180" s="198"/>
      <c r="AT180" s="198"/>
      <c r="AU180" s="198">
        <f t="shared" si="67"/>
        <v>0</v>
      </c>
      <c r="AV180" s="199"/>
      <c r="AW180" s="199"/>
      <c r="AX180" s="199">
        <f t="shared" si="68"/>
        <v>0</v>
      </c>
      <c r="AY180" s="200"/>
      <c r="AZ180" s="200"/>
      <c r="BA180" s="200">
        <f t="shared" si="69"/>
        <v>0</v>
      </c>
      <c r="BB180" s="201"/>
      <c r="BC180" s="201"/>
      <c r="BD180" s="201">
        <f t="shared" si="70"/>
        <v>0</v>
      </c>
      <c r="BE180" s="202"/>
      <c r="BF180" s="202"/>
      <c r="BG180" s="202">
        <f t="shared" si="71"/>
        <v>0</v>
      </c>
      <c r="BH180" s="203"/>
      <c r="BI180" s="203"/>
      <c r="BJ180" s="203">
        <f t="shared" si="72"/>
        <v>0</v>
      </c>
      <c r="BK180" s="195"/>
      <c r="BL180" s="195"/>
      <c r="BM180" s="195">
        <f t="shared" si="73"/>
        <v>0</v>
      </c>
      <c r="BN180" s="204"/>
      <c r="BO180" s="204"/>
      <c r="BP180" s="204">
        <f t="shared" si="74"/>
        <v>0</v>
      </c>
      <c r="BQ180" s="205"/>
      <c r="BR180" s="205"/>
      <c r="BS180" s="205">
        <f t="shared" si="75"/>
        <v>0</v>
      </c>
      <c r="BT180" s="206"/>
      <c r="BU180" s="206"/>
      <c r="BV180" s="206">
        <f t="shared" si="76"/>
        <v>0</v>
      </c>
      <c r="BW180" s="207"/>
      <c r="BX180" s="207"/>
      <c r="BY180" s="207">
        <f t="shared" si="77"/>
        <v>0</v>
      </c>
      <c r="BZ180" s="208"/>
      <c r="CA180" s="208"/>
      <c r="CB180" s="208">
        <f t="shared" si="78"/>
        <v>0</v>
      </c>
      <c r="CC180" s="209"/>
      <c r="CD180" s="209"/>
      <c r="CE180" s="209">
        <f t="shared" si="79"/>
        <v>0</v>
      </c>
      <c r="CF180" s="210"/>
      <c r="CG180" s="210"/>
      <c r="CH180" s="210">
        <f t="shared" si="80"/>
        <v>0</v>
      </c>
      <c r="CI180" s="211"/>
      <c r="CJ180" s="211"/>
      <c r="CK180" s="211">
        <f t="shared" si="81"/>
        <v>0</v>
      </c>
      <c r="CL180" s="206"/>
      <c r="CM180" s="206"/>
      <c r="CN180" s="206">
        <f t="shared" si="82"/>
        <v>0</v>
      </c>
      <c r="CO180" s="212"/>
      <c r="CP180" s="212"/>
      <c r="CQ180" s="212">
        <f t="shared" si="83"/>
        <v>0</v>
      </c>
      <c r="CR180" s="213"/>
      <c r="CS180" s="213"/>
      <c r="CT180" s="213">
        <f t="shared" si="84"/>
        <v>0</v>
      </c>
      <c r="CU180">
        <f t="shared" si="95"/>
        <v>0</v>
      </c>
      <c r="CV180">
        <f t="shared" si="96"/>
        <v>0</v>
      </c>
      <c r="CW180">
        <f t="shared" si="97"/>
        <v>0</v>
      </c>
      <c r="CY180" s="140" t="e">
        <f t="shared" si="98"/>
        <v>#NAME?</v>
      </c>
      <c r="CZ180">
        <f t="shared" si="99"/>
        <v>0</v>
      </c>
    </row>
    <row r="181" spans="1:104">
      <c r="A181" s="181">
        <v>110</v>
      </c>
      <c r="B181" s="230"/>
      <c r="C181" s="182" t="s">
        <v>130</v>
      </c>
      <c r="D181" s="183"/>
      <c r="E181" s="184"/>
      <c r="F181" s="152"/>
      <c r="G181" s="152"/>
      <c r="H181" s="185">
        <f t="shared" ref="H181:H244" si="100">D181+F181-G181</f>
        <v>0</v>
      </c>
      <c r="I181" s="153"/>
      <c r="J181" s="153"/>
      <c r="K181" s="186">
        <f t="shared" ref="K181:K244" si="101">H181+I181-J181</f>
        <v>0</v>
      </c>
      <c r="L181" s="187"/>
      <c r="M181" s="187"/>
      <c r="N181" s="187">
        <f t="shared" ref="N181:N244" si="102">K181+L181-M181</f>
        <v>0</v>
      </c>
      <c r="O181" s="188"/>
      <c r="P181" s="188"/>
      <c r="Q181" s="188">
        <f t="shared" ref="Q181:Q244" si="103">N181+O181-P181</f>
        <v>0</v>
      </c>
      <c r="R181" s="189"/>
      <c r="S181" s="189"/>
      <c r="T181" s="189">
        <f t="shared" ref="T181:T244" si="104">Q181+R181-S181</f>
        <v>0</v>
      </c>
      <c r="U181" s="190"/>
      <c r="V181" s="190"/>
      <c r="W181" s="190">
        <f t="shared" ref="W181:W244" si="105">T181+U181-V181</f>
        <v>0</v>
      </c>
      <c r="X181" s="191"/>
      <c r="Y181" s="191"/>
      <c r="Z181" s="191">
        <f t="shared" ref="Z181:Z244" si="106">W181+X181-Y181</f>
        <v>0</v>
      </c>
      <c r="AA181" s="192"/>
      <c r="AB181" s="192"/>
      <c r="AC181" s="192">
        <f t="shared" ref="AC181:AC244" si="107">Z181+AA181-AB181</f>
        <v>0</v>
      </c>
      <c r="AD181" s="193"/>
      <c r="AE181" s="193"/>
      <c r="AF181" s="193">
        <f t="shared" ref="AF181:AF244" si="108">AC181+AD181-AE181</f>
        <v>0</v>
      </c>
      <c r="AG181" s="194"/>
      <c r="AH181" s="194"/>
      <c r="AI181" s="194">
        <f t="shared" ref="AI181:AI244" si="109">AF181+AG181-AH181</f>
        <v>0</v>
      </c>
      <c r="AJ181" s="195"/>
      <c r="AK181" s="195"/>
      <c r="AL181" s="195">
        <f t="shared" ref="AL181:AL244" si="110">AI181+AJ181-AK181</f>
        <v>0</v>
      </c>
      <c r="AM181" s="196"/>
      <c r="AN181" s="196"/>
      <c r="AO181" s="196">
        <f t="shared" ref="AO181:AO244" si="111">AL181+AM181-AN181</f>
        <v>0</v>
      </c>
      <c r="AP181" s="197"/>
      <c r="AQ181" s="197"/>
      <c r="AR181" s="197">
        <f t="shared" ref="AR181:AR244" si="112">AO181+AP181-AQ181</f>
        <v>0</v>
      </c>
      <c r="AS181" s="198"/>
      <c r="AT181" s="198"/>
      <c r="AU181" s="198">
        <f t="shared" ref="AU181:AU244" si="113">AR181+AS181-AT181</f>
        <v>0</v>
      </c>
      <c r="AV181" s="199"/>
      <c r="AW181" s="199"/>
      <c r="AX181" s="199">
        <f t="shared" ref="AX181:AX244" si="114">AU181+AV181-AW181</f>
        <v>0</v>
      </c>
      <c r="AY181" s="200"/>
      <c r="AZ181" s="200"/>
      <c r="BA181" s="200">
        <f t="shared" ref="BA181:BA244" si="115">AX181+AY181-AZ181</f>
        <v>0</v>
      </c>
      <c r="BB181" s="201"/>
      <c r="BC181" s="201"/>
      <c r="BD181" s="201">
        <f t="shared" ref="BD181:BD244" si="116">BA181+BB181-BC181</f>
        <v>0</v>
      </c>
      <c r="BE181" s="202"/>
      <c r="BF181" s="202"/>
      <c r="BG181" s="202">
        <f t="shared" ref="BG181:BG244" si="117">BD181+BE181-BF181</f>
        <v>0</v>
      </c>
      <c r="BH181" s="203"/>
      <c r="BI181" s="203"/>
      <c r="BJ181" s="203">
        <f t="shared" ref="BJ181:BJ244" si="118">BG181+BH181-BI181</f>
        <v>0</v>
      </c>
      <c r="BK181" s="195"/>
      <c r="BL181" s="195"/>
      <c r="BM181" s="195">
        <f t="shared" ref="BM181:BM244" si="119">BJ181+BK181-BL181</f>
        <v>0</v>
      </c>
      <c r="BN181" s="204"/>
      <c r="BO181" s="204"/>
      <c r="BP181" s="204">
        <f t="shared" ref="BP181:BP244" si="120">BM181+BN181-BO181</f>
        <v>0</v>
      </c>
      <c r="BQ181" s="205"/>
      <c r="BR181" s="205"/>
      <c r="BS181" s="205">
        <f t="shared" ref="BS181:BS244" si="121">BP181+BQ181-BR181</f>
        <v>0</v>
      </c>
      <c r="BT181" s="206"/>
      <c r="BU181" s="206"/>
      <c r="BV181" s="206">
        <f t="shared" ref="BV181:BV244" si="122">BS181+BT181-BU181</f>
        <v>0</v>
      </c>
      <c r="BW181" s="207"/>
      <c r="BX181" s="207"/>
      <c r="BY181" s="207">
        <f t="shared" ref="BY181:BY244" si="123">BV181+BW181-BX181</f>
        <v>0</v>
      </c>
      <c r="BZ181" s="208"/>
      <c r="CA181" s="208"/>
      <c r="CB181" s="208">
        <f t="shared" ref="CB181:CB244" si="124">BY181+BZ181-CA181</f>
        <v>0</v>
      </c>
      <c r="CC181" s="209"/>
      <c r="CD181" s="209"/>
      <c r="CE181" s="209">
        <f t="shared" ref="CE181:CE244" si="125">CB181+CC181-CD181</f>
        <v>0</v>
      </c>
      <c r="CF181" s="210"/>
      <c r="CG181" s="210"/>
      <c r="CH181" s="210">
        <f t="shared" ref="CH181:CH244" si="126">CE181+CF181-CG181</f>
        <v>0</v>
      </c>
      <c r="CI181" s="211"/>
      <c r="CJ181" s="211"/>
      <c r="CK181" s="211">
        <f t="shared" ref="CK181:CK244" si="127">CH181+CI181-CJ181</f>
        <v>0</v>
      </c>
      <c r="CL181" s="206"/>
      <c r="CM181" s="206"/>
      <c r="CN181" s="206">
        <f t="shared" ref="CN181:CN244" si="128">CK181+CL181-CM181</f>
        <v>0</v>
      </c>
      <c r="CO181" s="212"/>
      <c r="CP181" s="212"/>
      <c r="CQ181" s="212">
        <f t="shared" ref="CQ181:CQ244" si="129">CN181+CO181-CP181</f>
        <v>0</v>
      </c>
      <c r="CR181" s="213"/>
      <c r="CS181" s="213"/>
      <c r="CT181" s="213">
        <f t="shared" ref="CT181:CT244" si="130">CQ181+CR181-CS181</f>
        <v>0</v>
      </c>
      <c r="CU181">
        <f t="shared" si="95"/>
        <v>0</v>
      </c>
      <c r="CV181">
        <f t="shared" si="96"/>
        <v>0</v>
      </c>
      <c r="CW181">
        <f t="shared" si="97"/>
        <v>0</v>
      </c>
      <c r="CY181" s="140" t="e">
        <f t="shared" si="98"/>
        <v>#NAME?</v>
      </c>
      <c r="CZ181">
        <f t="shared" si="99"/>
        <v>0</v>
      </c>
    </row>
    <row r="182" spans="1:104">
      <c r="A182" s="181">
        <v>111</v>
      </c>
      <c r="B182" s="230"/>
      <c r="C182" s="182" t="s">
        <v>130</v>
      </c>
      <c r="D182" s="183"/>
      <c r="E182" s="184"/>
      <c r="F182" s="152"/>
      <c r="G182" s="152"/>
      <c r="H182" s="185">
        <f t="shared" si="100"/>
        <v>0</v>
      </c>
      <c r="I182" s="153"/>
      <c r="J182" s="153"/>
      <c r="K182" s="186">
        <f t="shared" si="101"/>
        <v>0</v>
      </c>
      <c r="L182" s="187"/>
      <c r="M182" s="187"/>
      <c r="N182" s="187">
        <f t="shared" si="102"/>
        <v>0</v>
      </c>
      <c r="O182" s="188"/>
      <c r="P182" s="188"/>
      <c r="Q182" s="188">
        <f t="shared" si="103"/>
        <v>0</v>
      </c>
      <c r="R182" s="189"/>
      <c r="S182" s="189"/>
      <c r="T182" s="189">
        <f t="shared" si="104"/>
        <v>0</v>
      </c>
      <c r="U182" s="190"/>
      <c r="V182" s="190"/>
      <c r="W182" s="190">
        <f t="shared" si="105"/>
        <v>0</v>
      </c>
      <c r="X182" s="191"/>
      <c r="Y182" s="191"/>
      <c r="Z182" s="191">
        <f t="shared" si="106"/>
        <v>0</v>
      </c>
      <c r="AA182" s="192"/>
      <c r="AB182" s="192"/>
      <c r="AC182" s="192">
        <f t="shared" si="107"/>
        <v>0</v>
      </c>
      <c r="AD182" s="193"/>
      <c r="AE182" s="193"/>
      <c r="AF182" s="193">
        <f t="shared" si="108"/>
        <v>0</v>
      </c>
      <c r="AG182" s="194"/>
      <c r="AH182" s="194"/>
      <c r="AI182" s="194">
        <f t="shared" si="109"/>
        <v>0</v>
      </c>
      <c r="AJ182" s="195"/>
      <c r="AK182" s="195"/>
      <c r="AL182" s="195">
        <f t="shared" si="110"/>
        <v>0</v>
      </c>
      <c r="AM182" s="196"/>
      <c r="AN182" s="196"/>
      <c r="AO182" s="196">
        <f t="shared" si="111"/>
        <v>0</v>
      </c>
      <c r="AP182" s="197"/>
      <c r="AQ182" s="197"/>
      <c r="AR182" s="197">
        <f t="shared" si="112"/>
        <v>0</v>
      </c>
      <c r="AS182" s="198"/>
      <c r="AT182" s="198"/>
      <c r="AU182" s="198">
        <f t="shared" si="113"/>
        <v>0</v>
      </c>
      <c r="AV182" s="199"/>
      <c r="AW182" s="199"/>
      <c r="AX182" s="199">
        <f t="shared" si="114"/>
        <v>0</v>
      </c>
      <c r="AY182" s="200"/>
      <c r="AZ182" s="200"/>
      <c r="BA182" s="200">
        <f t="shared" si="115"/>
        <v>0</v>
      </c>
      <c r="BB182" s="201"/>
      <c r="BC182" s="201"/>
      <c r="BD182" s="201">
        <f t="shared" si="116"/>
        <v>0</v>
      </c>
      <c r="BE182" s="202"/>
      <c r="BF182" s="202"/>
      <c r="BG182" s="202">
        <f t="shared" si="117"/>
        <v>0</v>
      </c>
      <c r="BH182" s="203"/>
      <c r="BI182" s="203"/>
      <c r="BJ182" s="203">
        <f t="shared" si="118"/>
        <v>0</v>
      </c>
      <c r="BK182" s="195"/>
      <c r="BL182" s="195"/>
      <c r="BM182" s="195">
        <f t="shared" si="119"/>
        <v>0</v>
      </c>
      <c r="BN182" s="204"/>
      <c r="BO182" s="204"/>
      <c r="BP182" s="204">
        <f t="shared" si="120"/>
        <v>0</v>
      </c>
      <c r="BQ182" s="205"/>
      <c r="BR182" s="205"/>
      <c r="BS182" s="205">
        <f t="shared" si="121"/>
        <v>0</v>
      </c>
      <c r="BT182" s="206"/>
      <c r="BU182" s="206"/>
      <c r="BV182" s="206">
        <f t="shared" si="122"/>
        <v>0</v>
      </c>
      <c r="BW182" s="207"/>
      <c r="BX182" s="207"/>
      <c r="BY182" s="207">
        <f t="shared" si="123"/>
        <v>0</v>
      </c>
      <c r="BZ182" s="208"/>
      <c r="CA182" s="208"/>
      <c r="CB182" s="208">
        <f t="shared" si="124"/>
        <v>0</v>
      </c>
      <c r="CC182" s="209"/>
      <c r="CD182" s="209"/>
      <c r="CE182" s="209">
        <f t="shared" si="125"/>
        <v>0</v>
      </c>
      <c r="CF182" s="210"/>
      <c r="CG182" s="210"/>
      <c r="CH182" s="210">
        <f t="shared" si="126"/>
        <v>0</v>
      </c>
      <c r="CI182" s="211"/>
      <c r="CJ182" s="211"/>
      <c r="CK182" s="211">
        <f t="shared" si="127"/>
        <v>0</v>
      </c>
      <c r="CL182" s="206"/>
      <c r="CM182" s="206"/>
      <c r="CN182" s="206">
        <f t="shared" si="128"/>
        <v>0</v>
      </c>
      <c r="CO182" s="212"/>
      <c r="CP182" s="212"/>
      <c r="CQ182" s="212">
        <f t="shared" si="129"/>
        <v>0</v>
      </c>
      <c r="CR182" s="213"/>
      <c r="CS182" s="213"/>
      <c r="CT182" s="213">
        <f t="shared" si="130"/>
        <v>0</v>
      </c>
      <c r="CU182">
        <f t="shared" si="95"/>
        <v>0</v>
      </c>
      <c r="CV182">
        <f t="shared" si="96"/>
        <v>0</v>
      </c>
      <c r="CW182">
        <f t="shared" si="97"/>
        <v>0</v>
      </c>
      <c r="CY182" s="140" t="e">
        <f t="shared" si="98"/>
        <v>#NAME?</v>
      </c>
      <c r="CZ182">
        <f t="shared" si="99"/>
        <v>0</v>
      </c>
    </row>
    <row r="183" spans="1:104">
      <c r="A183" s="181">
        <v>112</v>
      </c>
      <c r="B183" s="230"/>
      <c r="C183" s="182" t="s">
        <v>130</v>
      </c>
      <c r="D183" s="183"/>
      <c r="E183" s="184"/>
      <c r="F183" s="152"/>
      <c r="G183" s="152"/>
      <c r="H183" s="185">
        <f t="shared" si="100"/>
        <v>0</v>
      </c>
      <c r="I183" s="153"/>
      <c r="J183" s="153"/>
      <c r="K183" s="186">
        <f t="shared" si="101"/>
        <v>0</v>
      </c>
      <c r="L183" s="187"/>
      <c r="M183" s="187"/>
      <c r="N183" s="187">
        <f t="shared" si="102"/>
        <v>0</v>
      </c>
      <c r="O183" s="188"/>
      <c r="P183" s="188"/>
      <c r="Q183" s="188">
        <f t="shared" si="103"/>
        <v>0</v>
      </c>
      <c r="R183" s="189"/>
      <c r="S183" s="189"/>
      <c r="T183" s="189">
        <f t="shared" si="104"/>
        <v>0</v>
      </c>
      <c r="U183" s="190"/>
      <c r="V183" s="190"/>
      <c r="W183" s="190">
        <f t="shared" si="105"/>
        <v>0</v>
      </c>
      <c r="X183" s="191"/>
      <c r="Y183" s="191"/>
      <c r="Z183" s="191">
        <f t="shared" si="106"/>
        <v>0</v>
      </c>
      <c r="AA183" s="192"/>
      <c r="AB183" s="192"/>
      <c r="AC183" s="192">
        <f t="shared" si="107"/>
        <v>0</v>
      </c>
      <c r="AD183" s="193"/>
      <c r="AE183" s="193"/>
      <c r="AF183" s="193">
        <f t="shared" si="108"/>
        <v>0</v>
      </c>
      <c r="AG183" s="194"/>
      <c r="AH183" s="194"/>
      <c r="AI183" s="194">
        <f t="shared" si="109"/>
        <v>0</v>
      </c>
      <c r="AJ183" s="195"/>
      <c r="AK183" s="195"/>
      <c r="AL183" s="195">
        <f t="shared" si="110"/>
        <v>0</v>
      </c>
      <c r="AM183" s="196"/>
      <c r="AN183" s="196"/>
      <c r="AO183" s="196">
        <f t="shared" si="111"/>
        <v>0</v>
      </c>
      <c r="AP183" s="197"/>
      <c r="AQ183" s="197"/>
      <c r="AR183" s="197">
        <f t="shared" si="112"/>
        <v>0</v>
      </c>
      <c r="AS183" s="198"/>
      <c r="AT183" s="198"/>
      <c r="AU183" s="198">
        <f t="shared" si="113"/>
        <v>0</v>
      </c>
      <c r="AV183" s="199"/>
      <c r="AW183" s="199"/>
      <c r="AX183" s="199">
        <f t="shared" si="114"/>
        <v>0</v>
      </c>
      <c r="AY183" s="200"/>
      <c r="AZ183" s="200"/>
      <c r="BA183" s="200">
        <f t="shared" si="115"/>
        <v>0</v>
      </c>
      <c r="BB183" s="201"/>
      <c r="BC183" s="201"/>
      <c r="BD183" s="201">
        <f t="shared" si="116"/>
        <v>0</v>
      </c>
      <c r="BE183" s="202"/>
      <c r="BF183" s="202"/>
      <c r="BG183" s="202">
        <f t="shared" si="117"/>
        <v>0</v>
      </c>
      <c r="BH183" s="203"/>
      <c r="BI183" s="203"/>
      <c r="BJ183" s="203">
        <f t="shared" si="118"/>
        <v>0</v>
      </c>
      <c r="BK183" s="195"/>
      <c r="BL183" s="195"/>
      <c r="BM183" s="195">
        <f t="shared" si="119"/>
        <v>0</v>
      </c>
      <c r="BN183" s="204"/>
      <c r="BO183" s="204"/>
      <c r="BP183" s="204">
        <f t="shared" si="120"/>
        <v>0</v>
      </c>
      <c r="BQ183" s="205"/>
      <c r="BR183" s="205"/>
      <c r="BS183" s="205">
        <f t="shared" si="121"/>
        <v>0</v>
      </c>
      <c r="BT183" s="206"/>
      <c r="BU183" s="206"/>
      <c r="BV183" s="206">
        <f t="shared" si="122"/>
        <v>0</v>
      </c>
      <c r="BW183" s="207"/>
      <c r="BX183" s="207"/>
      <c r="BY183" s="207">
        <f t="shared" si="123"/>
        <v>0</v>
      </c>
      <c r="BZ183" s="208"/>
      <c r="CA183" s="208"/>
      <c r="CB183" s="208">
        <f t="shared" si="124"/>
        <v>0</v>
      </c>
      <c r="CC183" s="209"/>
      <c r="CD183" s="209"/>
      <c r="CE183" s="209">
        <f t="shared" si="125"/>
        <v>0</v>
      </c>
      <c r="CF183" s="210"/>
      <c r="CG183" s="210"/>
      <c r="CH183" s="210">
        <f t="shared" si="126"/>
        <v>0</v>
      </c>
      <c r="CI183" s="211"/>
      <c r="CJ183" s="211"/>
      <c r="CK183" s="211">
        <f t="shared" si="127"/>
        <v>0</v>
      </c>
      <c r="CL183" s="206"/>
      <c r="CM183" s="206"/>
      <c r="CN183" s="206">
        <f t="shared" si="128"/>
        <v>0</v>
      </c>
      <c r="CO183" s="212"/>
      <c r="CP183" s="212"/>
      <c r="CQ183" s="212">
        <f t="shared" si="129"/>
        <v>0</v>
      </c>
      <c r="CR183" s="213"/>
      <c r="CS183" s="213"/>
      <c r="CT183" s="213">
        <f t="shared" si="130"/>
        <v>0</v>
      </c>
      <c r="CU183">
        <f t="shared" si="95"/>
        <v>0</v>
      </c>
      <c r="CV183">
        <f t="shared" si="96"/>
        <v>0</v>
      </c>
      <c r="CW183">
        <f t="shared" si="97"/>
        <v>0</v>
      </c>
      <c r="CY183" s="140" t="e">
        <f t="shared" si="98"/>
        <v>#NAME?</v>
      </c>
      <c r="CZ183">
        <f t="shared" si="99"/>
        <v>0</v>
      </c>
    </row>
    <row r="184" spans="1:104">
      <c r="A184" s="181">
        <v>113</v>
      </c>
      <c r="B184" s="230"/>
      <c r="C184" s="182" t="s">
        <v>130</v>
      </c>
      <c r="D184" s="183"/>
      <c r="E184" s="184"/>
      <c r="F184" s="152"/>
      <c r="G184" s="152"/>
      <c r="H184" s="185">
        <f t="shared" si="100"/>
        <v>0</v>
      </c>
      <c r="I184" s="153"/>
      <c r="J184" s="153"/>
      <c r="K184" s="186">
        <f t="shared" si="101"/>
        <v>0</v>
      </c>
      <c r="L184" s="187"/>
      <c r="M184" s="187"/>
      <c r="N184" s="187">
        <f t="shared" si="102"/>
        <v>0</v>
      </c>
      <c r="O184" s="188"/>
      <c r="P184" s="188"/>
      <c r="Q184" s="188">
        <f t="shared" si="103"/>
        <v>0</v>
      </c>
      <c r="R184" s="189"/>
      <c r="S184" s="189"/>
      <c r="T184" s="189">
        <f t="shared" si="104"/>
        <v>0</v>
      </c>
      <c r="U184" s="190"/>
      <c r="V184" s="190"/>
      <c r="W184" s="190">
        <f t="shared" si="105"/>
        <v>0</v>
      </c>
      <c r="X184" s="191"/>
      <c r="Y184" s="191"/>
      <c r="Z184" s="191">
        <f t="shared" si="106"/>
        <v>0</v>
      </c>
      <c r="AA184" s="192"/>
      <c r="AB184" s="192"/>
      <c r="AC184" s="192">
        <f t="shared" si="107"/>
        <v>0</v>
      </c>
      <c r="AD184" s="193"/>
      <c r="AE184" s="193"/>
      <c r="AF184" s="193">
        <f t="shared" si="108"/>
        <v>0</v>
      </c>
      <c r="AG184" s="194"/>
      <c r="AH184" s="194"/>
      <c r="AI184" s="194">
        <f t="shared" si="109"/>
        <v>0</v>
      </c>
      <c r="AJ184" s="195"/>
      <c r="AK184" s="195"/>
      <c r="AL184" s="195">
        <f t="shared" si="110"/>
        <v>0</v>
      </c>
      <c r="AM184" s="196"/>
      <c r="AN184" s="196"/>
      <c r="AO184" s="196">
        <f t="shared" si="111"/>
        <v>0</v>
      </c>
      <c r="AP184" s="197"/>
      <c r="AQ184" s="197"/>
      <c r="AR184" s="197">
        <f t="shared" si="112"/>
        <v>0</v>
      </c>
      <c r="AS184" s="198"/>
      <c r="AT184" s="198"/>
      <c r="AU184" s="198">
        <f t="shared" si="113"/>
        <v>0</v>
      </c>
      <c r="AV184" s="199"/>
      <c r="AW184" s="199"/>
      <c r="AX184" s="199">
        <f t="shared" si="114"/>
        <v>0</v>
      </c>
      <c r="AY184" s="200"/>
      <c r="AZ184" s="200"/>
      <c r="BA184" s="200">
        <f t="shared" si="115"/>
        <v>0</v>
      </c>
      <c r="BB184" s="201"/>
      <c r="BC184" s="201"/>
      <c r="BD184" s="201">
        <f t="shared" si="116"/>
        <v>0</v>
      </c>
      <c r="BE184" s="202"/>
      <c r="BF184" s="202"/>
      <c r="BG184" s="202">
        <f t="shared" si="117"/>
        <v>0</v>
      </c>
      <c r="BH184" s="203"/>
      <c r="BI184" s="203"/>
      <c r="BJ184" s="203">
        <f t="shared" si="118"/>
        <v>0</v>
      </c>
      <c r="BK184" s="195"/>
      <c r="BL184" s="195"/>
      <c r="BM184" s="195">
        <f t="shared" si="119"/>
        <v>0</v>
      </c>
      <c r="BN184" s="204"/>
      <c r="BO184" s="204"/>
      <c r="BP184" s="204">
        <f t="shared" si="120"/>
        <v>0</v>
      </c>
      <c r="BQ184" s="205"/>
      <c r="BR184" s="205"/>
      <c r="BS184" s="205">
        <f t="shared" si="121"/>
        <v>0</v>
      </c>
      <c r="BT184" s="206"/>
      <c r="BU184" s="206"/>
      <c r="BV184" s="206">
        <f t="shared" si="122"/>
        <v>0</v>
      </c>
      <c r="BW184" s="207"/>
      <c r="BX184" s="207"/>
      <c r="BY184" s="207">
        <f t="shared" si="123"/>
        <v>0</v>
      </c>
      <c r="BZ184" s="208"/>
      <c r="CA184" s="208"/>
      <c r="CB184" s="208">
        <f t="shared" si="124"/>
        <v>0</v>
      </c>
      <c r="CC184" s="209"/>
      <c r="CD184" s="209"/>
      <c r="CE184" s="209">
        <f t="shared" si="125"/>
        <v>0</v>
      </c>
      <c r="CF184" s="210"/>
      <c r="CG184" s="210"/>
      <c r="CH184" s="210">
        <f t="shared" si="126"/>
        <v>0</v>
      </c>
      <c r="CI184" s="211"/>
      <c r="CJ184" s="211"/>
      <c r="CK184" s="211">
        <f t="shared" si="127"/>
        <v>0</v>
      </c>
      <c r="CL184" s="206"/>
      <c r="CM184" s="206"/>
      <c r="CN184" s="206">
        <f t="shared" si="128"/>
        <v>0</v>
      </c>
      <c r="CO184" s="212"/>
      <c r="CP184" s="212"/>
      <c r="CQ184" s="212">
        <f t="shared" si="129"/>
        <v>0</v>
      </c>
      <c r="CR184" s="213"/>
      <c r="CS184" s="213"/>
      <c r="CT184" s="213">
        <f t="shared" si="130"/>
        <v>0</v>
      </c>
      <c r="CU184">
        <f t="shared" si="95"/>
        <v>0</v>
      </c>
      <c r="CV184">
        <f t="shared" si="96"/>
        <v>0</v>
      </c>
      <c r="CW184">
        <f t="shared" si="97"/>
        <v>0</v>
      </c>
      <c r="CY184" s="140" t="e">
        <f t="shared" si="98"/>
        <v>#NAME?</v>
      </c>
      <c r="CZ184">
        <f t="shared" si="99"/>
        <v>0</v>
      </c>
    </row>
    <row r="185" spans="1:104">
      <c r="A185" s="181">
        <v>114</v>
      </c>
      <c r="B185" s="230"/>
      <c r="C185" s="182" t="s">
        <v>130</v>
      </c>
      <c r="D185" s="183"/>
      <c r="E185" s="184"/>
      <c r="F185" s="152"/>
      <c r="G185" s="152"/>
      <c r="H185" s="185">
        <f t="shared" si="100"/>
        <v>0</v>
      </c>
      <c r="I185" s="153"/>
      <c r="J185" s="153"/>
      <c r="K185" s="186">
        <f t="shared" si="101"/>
        <v>0</v>
      </c>
      <c r="L185" s="187"/>
      <c r="M185" s="187"/>
      <c r="N185" s="187">
        <f t="shared" si="102"/>
        <v>0</v>
      </c>
      <c r="O185" s="188"/>
      <c r="P185" s="188"/>
      <c r="Q185" s="188">
        <f t="shared" si="103"/>
        <v>0</v>
      </c>
      <c r="R185" s="189"/>
      <c r="S185" s="189"/>
      <c r="T185" s="189">
        <f t="shared" si="104"/>
        <v>0</v>
      </c>
      <c r="U185" s="190"/>
      <c r="V185" s="190"/>
      <c r="W185" s="190">
        <f t="shared" si="105"/>
        <v>0</v>
      </c>
      <c r="X185" s="191"/>
      <c r="Y185" s="191"/>
      <c r="Z185" s="191">
        <f t="shared" si="106"/>
        <v>0</v>
      </c>
      <c r="AA185" s="192"/>
      <c r="AB185" s="192"/>
      <c r="AC185" s="192">
        <f t="shared" si="107"/>
        <v>0</v>
      </c>
      <c r="AD185" s="193"/>
      <c r="AE185" s="193"/>
      <c r="AF185" s="193">
        <f t="shared" si="108"/>
        <v>0</v>
      </c>
      <c r="AG185" s="194"/>
      <c r="AH185" s="194"/>
      <c r="AI185" s="194">
        <f t="shared" si="109"/>
        <v>0</v>
      </c>
      <c r="AJ185" s="195"/>
      <c r="AK185" s="195"/>
      <c r="AL185" s="195">
        <f t="shared" si="110"/>
        <v>0</v>
      </c>
      <c r="AM185" s="196"/>
      <c r="AN185" s="196"/>
      <c r="AO185" s="196">
        <f t="shared" si="111"/>
        <v>0</v>
      </c>
      <c r="AP185" s="197"/>
      <c r="AQ185" s="197"/>
      <c r="AR185" s="197">
        <f t="shared" si="112"/>
        <v>0</v>
      </c>
      <c r="AS185" s="198"/>
      <c r="AT185" s="198"/>
      <c r="AU185" s="198">
        <f t="shared" si="113"/>
        <v>0</v>
      </c>
      <c r="AV185" s="199"/>
      <c r="AW185" s="199"/>
      <c r="AX185" s="199">
        <f t="shared" si="114"/>
        <v>0</v>
      </c>
      <c r="AY185" s="200"/>
      <c r="AZ185" s="200"/>
      <c r="BA185" s="200">
        <f t="shared" si="115"/>
        <v>0</v>
      </c>
      <c r="BB185" s="201"/>
      <c r="BC185" s="201"/>
      <c r="BD185" s="201">
        <f t="shared" si="116"/>
        <v>0</v>
      </c>
      <c r="BE185" s="202"/>
      <c r="BF185" s="202"/>
      <c r="BG185" s="202">
        <f t="shared" si="117"/>
        <v>0</v>
      </c>
      <c r="BH185" s="203"/>
      <c r="BI185" s="203"/>
      <c r="BJ185" s="203">
        <f t="shared" si="118"/>
        <v>0</v>
      </c>
      <c r="BK185" s="195"/>
      <c r="BL185" s="195"/>
      <c r="BM185" s="195">
        <f t="shared" si="119"/>
        <v>0</v>
      </c>
      <c r="BN185" s="204"/>
      <c r="BO185" s="204"/>
      <c r="BP185" s="204">
        <f t="shared" si="120"/>
        <v>0</v>
      </c>
      <c r="BQ185" s="205"/>
      <c r="BR185" s="205"/>
      <c r="BS185" s="205">
        <f t="shared" si="121"/>
        <v>0</v>
      </c>
      <c r="BT185" s="206"/>
      <c r="BU185" s="206"/>
      <c r="BV185" s="206">
        <f t="shared" si="122"/>
        <v>0</v>
      </c>
      <c r="BW185" s="207"/>
      <c r="BX185" s="207"/>
      <c r="BY185" s="207">
        <f t="shared" si="123"/>
        <v>0</v>
      </c>
      <c r="BZ185" s="208"/>
      <c r="CA185" s="208"/>
      <c r="CB185" s="208">
        <f t="shared" si="124"/>
        <v>0</v>
      </c>
      <c r="CC185" s="209"/>
      <c r="CD185" s="209"/>
      <c r="CE185" s="209">
        <f t="shared" si="125"/>
        <v>0</v>
      </c>
      <c r="CF185" s="210"/>
      <c r="CG185" s="210"/>
      <c r="CH185" s="210">
        <f t="shared" si="126"/>
        <v>0</v>
      </c>
      <c r="CI185" s="211"/>
      <c r="CJ185" s="211"/>
      <c r="CK185" s="211">
        <f t="shared" si="127"/>
        <v>0</v>
      </c>
      <c r="CL185" s="206"/>
      <c r="CM185" s="206"/>
      <c r="CN185" s="206">
        <f t="shared" si="128"/>
        <v>0</v>
      </c>
      <c r="CO185" s="212"/>
      <c r="CP185" s="212"/>
      <c r="CQ185" s="212">
        <f t="shared" si="129"/>
        <v>0</v>
      </c>
      <c r="CR185" s="213"/>
      <c r="CS185" s="213"/>
      <c r="CT185" s="213">
        <f t="shared" si="130"/>
        <v>0</v>
      </c>
      <c r="CU185">
        <f t="shared" si="95"/>
        <v>0</v>
      </c>
      <c r="CV185">
        <f t="shared" si="96"/>
        <v>0</v>
      </c>
      <c r="CW185">
        <f t="shared" si="97"/>
        <v>0</v>
      </c>
      <c r="CY185" s="140" t="e">
        <f t="shared" si="98"/>
        <v>#NAME?</v>
      </c>
      <c r="CZ185">
        <f t="shared" si="99"/>
        <v>0</v>
      </c>
    </row>
    <row r="186" spans="1:104">
      <c r="A186" s="181">
        <v>115</v>
      </c>
      <c r="B186" s="230"/>
      <c r="C186" s="182" t="s">
        <v>130</v>
      </c>
      <c r="D186" s="183"/>
      <c r="E186" s="184"/>
      <c r="F186" s="152"/>
      <c r="G186" s="152"/>
      <c r="H186" s="185">
        <f t="shared" si="100"/>
        <v>0</v>
      </c>
      <c r="I186" s="153"/>
      <c r="J186" s="153"/>
      <c r="K186" s="186">
        <f t="shared" si="101"/>
        <v>0</v>
      </c>
      <c r="L186" s="187"/>
      <c r="M186" s="187"/>
      <c r="N186" s="187">
        <f t="shared" si="102"/>
        <v>0</v>
      </c>
      <c r="O186" s="188"/>
      <c r="P186" s="188"/>
      <c r="Q186" s="188">
        <f t="shared" si="103"/>
        <v>0</v>
      </c>
      <c r="R186" s="189"/>
      <c r="S186" s="189"/>
      <c r="T186" s="189">
        <f t="shared" si="104"/>
        <v>0</v>
      </c>
      <c r="U186" s="190"/>
      <c r="V186" s="190"/>
      <c r="W186" s="190">
        <f t="shared" si="105"/>
        <v>0</v>
      </c>
      <c r="X186" s="191"/>
      <c r="Y186" s="191"/>
      <c r="Z186" s="191">
        <f t="shared" si="106"/>
        <v>0</v>
      </c>
      <c r="AA186" s="192"/>
      <c r="AB186" s="192"/>
      <c r="AC186" s="192">
        <f t="shared" si="107"/>
        <v>0</v>
      </c>
      <c r="AD186" s="193"/>
      <c r="AE186" s="193"/>
      <c r="AF186" s="193">
        <f t="shared" si="108"/>
        <v>0</v>
      </c>
      <c r="AG186" s="194"/>
      <c r="AH186" s="194"/>
      <c r="AI186" s="194">
        <f t="shared" si="109"/>
        <v>0</v>
      </c>
      <c r="AJ186" s="195"/>
      <c r="AK186" s="195"/>
      <c r="AL186" s="195">
        <f t="shared" si="110"/>
        <v>0</v>
      </c>
      <c r="AM186" s="196"/>
      <c r="AN186" s="196"/>
      <c r="AO186" s="196">
        <f t="shared" si="111"/>
        <v>0</v>
      </c>
      <c r="AP186" s="197"/>
      <c r="AQ186" s="197"/>
      <c r="AR186" s="197">
        <f t="shared" si="112"/>
        <v>0</v>
      </c>
      <c r="AS186" s="198"/>
      <c r="AT186" s="198"/>
      <c r="AU186" s="198">
        <f t="shared" si="113"/>
        <v>0</v>
      </c>
      <c r="AV186" s="199"/>
      <c r="AW186" s="199"/>
      <c r="AX186" s="199">
        <f t="shared" si="114"/>
        <v>0</v>
      </c>
      <c r="AY186" s="200"/>
      <c r="AZ186" s="200"/>
      <c r="BA186" s="200">
        <f t="shared" si="115"/>
        <v>0</v>
      </c>
      <c r="BB186" s="201"/>
      <c r="BC186" s="201"/>
      <c r="BD186" s="201">
        <f t="shared" si="116"/>
        <v>0</v>
      </c>
      <c r="BE186" s="202"/>
      <c r="BF186" s="202"/>
      <c r="BG186" s="202">
        <f t="shared" si="117"/>
        <v>0</v>
      </c>
      <c r="BH186" s="203"/>
      <c r="BI186" s="203"/>
      <c r="BJ186" s="203">
        <f t="shared" si="118"/>
        <v>0</v>
      </c>
      <c r="BK186" s="195"/>
      <c r="BL186" s="195"/>
      <c r="BM186" s="195">
        <f t="shared" si="119"/>
        <v>0</v>
      </c>
      <c r="BN186" s="204"/>
      <c r="BO186" s="204"/>
      <c r="BP186" s="204">
        <f t="shared" si="120"/>
        <v>0</v>
      </c>
      <c r="BQ186" s="205"/>
      <c r="BR186" s="205"/>
      <c r="BS186" s="205">
        <f t="shared" si="121"/>
        <v>0</v>
      </c>
      <c r="BT186" s="206"/>
      <c r="BU186" s="206"/>
      <c r="BV186" s="206">
        <f t="shared" si="122"/>
        <v>0</v>
      </c>
      <c r="BW186" s="207"/>
      <c r="BX186" s="207"/>
      <c r="BY186" s="207">
        <f t="shared" si="123"/>
        <v>0</v>
      </c>
      <c r="BZ186" s="208"/>
      <c r="CA186" s="208"/>
      <c r="CB186" s="208">
        <f t="shared" si="124"/>
        <v>0</v>
      </c>
      <c r="CC186" s="209"/>
      <c r="CD186" s="209"/>
      <c r="CE186" s="209">
        <f t="shared" si="125"/>
        <v>0</v>
      </c>
      <c r="CF186" s="210"/>
      <c r="CG186" s="210"/>
      <c r="CH186" s="210">
        <f t="shared" si="126"/>
        <v>0</v>
      </c>
      <c r="CI186" s="211"/>
      <c r="CJ186" s="211"/>
      <c r="CK186" s="211">
        <f t="shared" si="127"/>
        <v>0</v>
      </c>
      <c r="CL186" s="206"/>
      <c r="CM186" s="206"/>
      <c r="CN186" s="206">
        <f t="shared" si="128"/>
        <v>0</v>
      </c>
      <c r="CO186" s="212"/>
      <c r="CP186" s="212"/>
      <c r="CQ186" s="212">
        <f t="shared" si="129"/>
        <v>0</v>
      </c>
      <c r="CR186" s="213"/>
      <c r="CS186" s="213"/>
      <c r="CT186" s="213">
        <f t="shared" si="130"/>
        <v>0</v>
      </c>
      <c r="CU186">
        <f t="shared" si="95"/>
        <v>0</v>
      </c>
      <c r="CV186">
        <f t="shared" si="96"/>
        <v>0</v>
      </c>
      <c r="CW186">
        <f t="shared" si="97"/>
        <v>0</v>
      </c>
      <c r="CY186" s="140" t="e">
        <f t="shared" si="98"/>
        <v>#NAME?</v>
      </c>
      <c r="CZ186">
        <f t="shared" si="99"/>
        <v>0</v>
      </c>
    </row>
    <row r="187" spans="1:104">
      <c r="A187" s="181">
        <v>116</v>
      </c>
      <c r="B187" s="230"/>
      <c r="C187" s="182" t="s">
        <v>130</v>
      </c>
      <c r="D187" s="183"/>
      <c r="E187" s="184"/>
      <c r="F187" s="152"/>
      <c r="G187" s="152"/>
      <c r="H187" s="185">
        <f t="shared" si="100"/>
        <v>0</v>
      </c>
      <c r="I187" s="153"/>
      <c r="J187" s="153"/>
      <c r="K187" s="186">
        <f t="shared" si="101"/>
        <v>0</v>
      </c>
      <c r="L187" s="187"/>
      <c r="M187" s="187"/>
      <c r="N187" s="187">
        <f t="shared" si="102"/>
        <v>0</v>
      </c>
      <c r="O187" s="188"/>
      <c r="P187" s="188"/>
      <c r="Q187" s="188">
        <f t="shared" si="103"/>
        <v>0</v>
      </c>
      <c r="R187" s="189"/>
      <c r="S187" s="189"/>
      <c r="T187" s="189">
        <f t="shared" si="104"/>
        <v>0</v>
      </c>
      <c r="U187" s="190"/>
      <c r="V187" s="190"/>
      <c r="W187" s="190">
        <f t="shared" si="105"/>
        <v>0</v>
      </c>
      <c r="X187" s="191"/>
      <c r="Y187" s="191"/>
      <c r="Z187" s="191">
        <f t="shared" si="106"/>
        <v>0</v>
      </c>
      <c r="AA187" s="192"/>
      <c r="AB187" s="192"/>
      <c r="AC187" s="192">
        <f t="shared" si="107"/>
        <v>0</v>
      </c>
      <c r="AD187" s="193"/>
      <c r="AE187" s="193"/>
      <c r="AF187" s="193">
        <f t="shared" si="108"/>
        <v>0</v>
      </c>
      <c r="AG187" s="194"/>
      <c r="AH187" s="194"/>
      <c r="AI187" s="194">
        <f t="shared" si="109"/>
        <v>0</v>
      </c>
      <c r="AJ187" s="195"/>
      <c r="AK187" s="195"/>
      <c r="AL187" s="195">
        <f t="shared" si="110"/>
        <v>0</v>
      </c>
      <c r="AM187" s="196"/>
      <c r="AN187" s="196"/>
      <c r="AO187" s="196">
        <f t="shared" si="111"/>
        <v>0</v>
      </c>
      <c r="AP187" s="197"/>
      <c r="AQ187" s="197"/>
      <c r="AR187" s="197">
        <f t="shared" si="112"/>
        <v>0</v>
      </c>
      <c r="AS187" s="198"/>
      <c r="AT187" s="198"/>
      <c r="AU187" s="198">
        <f t="shared" si="113"/>
        <v>0</v>
      </c>
      <c r="AV187" s="199"/>
      <c r="AW187" s="199"/>
      <c r="AX187" s="199">
        <f t="shared" si="114"/>
        <v>0</v>
      </c>
      <c r="AY187" s="200"/>
      <c r="AZ187" s="200"/>
      <c r="BA187" s="200">
        <f t="shared" si="115"/>
        <v>0</v>
      </c>
      <c r="BB187" s="201"/>
      <c r="BC187" s="201"/>
      <c r="BD187" s="201">
        <f t="shared" si="116"/>
        <v>0</v>
      </c>
      <c r="BE187" s="202"/>
      <c r="BF187" s="202"/>
      <c r="BG187" s="202">
        <f t="shared" si="117"/>
        <v>0</v>
      </c>
      <c r="BH187" s="203"/>
      <c r="BI187" s="203"/>
      <c r="BJ187" s="203">
        <f t="shared" si="118"/>
        <v>0</v>
      </c>
      <c r="BK187" s="195"/>
      <c r="BL187" s="195"/>
      <c r="BM187" s="195">
        <f t="shared" si="119"/>
        <v>0</v>
      </c>
      <c r="BN187" s="204"/>
      <c r="BO187" s="204"/>
      <c r="BP187" s="204">
        <f t="shared" si="120"/>
        <v>0</v>
      </c>
      <c r="BQ187" s="205"/>
      <c r="BR187" s="205"/>
      <c r="BS187" s="205">
        <f t="shared" si="121"/>
        <v>0</v>
      </c>
      <c r="BT187" s="206"/>
      <c r="BU187" s="206"/>
      <c r="BV187" s="206">
        <f t="shared" si="122"/>
        <v>0</v>
      </c>
      <c r="BW187" s="207"/>
      <c r="BX187" s="207"/>
      <c r="BY187" s="207">
        <f t="shared" si="123"/>
        <v>0</v>
      </c>
      <c r="BZ187" s="208"/>
      <c r="CA187" s="208"/>
      <c r="CB187" s="208">
        <f t="shared" si="124"/>
        <v>0</v>
      </c>
      <c r="CC187" s="209"/>
      <c r="CD187" s="209"/>
      <c r="CE187" s="209">
        <f t="shared" si="125"/>
        <v>0</v>
      </c>
      <c r="CF187" s="210"/>
      <c r="CG187" s="210"/>
      <c r="CH187" s="210">
        <f t="shared" si="126"/>
        <v>0</v>
      </c>
      <c r="CI187" s="211"/>
      <c r="CJ187" s="211"/>
      <c r="CK187" s="211">
        <f t="shared" si="127"/>
        <v>0</v>
      </c>
      <c r="CL187" s="206"/>
      <c r="CM187" s="206"/>
      <c r="CN187" s="206">
        <f t="shared" si="128"/>
        <v>0</v>
      </c>
      <c r="CO187" s="212"/>
      <c r="CP187" s="212"/>
      <c r="CQ187" s="212">
        <f t="shared" si="129"/>
        <v>0</v>
      </c>
      <c r="CR187" s="213"/>
      <c r="CS187" s="213"/>
      <c r="CT187" s="213">
        <f t="shared" si="130"/>
        <v>0</v>
      </c>
      <c r="CU187">
        <f t="shared" si="95"/>
        <v>0</v>
      </c>
      <c r="CV187">
        <f t="shared" si="96"/>
        <v>0</v>
      </c>
      <c r="CW187">
        <f t="shared" si="97"/>
        <v>0</v>
      </c>
      <c r="CY187" s="140" t="e">
        <f t="shared" si="98"/>
        <v>#NAME?</v>
      </c>
      <c r="CZ187">
        <f t="shared" si="99"/>
        <v>0</v>
      </c>
    </row>
    <row r="188" spans="1:104">
      <c r="A188" s="181">
        <v>117</v>
      </c>
      <c r="B188" s="230"/>
      <c r="C188" s="182" t="s">
        <v>130</v>
      </c>
      <c r="D188" s="183"/>
      <c r="E188" s="184"/>
      <c r="F188" s="152"/>
      <c r="G188" s="152"/>
      <c r="H188" s="185">
        <f t="shared" si="100"/>
        <v>0</v>
      </c>
      <c r="I188" s="153"/>
      <c r="J188" s="153"/>
      <c r="K188" s="186">
        <f t="shared" si="101"/>
        <v>0</v>
      </c>
      <c r="L188" s="187"/>
      <c r="M188" s="187"/>
      <c r="N188" s="187">
        <f t="shared" si="102"/>
        <v>0</v>
      </c>
      <c r="O188" s="188"/>
      <c r="P188" s="188"/>
      <c r="Q188" s="188">
        <f t="shared" si="103"/>
        <v>0</v>
      </c>
      <c r="R188" s="189"/>
      <c r="S188" s="189"/>
      <c r="T188" s="189">
        <f t="shared" si="104"/>
        <v>0</v>
      </c>
      <c r="U188" s="190"/>
      <c r="V188" s="190"/>
      <c r="W188" s="190">
        <f t="shared" si="105"/>
        <v>0</v>
      </c>
      <c r="X188" s="191"/>
      <c r="Y188" s="191"/>
      <c r="Z188" s="191">
        <f t="shared" si="106"/>
        <v>0</v>
      </c>
      <c r="AA188" s="192"/>
      <c r="AB188" s="192"/>
      <c r="AC188" s="192">
        <f t="shared" si="107"/>
        <v>0</v>
      </c>
      <c r="AD188" s="193"/>
      <c r="AE188" s="193"/>
      <c r="AF188" s="193">
        <f t="shared" si="108"/>
        <v>0</v>
      </c>
      <c r="AG188" s="194"/>
      <c r="AH188" s="194"/>
      <c r="AI188" s="194">
        <f t="shared" si="109"/>
        <v>0</v>
      </c>
      <c r="AJ188" s="195"/>
      <c r="AK188" s="195"/>
      <c r="AL188" s="195">
        <f t="shared" si="110"/>
        <v>0</v>
      </c>
      <c r="AM188" s="196"/>
      <c r="AN188" s="196"/>
      <c r="AO188" s="196">
        <f t="shared" si="111"/>
        <v>0</v>
      </c>
      <c r="AP188" s="197"/>
      <c r="AQ188" s="197"/>
      <c r="AR188" s="197">
        <f t="shared" si="112"/>
        <v>0</v>
      </c>
      <c r="AS188" s="198"/>
      <c r="AT188" s="198"/>
      <c r="AU188" s="198">
        <f t="shared" si="113"/>
        <v>0</v>
      </c>
      <c r="AV188" s="199"/>
      <c r="AW188" s="199"/>
      <c r="AX188" s="199">
        <f t="shared" si="114"/>
        <v>0</v>
      </c>
      <c r="AY188" s="200"/>
      <c r="AZ188" s="200"/>
      <c r="BA188" s="200">
        <f t="shared" si="115"/>
        <v>0</v>
      </c>
      <c r="BB188" s="201"/>
      <c r="BC188" s="201"/>
      <c r="BD188" s="201">
        <f t="shared" si="116"/>
        <v>0</v>
      </c>
      <c r="BE188" s="202"/>
      <c r="BF188" s="202"/>
      <c r="BG188" s="202">
        <f t="shared" si="117"/>
        <v>0</v>
      </c>
      <c r="BH188" s="203"/>
      <c r="BI188" s="203"/>
      <c r="BJ188" s="203">
        <f t="shared" si="118"/>
        <v>0</v>
      </c>
      <c r="BK188" s="195"/>
      <c r="BL188" s="195"/>
      <c r="BM188" s="195">
        <f t="shared" si="119"/>
        <v>0</v>
      </c>
      <c r="BN188" s="204"/>
      <c r="BO188" s="204"/>
      <c r="BP188" s="204">
        <f t="shared" si="120"/>
        <v>0</v>
      </c>
      <c r="BQ188" s="205"/>
      <c r="BR188" s="205"/>
      <c r="BS188" s="205">
        <f t="shared" si="121"/>
        <v>0</v>
      </c>
      <c r="BT188" s="206"/>
      <c r="BU188" s="206"/>
      <c r="BV188" s="206">
        <f t="shared" si="122"/>
        <v>0</v>
      </c>
      <c r="BW188" s="207"/>
      <c r="BX188" s="207"/>
      <c r="BY188" s="207">
        <f t="shared" si="123"/>
        <v>0</v>
      </c>
      <c r="BZ188" s="208"/>
      <c r="CA188" s="208"/>
      <c r="CB188" s="208">
        <f t="shared" si="124"/>
        <v>0</v>
      </c>
      <c r="CC188" s="209"/>
      <c r="CD188" s="209"/>
      <c r="CE188" s="209">
        <f t="shared" si="125"/>
        <v>0</v>
      </c>
      <c r="CF188" s="210"/>
      <c r="CG188" s="210"/>
      <c r="CH188" s="210">
        <f t="shared" si="126"/>
        <v>0</v>
      </c>
      <c r="CI188" s="211"/>
      <c r="CJ188" s="211"/>
      <c r="CK188" s="211">
        <f t="shared" si="127"/>
        <v>0</v>
      </c>
      <c r="CL188" s="206"/>
      <c r="CM188" s="206"/>
      <c r="CN188" s="206">
        <f t="shared" si="128"/>
        <v>0</v>
      </c>
      <c r="CO188" s="212"/>
      <c r="CP188" s="212"/>
      <c r="CQ188" s="212">
        <f t="shared" si="129"/>
        <v>0</v>
      </c>
      <c r="CR188" s="213"/>
      <c r="CS188" s="213"/>
      <c r="CT188" s="213">
        <f t="shared" si="130"/>
        <v>0</v>
      </c>
      <c r="CU188">
        <f t="shared" si="95"/>
        <v>0</v>
      </c>
      <c r="CV188">
        <f t="shared" si="96"/>
        <v>0</v>
      </c>
      <c r="CW188">
        <f t="shared" si="97"/>
        <v>0</v>
      </c>
      <c r="CY188" s="140" t="e">
        <f t="shared" si="98"/>
        <v>#NAME?</v>
      </c>
      <c r="CZ188">
        <f t="shared" si="99"/>
        <v>0</v>
      </c>
    </row>
    <row r="189" spans="1:104">
      <c r="A189" s="181">
        <v>118</v>
      </c>
      <c r="B189" s="230"/>
      <c r="C189" s="182" t="s">
        <v>130</v>
      </c>
      <c r="D189" s="183"/>
      <c r="E189" s="184"/>
      <c r="F189" s="152"/>
      <c r="G189" s="152"/>
      <c r="H189" s="185">
        <f t="shared" si="100"/>
        <v>0</v>
      </c>
      <c r="I189" s="153"/>
      <c r="J189" s="153"/>
      <c r="K189" s="186">
        <f t="shared" si="101"/>
        <v>0</v>
      </c>
      <c r="L189" s="187"/>
      <c r="M189" s="187"/>
      <c r="N189" s="187">
        <f t="shared" si="102"/>
        <v>0</v>
      </c>
      <c r="O189" s="188"/>
      <c r="P189" s="188"/>
      <c r="Q189" s="188">
        <f t="shared" si="103"/>
        <v>0</v>
      </c>
      <c r="R189" s="189"/>
      <c r="S189" s="189"/>
      <c r="T189" s="189">
        <f t="shared" si="104"/>
        <v>0</v>
      </c>
      <c r="U189" s="190"/>
      <c r="V189" s="190"/>
      <c r="W189" s="190">
        <f t="shared" si="105"/>
        <v>0</v>
      </c>
      <c r="X189" s="191"/>
      <c r="Y189" s="191"/>
      <c r="Z189" s="191">
        <f t="shared" si="106"/>
        <v>0</v>
      </c>
      <c r="AA189" s="192"/>
      <c r="AB189" s="192"/>
      <c r="AC189" s="192">
        <f t="shared" si="107"/>
        <v>0</v>
      </c>
      <c r="AD189" s="193"/>
      <c r="AE189" s="193"/>
      <c r="AF189" s="193">
        <f t="shared" si="108"/>
        <v>0</v>
      </c>
      <c r="AG189" s="194"/>
      <c r="AH189" s="194"/>
      <c r="AI189" s="194">
        <f t="shared" si="109"/>
        <v>0</v>
      </c>
      <c r="AJ189" s="195"/>
      <c r="AK189" s="195"/>
      <c r="AL189" s="195">
        <f t="shared" si="110"/>
        <v>0</v>
      </c>
      <c r="AM189" s="196"/>
      <c r="AN189" s="196"/>
      <c r="AO189" s="196">
        <f t="shared" si="111"/>
        <v>0</v>
      </c>
      <c r="AP189" s="197"/>
      <c r="AQ189" s="197"/>
      <c r="AR189" s="197">
        <f t="shared" si="112"/>
        <v>0</v>
      </c>
      <c r="AS189" s="198"/>
      <c r="AT189" s="198"/>
      <c r="AU189" s="198">
        <f t="shared" si="113"/>
        <v>0</v>
      </c>
      <c r="AV189" s="199"/>
      <c r="AW189" s="199"/>
      <c r="AX189" s="199">
        <f t="shared" si="114"/>
        <v>0</v>
      </c>
      <c r="AY189" s="200"/>
      <c r="AZ189" s="200"/>
      <c r="BA189" s="200">
        <f t="shared" si="115"/>
        <v>0</v>
      </c>
      <c r="BB189" s="201"/>
      <c r="BC189" s="201"/>
      <c r="BD189" s="201">
        <f t="shared" si="116"/>
        <v>0</v>
      </c>
      <c r="BE189" s="202"/>
      <c r="BF189" s="202"/>
      <c r="BG189" s="202">
        <f t="shared" si="117"/>
        <v>0</v>
      </c>
      <c r="BH189" s="203"/>
      <c r="BI189" s="203"/>
      <c r="BJ189" s="203">
        <f t="shared" si="118"/>
        <v>0</v>
      </c>
      <c r="BK189" s="195"/>
      <c r="BL189" s="195"/>
      <c r="BM189" s="195">
        <f t="shared" si="119"/>
        <v>0</v>
      </c>
      <c r="BN189" s="204"/>
      <c r="BO189" s="204"/>
      <c r="BP189" s="204">
        <f t="shared" si="120"/>
        <v>0</v>
      </c>
      <c r="BQ189" s="205"/>
      <c r="BR189" s="205"/>
      <c r="BS189" s="205">
        <f t="shared" si="121"/>
        <v>0</v>
      </c>
      <c r="BT189" s="206"/>
      <c r="BU189" s="206"/>
      <c r="BV189" s="206">
        <f t="shared" si="122"/>
        <v>0</v>
      </c>
      <c r="BW189" s="207"/>
      <c r="BX189" s="207"/>
      <c r="BY189" s="207">
        <f t="shared" si="123"/>
        <v>0</v>
      </c>
      <c r="BZ189" s="208"/>
      <c r="CA189" s="208"/>
      <c r="CB189" s="208">
        <f t="shared" si="124"/>
        <v>0</v>
      </c>
      <c r="CC189" s="209"/>
      <c r="CD189" s="209"/>
      <c r="CE189" s="209">
        <f t="shared" si="125"/>
        <v>0</v>
      </c>
      <c r="CF189" s="210"/>
      <c r="CG189" s="210"/>
      <c r="CH189" s="210">
        <f t="shared" si="126"/>
        <v>0</v>
      </c>
      <c r="CI189" s="211"/>
      <c r="CJ189" s="211"/>
      <c r="CK189" s="211">
        <f t="shared" si="127"/>
        <v>0</v>
      </c>
      <c r="CL189" s="206"/>
      <c r="CM189" s="206"/>
      <c r="CN189" s="206">
        <f t="shared" si="128"/>
        <v>0</v>
      </c>
      <c r="CO189" s="212"/>
      <c r="CP189" s="212"/>
      <c r="CQ189" s="212">
        <f t="shared" si="129"/>
        <v>0</v>
      </c>
      <c r="CR189" s="213"/>
      <c r="CS189" s="213"/>
      <c r="CT189" s="213">
        <f t="shared" si="130"/>
        <v>0</v>
      </c>
      <c r="CU189">
        <f t="shared" si="95"/>
        <v>0</v>
      </c>
      <c r="CV189">
        <f t="shared" si="96"/>
        <v>0</v>
      </c>
      <c r="CW189">
        <f t="shared" si="97"/>
        <v>0</v>
      </c>
      <c r="CY189" s="140" t="e">
        <f t="shared" si="98"/>
        <v>#NAME?</v>
      </c>
      <c r="CZ189">
        <f t="shared" si="99"/>
        <v>0</v>
      </c>
    </row>
    <row r="190" spans="1:104">
      <c r="A190" s="181">
        <v>119</v>
      </c>
      <c r="B190" s="230"/>
      <c r="C190" s="182" t="s">
        <v>130</v>
      </c>
      <c r="D190" s="183"/>
      <c r="E190" s="184"/>
      <c r="F190" s="152"/>
      <c r="G190" s="152"/>
      <c r="H190" s="185">
        <f t="shared" si="100"/>
        <v>0</v>
      </c>
      <c r="I190" s="153"/>
      <c r="J190" s="153"/>
      <c r="K190" s="186">
        <f t="shared" si="101"/>
        <v>0</v>
      </c>
      <c r="L190" s="187"/>
      <c r="M190" s="187"/>
      <c r="N190" s="187">
        <f t="shared" si="102"/>
        <v>0</v>
      </c>
      <c r="O190" s="188"/>
      <c r="P190" s="188"/>
      <c r="Q190" s="188">
        <f t="shared" si="103"/>
        <v>0</v>
      </c>
      <c r="R190" s="189"/>
      <c r="S190" s="189"/>
      <c r="T190" s="189">
        <f t="shared" si="104"/>
        <v>0</v>
      </c>
      <c r="U190" s="190"/>
      <c r="V190" s="190"/>
      <c r="W190" s="190">
        <f t="shared" si="105"/>
        <v>0</v>
      </c>
      <c r="X190" s="191"/>
      <c r="Y190" s="191"/>
      <c r="Z190" s="191">
        <f t="shared" si="106"/>
        <v>0</v>
      </c>
      <c r="AA190" s="192"/>
      <c r="AB190" s="192"/>
      <c r="AC190" s="192">
        <f t="shared" si="107"/>
        <v>0</v>
      </c>
      <c r="AD190" s="193"/>
      <c r="AE190" s="193"/>
      <c r="AF190" s="193">
        <f t="shared" si="108"/>
        <v>0</v>
      </c>
      <c r="AG190" s="194"/>
      <c r="AH190" s="194"/>
      <c r="AI190" s="194">
        <f t="shared" si="109"/>
        <v>0</v>
      </c>
      <c r="AJ190" s="195"/>
      <c r="AK190" s="195"/>
      <c r="AL190" s="195">
        <f t="shared" si="110"/>
        <v>0</v>
      </c>
      <c r="AM190" s="196"/>
      <c r="AN190" s="196"/>
      <c r="AO190" s="196">
        <f t="shared" si="111"/>
        <v>0</v>
      </c>
      <c r="AP190" s="197"/>
      <c r="AQ190" s="197"/>
      <c r="AR190" s="197">
        <f t="shared" si="112"/>
        <v>0</v>
      </c>
      <c r="AS190" s="198"/>
      <c r="AT190" s="198"/>
      <c r="AU190" s="198">
        <f t="shared" si="113"/>
        <v>0</v>
      </c>
      <c r="AV190" s="199"/>
      <c r="AW190" s="199"/>
      <c r="AX190" s="199">
        <f t="shared" si="114"/>
        <v>0</v>
      </c>
      <c r="AY190" s="200"/>
      <c r="AZ190" s="200"/>
      <c r="BA190" s="200">
        <f t="shared" si="115"/>
        <v>0</v>
      </c>
      <c r="BB190" s="201"/>
      <c r="BC190" s="201"/>
      <c r="BD190" s="201">
        <f t="shared" si="116"/>
        <v>0</v>
      </c>
      <c r="BE190" s="202"/>
      <c r="BF190" s="202"/>
      <c r="BG190" s="202">
        <f t="shared" si="117"/>
        <v>0</v>
      </c>
      <c r="BH190" s="203"/>
      <c r="BI190" s="203"/>
      <c r="BJ190" s="203">
        <f t="shared" si="118"/>
        <v>0</v>
      </c>
      <c r="BK190" s="195"/>
      <c r="BL190" s="195"/>
      <c r="BM190" s="195">
        <f t="shared" si="119"/>
        <v>0</v>
      </c>
      <c r="BN190" s="204"/>
      <c r="BO190" s="204"/>
      <c r="BP190" s="204">
        <f t="shared" si="120"/>
        <v>0</v>
      </c>
      <c r="BQ190" s="205"/>
      <c r="BR190" s="205"/>
      <c r="BS190" s="205">
        <f t="shared" si="121"/>
        <v>0</v>
      </c>
      <c r="BT190" s="206"/>
      <c r="BU190" s="206"/>
      <c r="BV190" s="206">
        <f t="shared" si="122"/>
        <v>0</v>
      </c>
      <c r="BW190" s="207"/>
      <c r="BX190" s="207"/>
      <c r="BY190" s="207">
        <f t="shared" si="123"/>
        <v>0</v>
      </c>
      <c r="BZ190" s="208"/>
      <c r="CA190" s="208"/>
      <c r="CB190" s="208">
        <f t="shared" si="124"/>
        <v>0</v>
      </c>
      <c r="CC190" s="209"/>
      <c r="CD190" s="209"/>
      <c r="CE190" s="209">
        <f t="shared" si="125"/>
        <v>0</v>
      </c>
      <c r="CF190" s="210"/>
      <c r="CG190" s="210"/>
      <c r="CH190" s="210">
        <f t="shared" si="126"/>
        <v>0</v>
      </c>
      <c r="CI190" s="211"/>
      <c r="CJ190" s="211"/>
      <c r="CK190" s="211">
        <f t="shared" si="127"/>
        <v>0</v>
      </c>
      <c r="CL190" s="206"/>
      <c r="CM190" s="206"/>
      <c r="CN190" s="206">
        <f t="shared" si="128"/>
        <v>0</v>
      </c>
      <c r="CO190" s="212"/>
      <c r="CP190" s="212"/>
      <c r="CQ190" s="212">
        <f t="shared" si="129"/>
        <v>0</v>
      </c>
      <c r="CR190" s="213"/>
      <c r="CS190" s="213"/>
      <c r="CT190" s="213">
        <f t="shared" si="130"/>
        <v>0</v>
      </c>
      <c r="CU190">
        <f t="shared" si="95"/>
        <v>0</v>
      </c>
      <c r="CV190">
        <f t="shared" si="96"/>
        <v>0</v>
      </c>
      <c r="CW190">
        <f t="shared" si="97"/>
        <v>0</v>
      </c>
      <c r="CY190" s="140" t="e">
        <f t="shared" si="98"/>
        <v>#NAME?</v>
      </c>
      <c r="CZ190">
        <f t="shared" si="99"/>
        <v>0</v>
      </c>
    </row>
    <row r="191" spans="1:104">
      <c r="A191" s="181">
        <v>120</v>
      </c>
      <c r="B191" s="230"/>
      <c r="C191" s="182" t="s">
        <v>130</v>
      </c>
      <c r="D191" s="183"/>
      <c r="E191" s="184"/>
      <c r="F191" s="152"/>
      <c r="G191" s="152"/>
      <c r="H191" s="185">
        <f t="shared" si="100"/>
        <v>0</v>
      </c>
      <c r="I191" s="153"/>
      <c r="J191" s="153"/>
      <c r="K191" s="186">
        <f t="shared" si="101"/>
        <v>0</v>
      </c>
      <c r="L191" s="187"/>
      <c r="M191" s="187"/>
      <c r="N191" s="187">
        <f t="shared" si="102"/>
        <v>0</v>
      </c>
      <c r="O191" s="188"/>
      <c r="P191" s="188"/>
      <c r="Q191" s="188">
        <f t="shared" si="103"/>
        <v>0</v>
      </c>
      <c r="R191" s="189"/>
      <c r="S191" s="189"/>
      <c r="T191" s="189">
        <f t="shared" si="104"/>
        <v>0</v>
      </c>
      <c r="U191" s="190"/>
      <c r="V191" s="190"/>
      <c r="W191" s="190">
        <f t="shared" si="105"/>
        <v>0</v>
      </c>
      <c r="X191" s="191"/>
      <c r="Y191" s="191"/>
      <c r="Z191" s="191">
        <f t="shared" si="106"/>
        <v>0</v>
      </c>
      <c r="AA191" s="192"/>
      <c r="AB191" s="192"/>
      <c r="AC191" s="192">
        <f t="shared" si="107"/>
        <v>0</v>
      </c>
      <c r="AD191" s="193"/>
      <c r="AE191" s="193"/>
      <c r="AF191" s="193">
        <f t="shared" si="108"/>
        <v>0</v>
      </c>
      <c r="AG191" s="194"/>
      <c r="AH191" s="194"/>
      <c r="AI191" s="194">
        <f t="shared" si="109"/>
        <v>0</v>
      </c>
      <c r="AJ191" s="195"/>
      <c r="AK191" s="195"/>
      <c r="AL191" s="195">
        <f t="shared" si="110"/>
        <v>0</v>
      </c>
      <c r="AM191" s="196"/>
      <c r="AN191" s="196"/>
      <c r="AO191" s="196">
        <f t="shared" si="111"/>
        <v>0</v>
      </c>
      <c r="AP191" s="197"/>
      <c r="AQ191" s="197"/>
      <c r="AR191" s="197">
        <f t="shared" si="112"/>
        <v>0</v>
      </c>
      <c r="AS191" s="198"/>
      <c r="AT191" s="198"/>
      <c r="AU191" s="198">
        <f t="shared" si="113"/>
        <v>0</v>
      </c>
      <c r="AV191" s="199"/>
      <c r="AW191" s="199"/>
      <c r="AX191" s="199">
        <f t="shared" si="114"/>
        <v>0</v>
      </c>
      <c r="AY191" s="200"/>
      <c r="AZ191" s="200"/>
      <c r="BA191" s="200">
        <f t="shared" si="115"/>
        <v>0</v>
      </c>
      <c r="BB191" s="201"/>
      <c r="BC191" s="201"/>
      <c r="BD191" s="201">
        <f t="shared" si="116"/>
        <v>0</v>
      </c>
      <c r="BE191" s="202"/>
      <c r="BF191" s="202"/>
      <c r="BG191" s="202">
        <f t="shared" si="117"/>
        <v>0</v>
      </c>
      <c r="BH191" s="203"/>
      <c r="BI191" s="203"/>
      <c r="BJ191" s="203">
        <f t="shared" si="118"/>
        <v>0</v>
      </c>
      <c r="BK191" s="195"/>
      <c r="BL191" s="195"/>
      <c r="BM191" s="195">
        <f t="shared" si="119"/>
        <v>0</v>
      </c>
      <c r="BN191" s="204"/>
      <c r="BO191" s="204"/>
      <c r="BP191" s="204">
        <f t="shared" si="120"/>
        <v>0</v>
      </c>
      <c r="BQ191" s="205"/>
      <c r="BR191" s="205"/>
      <c r="BS191" s="205">
        <f t="shared" si="121"/>
        <v>0</v>
      </c>
      <c r="BT191" s="206"/>
      <c r="BU191" s="206"/>
      <c r="BV191" s="206">
        <f t="shared" si="122"/>
        <v>0</v>
      </c>
      <c r="BW191" s="207"/>
      <c r="BX191" s="207"/>
      <c r="BY191" s="207">
        <f t="shared" si="123"/>
        <v>0</v>
      </c>
      <c r="BZ191" s="208"/>
      <c r="CA191" s="208"/>
      <c r="CB191" s="208">
        <f t="shared" si="124"/>
        <v>0</v>
      </c>
      <c r="CC191" s="209"/>
      <c r="CD191" s="209"/>
      <c r="CE191" s="209">
        <f t="shared" si="125"/>
        <v>0</v>
      </c>
      <c r="CF191" s="210"/>
      <c r="CG191" s="210"/>
      <c r="CH191" s="210">
        <f t="shared" si="126"/>
        <v>0</v>
      </c>
      <c r="CI191" s="211"/>
      <c r="CJ191" s="211"/>
      <c r="CK191" s="211">
        <f t="shared" si="127"/>
        <v>0</v>
      </c>
      <c r="CL191" s="206"/>
      <c r="CM191" s="206"/>
      <c r="CN191" s="206">
        <f t="shared" si="128"/>
        <v>0</v>
      </c>
      <c r="CO191" s="212"/>
      <c r="CP191" s="212"/>
      <c r="CQ191" s="212">
        <f t="shared" si="129"/>
        <v>0</v>
      </c>
      <c r="CR191" s="213"/>
      <c r="CS191" s="213"/>
      <c r="CT191" s="213">
        <f t="shared" si="130"/>
        <v>0</v>
      </c>
      <c r="CU191">
        <f t="shared" si="95"/>
        <v>0</v>
      </c>
      <c r="CV191">
        <f t="shared" si="96"/>
        <v>0</v>
      </c>
      <c r="CW191">
        <f t="shared" si="97"/>
        <v>0</v>
      </c>
      <c r="CY191" s="140" t="e">
        <f t="shared" si="98"/>
        <v>#NAME?</v>
      </c>
      <c r="CZ191">
        <f t="shared" si="99"/>
        <v>0</v>
      </c>
    </row>
    <row r="192" spans="1:104">
      <c r="A192" s="181">
        <v>121</v>
      </c>
      <c r="B192" s="230"/>
      <c r="C192" s="182" t="s">
        <v>130</v>
      </c>
      <c r="D192" s="183"/>
      <c r="E192" s="184"/>
      <c r="F192" s="152"/>
      <c r="G192" s="152"/>
      <c r="H192" s="185">
        <f t="shared" si="100"/>
        <v>0</v>
      </c>
      <c r="I192" s="153"/>
      <c r="J192" s="153"/>
      <c r="K192" s="186">
        <f t="shared" si="101"/>
        <v>0</v>
      </c>
      <c r="L192" s="187"/>
      <c r="M192" s="187"/>
      <c r="N192" s="187">
        <f t="shared" si="102"/>
        <v>0</v>
      </c>
      <c r="O192" s="188"/>
      <c r="P192" s="188"/>
      <c r="Q192" s="188">
        <f t="shared" si="103"/>
        <v>0</v>
      </c>
      <c r="R192" s="189"/>
      <c r="S192" s="189"/>
      <c r="T192" s="189">
        <f t="shared" si="104"/>
        <v>0</v>
      </c>
      <c r="U192" s="190"/>
      <c r="V192" s="190"/>
      <c r="W192" s="190">
        <f t="shared" si="105"/>
        <v>0</v>
      </c>
      <c r="X192" s="191"/>
      <c r="Y192" s="191"/>
      <c r="Z192" s="191">
        <f t="shared" si="106"/>
        <v>0</v>
      </c>
      <c r="AA192" s="192"/>
      <c r="AB192" s="192"/>
      <c r="AC192" s="192">
        <f t="shared" si="107"/>
        <v>0</v>
      </c>
      <c r="AD192" s="193"/>
      <c r="AE192" s="193"/>
      <c r="AF192" s="193">
        <f t="shared" si="108"/>
        <v>0</v>
      </c>
      <c r="AG192" s="194"/>
      <c r="AH192" s="194"/>
      <c r="AI192" s="194">
        <f t="shared" si="109"/>
        <v>0</v>
      </c>
      <c r="AJ192" s="195"/>
      <c r="AK192" s="195"/>
      <c r="AL192" s="195">
        <f t="shared" si="110"/>
        <v>0</v>
      </c>
      <c r="AM192" s="196"/>
      <c r="AN192" s="196"/>
      <c r="AO192" s="196">
        <f t="shared" si="111"/>
        <v>0</v>
      </c>
      <c r="AP192" s="197"/>
      <c r="AQ192" s="197"/>
      <c r="AR192" s="197">
        <f t="shared" si="112"/>
        <v>0</v>
      </c>
      <c r="AS192" s="198"/>
      <c r="AT192" s="198"/>
      <c r="AU192" s="198">
        <f t="shared" si="113"/>
        <v>0</v>
      </c>
      <c r="AV192" s="199"/>
      <c r="AW192" s="199"/>
      <c r="AX192" s="199">
        <f t="shared" si="114"/>
        <v>0</v>
      </c>
      <c r="AY192" s="200"/>
      <c r="AZ192" s="200"/>
      <c r="BA192" s="200">
        <f t="shared" si="115"/>
        <v>0</v>
      </c>
      <c r="BB192" s="201"/>
      <c r="BC192" s="201"/>
      <c r="BD192" s="201">
        <f t="shared" si="116"/>
        <v>0</v>
      </c>
      <c r="BE192" s="202"/>
      <c r="BF192" s="202"/>
      <c r="BG192" s="202">
        <f t="shared" si="117"/>
        <v>0</v>
      </c>
      <c r="BH192" s="203"/>
      <c r="BI192" s="203"/>
      <c r="BJ192" s="203">
        <f t="shared" si="118"/>
        <v>0</v>
      </c>
      <c r="BK192" s="195"/>
      <c r="BL192" s="195"/>
      <c r="BM192" s="195">
        <f t="shared" si="119"/>
        <v>0</v>
      </c>
      <c r="BN192" s="204"/>
      <c r="BO192" s="204"/>
      <c r="BP192" s="204">
        <f t="shared" si="120"/>
        <v>0</v>
      </c>
      <c r="BQ192" s="205"/>
      <c r="BR192" s="205"/>
      <c r="BS192" s="205">
        <f t="shared" si="121"/>
        <v>0</v>
      </c>
      <c r="BT192" s="206"/>
      <c r="BU192" s="206"/>
      <c r="BV192" s="206">
        <f t="shared" si="122"/>
        <v>0</v>
      </c>
      <c r="BW192" s="207"/>
      <c r="BX192" s="207"/>
      <c r="BY192" s="207">
        <f t="shared" si="123"/>
        <v>0</v>
      </c>
      <c r="BZ192" s="208"/>
      <c r="CA192" s="208"/>
      <c r="CB192" s="208">
        <f t="shared" si="124"/>
        <v>0</v>
      </c>
      <c r="CC192" s="209"/>
      <c r="CD192" s="209"/>
      <c r="CE192" s="209">
        <f t="shared" si="125"/>
        <v>0</v>
      </c>
      <c r="CF192" s="210"/>
      <c r="CG192" s="210"/>
      <c r="CH192" s="210">
        <f t="shared" si="126"/>
        <v>0</v>
      </c>
      <c r="CI192" s="211"/>
      <c r="CJ192" s="211"/>
      <c r="CK192" s="211">
        <f t="shared" si="127"/>
        <v>0</v>
      </c>
      <c r="CL192" s="206"/>
      <c r="CM192" s="206"/>
      <c r="CN192" s="206">
        <f t="shared" si="128"/>
        <v>0</v>
      </c>
      <c r="CO192" s="212"/>
      <c r="CP192" s="212"/>
      <c r="CQ192" s="212">
        <f t="shared" si="129"/>
        <v>0</v>
      </c>
      <c r="CR192" s="213"/>
      <c r="CS192" s="213"/>
      <c r="CT192" s="213">
        <f t="shared" si="130"/>
        <v>0</v>
      </c>
      <c r="CU192">
        <f t="shared" si="95"/>
        <v>0</v>
      </c>
      <c r="CV192">
        <f t="shared" si="96"/>
        <v>0</v>
      </c>
      <c r="CW192">
        <f t="shared" si="97"/>
        <v>0</v>
      </c>
      <c r="CY192" s="140" t="e">
        <f t="shared" si="98"/>
        <v>#NAME?</v>
      </c>
      <c r="CZ192">
        <f t="shared" si="99"/>
        <v>0</v>
      </c>
    </row>
    <row r="193" spans="1:104">
      <c r="A193" s="181">
        <v>122</v>
      </c>
      <c r="B193" s="230"/>
      <c r="C193" s="182" t="s">
        <v>130</v>
      </c>
      <c r="D193" s="183"/>
      <c r="E193" s="184"/>
      <c r="F193" s="152"/>
      <c r="G193" s="152"/>
      <c r="H193" s="185">
        <f t="shared" si="100"/>
        <v>0</v>
      </c>
      <c r="I193" s="153"/>
      <c r="J193" s="153"/>
      <c r="K193" s="186">
        <f t="shared" si="101"/>
        <v>0</v>
      </c>
      <c r="L193" s="187"/>
      <c r="M193" s="187"/>
      <c r="N193" s="187">
        <f t="shared" si="102"/>
        <v>0</v>
      </c>
      <c r="O193" s="188"/>
      <c r="P193" s="188"/>
      <c r="Q193" s="188">
        <f t="shared" si="103"/>
        <v>0</v>
      </c>
      <c r="R193" s="189"/>
      <c r="S193" s="189"/>
      <c r="T193" s="189">
        <f t="shared" si="104"/>
        <v>0</v>
      </c>
      <c r="U193" s="190"/>
      <c r="V193" s="190"/>
      <c r="W193" s="190">
        <f t="shared" si="105"/>
        <v>0</v>
      </c>
      <c r="X193" s="191"/>
      <c r="Y193" s="191"/>
      <c r="Z193" s="191">
        <f t="shared" si="106"/>
        <v>0</v>
      </c>
      <c r="AA193" s="192"/>
      <c r="AB193" s="192"/>
      <c r="AC193" s="192">
        <f t="shared" si="107"/>
        <v>0</v>
      </c>
      <c r="AD193" s="193"/>
      <c r="AE193" s="193"/>
      <c r="AF193" s="193">
        <f t="shared" si="108"/>
        <v>0</v>
      </c>
      <c r="AG193" s="194"/>
      <c r="AH193" s="194"/>
      <c r="AI193" s="194">
        <f t="shared" si="109"/>
        <v>0</v>
      </c>
      <c r="AJ193" s="195"/>
      <c r="AK193" s="195"/>
      <c r="AL193" s="195">
        <f t="shared" si="110"/>
        <v>0</v>
      </c>
      <c r="AM193" s="196"/>
      <c r="AN193" s="196"/>
      <c r="AO193" s="196">
        <f t="shared" si="111"/>
        <v>0</v>
      </c>
      <c r="AP193" s="197"/>
      <c r="AQ193" s="197"/>
      <c r="AR193" s="197">
        <f t="shared" si="112"/>
        <v>0</v>
      </c>
      <c r="AS193" s="198"/>
      <c r="AT193" s="198"/>
      <c r="AU193" s="198">
        <f t="shared" si="113"/>
        <v>0</v>
      </c>
      <c r="AV193" s="199"/>
      <c r="AW193" s="199"/>
      <c r="AX193" s="199">
        <f t="shared" si="114"/>
        <v>0</v>
      </c>
      <c r="AY193" s="200"/>
      <c r="AZ193" s="200"/>
      <c r="BA193" s="200">
        <f t="shared" si="115"/>
        <v>0</v>
      </c>
      <c r="BB193" s="201"/>
      <c r="BC193" s="201"/>
      <c r="BD193" s="201">
        <f t="shared" si="116"/>
        <v>0</v>
      </c>
      <c r="BE193" s="202"/>
      <c r="BF193" s="202"/>
      <c r="BG193" s="202">
        <f t="shared" si="117"/>
        <v>0</v>
      </c>
      <c r="BH193" s="203"/>
      <c r="BI193" s="203"/>
      <c r="BJ193" s="203">
        <f t="shared" si="118"/>
        <v>0</v>
      </c>
      <c r="BK193" s="195"/>
      <c r="BL193" s="195"/>
      <c r="BM193" s="195">
        <f t="shared" si="119"/>
        <v>0</v>
      </c>
      <c r="BN193" s="204"/>
      <c r="BO193" s="204"/>
      <c r="BP193" s="204">
        <f t="shared" si="120"/>
        <v>0</v>
      </c>
      <c r="BQ193" s="205"/>
      <c r="BR193" s="205"/>
      <c r="BS193" s="205">
        <f t="shared" si="121"/>
        <v>0</v>
      </c>
      <c r="BT193" s="206"/>
      <c r="BU193" s="206"/>
      <c r="BV193" s="206">
        <f t="shared" si="122"/>
        <v>0</v>
      </c>
      <c r="BW193" s="207"/>
      <c r="BX193" s="207"/>
      <c r="BY193" s="207">
        <f t="shared" si="123"/>
        <v>0</v>
      </c>
      <c r="BZ193" s="208"/>
      <c r="CA193" s="208"/>
      <c r="CB193" s="208">
        <f t="shared" si="124"/>
        <v>0</v>
      </c>
      <c r="CC193" s="209"/>
      <c r="CD193" s="209"/>
      <c r="CE193" s="209">
        <f t="shared" si="125"/>
        <v>0</v>
      </c>
      <c r="CF193" s="210"/>
      <c r="CG193" s="210"/>
      <c r="CH193" s="210">
        <f t="shared" si="126"/>
        <v>0</v>
      </c>
      <c r="CI193" s="211"/>
      <c r="CJ193" s="211"/>
      <c r="CK193" s="211">
        <f t="shared" si="127"/>
        <v>0</v>
      </c>
      <c r="CL193" s="206"/>
      <c r="CM193" s="206"/>
      <c r="CN193" s="206">
        <f t="shared" si="128"/>
        <v>0</v>
      </c>
      <c r="CO193" s="212"/>
      <c r="CP193" s="212"/>
      <c r="CQ193" s="212">
        <f t="shared" si="129"/>
        <v>0</v>
      </c>
      <c r="CR193" s="213"/>
      <c r="CS193" s="213"/>
      <c r="CT193" s="213">
        <f t="shared" si="130"/>
        <v>0</v>
      </c>
      <c r="CU193">
        <f t="shared" si="95"/>
        <v>0</v>
      </c>
      <c r="CV193">
        <f t="shared" si="96"/>
        <v>0</v>
      </c>
      <c r="CW193">
        <f t="shared" si="97"/>
        <v>0</v>
      </c>
      <c r="CY193" s="140" t="e">
        <f t="shared" si="98"/>
        <v>#NAME?</v>
      </c>
      <c r="CZ193">
        <f t="shared" si="99"/>
        <v>0</v>
      </c>
    </row>
    <row r="194" spans="1:104">
      <c r="A194" s="181">
        <v>123</v>
      </c>
      <c r="B194" s="230"/>
      <c r="C194" s="182" t="s">
        <v>130</v>
      </c>
      <c r="D194" s="183"/>
      <c r="E194" s="184"/>
      <c r="F194" s="152"/>
      <c r="G194" s="152"/>
      <c r="H194" s="185">
        <f t="shared" si="100"/>
        <v>0</v>
      </c>
      <c r="I194" s="153"/>
      <c r="J194" s="153"/>
      <c r="K194" s="186">
        <f t="shared" si="101"/>
        <v>0</v>
      </c>
      <c r="L194" s="187"/>
      <c r="M194" s="187"/>
      <c r="N194" s="187">
        <f t="shared" si="102"/>
        <v>0</v>
      </c>
      <c r="O194" s="188"/>
      <c r="P194" s="188"/>
      <c r="Q194" s="188">
        <f t="shared" si="103"/>
        <v>0</v>
      </c>
      <c r="R194" s="189"/>
      <c r="S194" s="189"/>
      <c r="T194" s="189">
        <f t="shared" si="104"/>
        <v>0</v>
      </c>
      <c r="U194" s="190"/>
      <c r="V194" s="190"/>
      <c r="W194" s="190">
        <f t="shared" si="105"/>
        <v>0</v>
      </c>
      <c r="X194" s="191"/>
      <c r="Y194" s="191"/>
      <c r="Z194" s="191">
        <f t="shared" si="106"/>
        <v>0</v>
      </c>
      <c r="AA194" s="192"/>
      <c r="AB194" s="192"/>
      <c r="AC194" s="192">
        <f t="shared" si="107"/>
        <v>0</v>
      </c>
      <c r="AD194" s="193"/>
      <c r="AE194" s="193"/>
      <c r="AF194" s="193">
        <f t="shared" si="108"/>
        <v>0</v>
      </c>
      <c r="AG194" s="194"/>
      <c r="AH194" s="194"/>
      <c r="AI194" s="194">
        <f t="shared" si="109"/>
        <v>0</v>
      </c>
      <c r="AJ194" s="195"/>
      <c r="AK194" s="195"/>
      <c r="AL194" s="195">
        <f t="shared" si="110"/>
        <v>0</v>
      </c>
      <c r="AM194" s="196"/>
      <c r="AN194" s="196"/>
      <c r="AO194" s="196">
        <f t="shared" si="111"/>
        <v>0</v>
      </c>
      <c r="AP194" s="197"/>
      <c r="AQ194" s="197"/>
      <c r="AR194" s="197">
        <f t="shared" si="112"/>
        <v>0</v>
      </c>
      <c r="AS194" s="198"/>
      <c r="AT194" s="198"/>
      <c r="AU194" s="198">
        <f t="shared" si="113"/>
        <v>0</v>
      </c>
      <c r="AV194" s="199"/>
      <c r="AW194" s="199"/>
      <c r="AX194" s="199">
        <f t="shared" si="114"/>
        <v>0</v>
      </c>
      <c r="AY194" s="200"/>
      <c r="AZ194" s="200"/>
      <c r="BA194" s="200">
        <f t="shared" si="115"/>
        <v>0</v>
      </c>
      <c r="BB194" s="201"/>
      <c r="BC194" s="201"/>
      <c r="BD194" s="201">
        <f t="shared" si="116"/>
        <v>0</v>
      </c>
      <c r="BE194" s="202"/>
      <c r="BF194" s="202"/>
      <c r="BG194" s="202">
        <f t="shared" si="117"/>
        <v>0</v>
      </c>
      <c r="BH194" s="203"/>
      <c r="BI194" s="203"/>
      <c r="BJ194" s="203">
        <f t="shared" si="118"/>
        <v>0</v>
      </c>
      <c r="BK194" s="195"/>
      <c r="BL194" s="195"/>
      <c r="BM194" s="195">
        <f t="shared" si="119"/>
        <v>0</v>
      </c>
      <c r="BN194" s="204"/>
      <c r="BO194" s="204"/>
      <c r="BP194" s="204">
        <f t="shared" si="120"/>
        <v>0</v>
      </c>
      <c r="BQ194" s="205"/>
      <c r="BR194" s="205"/>
      <c r="BS194" s="205">
        <f t="shared" si="121"/>
        <v>0</v>
      </c>
      <c r="BT194" s="206"/>
      <c r="BU194" s="206"/>
      <c r="BV194" s="206">
        <f t="shared" si="122"/>
        <v>0</v>
      </c>
      <c r="BW194" s="207"/>
      <c r="BX194" s="207"/>
      <c r="BY194" s="207">
        <f t="shared" si="123"/>
        <v>0</v>
      </c>
      <c r="BZ194" s="208"/>
      <c r="CA194" s="208"/>
      <c r="CB194" s="208">
        <f t="shared" si="124"/>
        <v>0</v>
      </c>
      <c r="CC194" s="209"/>
      <c r="CD194" s="209"/>
      <c r="CE194" s="209">
        <f t="shared" si="125"/>
        <v>0</v>
      </c>
      <c r="CF194" s="210"/>
      <c r="CG194" s="210"/>
      <c r="CH194" s="210">
        <f t="shared" si="126"/>
        <v>0</v>
      </c>
      <c r="CI194" s="211"/>
      <c r="CJ194" s="211"/>
      <c r="CK194" s="211">
        <f t="shared" si="127"/>
        <v>0</v>
      </c>
      <c r="CL194" s="206"/>
      <c r="CM194" s="206"/>
      <c r="CN194" s="206">
        <f t="shared" si="128"/>
        <v>0</v>
      </c>
      <c r="CO194" s="212"/>
      <c r="CP194" s="212"/>
      <c r="CQ194" s="212">
        <f t="shared" si="129"/>
        <v>0</v>
      </c>
      <c r="CR194" s="213"/>
      <c r="CS194" s="213"/>
      <c r="CT194" s="213">
        <f t="shared" si="130"/>
        <v>0</v>
      </c>
      <c r="CU194">
        <f t="shared" si="95"/>
        <v>0</v>
      </c>
      <c r="CV194">
        <f t="shared" si="96"/>
        <v>0</v>
      </c>
      <c r="CW194">
        <f t="shared" si="97"/>
        <v>0</v>
      </c>
      <c r="CY194" s="140" t="e">
        <f t="shared" si="98"/>
        <v>#NAME?</v>
      </c>
      <c r="CZ194">
        <f t="shared" si="99"/>
        <v>0</v>
      </c>
    </row>
    <row r="195" spans="1:104">
      <c r="A195" s="181">
        <v>124</v>
      </c>
      <c r="B195" s="230"/>
      <c r="C195" s="182" t="s">
        <v>130</v>
      </c>
      <c r="D195" s="183"/>
      <c r="E195" s="184"/>
      <c r="F195" s="152"/>
      <c r="G195" s="152"/>
      <c r="H195" s="185">
        <f t="shared" si="100"/>
        <v>0</v>
      </c>
      <c r="I195" s="153"/>
      <c r="J195" s="153"/>
      <c r="K195" s="186">
        <f t="shared" si="101"/>
        <v>0</v>
      </c>
      <c r="L195" s="187"/>
      <c r="M195" s="187"/>
      <c r="N195" s="187">
        <f t="shared" si="102"/>
        <v>0</v>
      </c>
      <c r="O195" s="188"/>
      <c r="P195" s="188"/>
      <c r="Q195" s="188">
        <f t="shared" si="103"/>
        <v>0</v>
      </c>
      <c r="R195" s="189"/>
      <c r="S195" s="189"/>
      <c r="T195" s="189">
        <f t="shared" si="104"/>
        <v>0</v>
      </c>
      <c r="U195" s="190"/>
      <c r="V195" s="190"/>
      <c r="W195" s="190">
        <f t="shared" si="105"/>
        <v>0</v>
      </c>
      <c r="X195" s="191"/>
      <c r="Y195" s="191"/>
      <c r="Z195" s="191">
        <f t="shared" si="106"/>
        <v>0</v>
      </c>
      <c r="AA195" s="192"/>
      <c r="AB195" s="192"/>
      <c r="AC195" s="192">
        <f t="shared" si="107"/>
        <v>0</v>
      </c>
      <c r="AD195" s="193"/>
      <c r="AE195" s="193"/>
      <c r="AF195" s="193">
        <f t="shared" si="108"/>
        <v>0</v>
      </c>
      <c r="AG195" s="194"/>
      <c r="AH195" s="194"/>
      <c r="AI195" s="194">
        <f t="shared" si="109"/>
        <v>0</v>
      </c>
      <c r="AJ195" s="195"/>
      <c r="AK195" s="195"/>
      <c r="AL195" s="195">
        <f t="shared" si="110"/>
        <v>0</v>
      </c>
      <c r="AM195" s="196"/>
      <c r="AN195" s="196"/>
      <c r="AO195" s="196">
        <f t="shared" si="111"/>
        <v>0</v>
      </c>
      <c r="AP195" s="197"/>
      <c r="AQ195" s="197"/>
      <c r="AR195" s="197">
        <f t="shared" si="112"/>
        <v>0</v>
      </c>
      <c r="AS195" s="198"/>
      <c r="AT195" s="198"/>
      <c r="AU195" s="198">
        <f t="shared" si="113"/>
        <v>0</v>
      </c>
      <c r="AV195" s="199"/>
      <c r="AW195" s="199"/>
      <c r="AX195" s="199">
        <f t="shared" si="114"/>
        <v>0</v>
      </c>
      <c r="AY195" s="200"/>
      <c r="AZ195" s="200"/>
      <c r="BA195" s="200">
        <f t="shared" si="115"/>
        <v>0</v>
      </c>
      <c r="BB195" s="201"/>
      <c r="BC195" s="201"/>
      <c r="BD195" s="201">
        <f t="shared" si="116"/>
        <v>0</v>
      </c>
      <c r="BE195" s="202"/>
      <c r="BF195" s="202"/>
      <c r="BG195" s="202">
        <f t="shared" si="117"/>
        <v>0</v>
      </c>
      <c r="BH195" s="203"/>
      <c r="BI195" s="203"/>
      <c r="BJ195" s="203">
        <f t="shared" si="118"/>
        <v>0</v>
      </c>
      <c r="BK195" s="195"/>
      <c r="BL195" s="195"/>
      <c r="BM195" s="195">
        <f t="shared" si="119"/>
        <v>0</v>
      </c>
      <c r="BN195" s="204"/>
      <c r="BO195" s="204"/>
      <c r="BP195" s="204">
        <f t="shared" si="120"/>
        <v>0</v>
      </c>
      <c r="BQ195" s="205"/>
      <c r="BR195" s="205"/>
      <c r="BS195" s="205">
        <f t="shared" si="121"/>
        <v>0</v>
      </c>
      <c r="BT195" s="206"/>
      <c r="BU195" s="206"/>
      <c r="BV195" s="206">
        <f t="shared" si="122"/>
        <v>0</v>
      </c>
      <c r="BW195" s="207"/>
      <c r="BX195" s="207"/>
      <c r="BY195" s="207">
        <f t="shared" si="123"/>
        <v>0</v>
      </c>
      <c r="BZ195" s="208"/>
      <c r="CA195" s="208"/>
      <c r="CB195" s="208">
        <f t="shared" si="124"/>
        <v>0</v>
      </c>
      <c r="CC195" s="209"/>
      <c r="CD195" s="209"/>
      <c r="CE195" s="209">
        <f t="shared" si="125"/>
        <v>0</v>
      </c>
      <c r="CF195" s="210"/>
      <c r="CG195" s="210"/>
      <c r="CH195" s="210">
        <f t="shared" si="126"/>
        <v>0</v>
      </c>
      <c r="CI195" s="211"/>
      <c r="CJ195" s="211"/>
      <c r="CK195" s="211">
        <f t="shared" si="127"/>
        <v>0</v>
      </c>
      <c r="CL195" s="206"/>
      <c r="CM195" s="206"/>
      <c r="CN195" s="206">
        <f t="shared" si="128"/>
        <v>0</v>
      </c>
      <c r="CO195" s="212"/>
      <c r="CP195" s="212"/>
      <c r="CQ195" s="212">
        <f t="shared" si="129"/>
        <v>0</v>
      </c>
      <c r="CR195" s="213"/>
      <c r="CS195" s="213"/>
      <c r="CT195" s="213">
        <f t="shared" si="130"/>
        <v>0</v>
      </c>
      <c r="CU195">
        <f t="shared" si="95"/>
        <v>0</v>
      </c>
      <c r="CV195">
        <f t="shared" si="96"/>
        <v>0</v>
      </c>
      <c r="CW195">
        <f t="shared" si="97"/>
        <v>0</v>
      </c>
      <c r="CY195" s="140" t="e">
        <f t="shared" si="98"/>
        <v>#NAME?</v>
      </c>
      <c r="CZ195">
        <f t="shared" si="99"/>
        <v>0</v>
      </c>
    </row>
    <row r="196" spans="1:104">
      <c r="A196" s="181">
        <v>125</v>
      </c>
      <c r="B196" s="230"/>
      <c r="C196" s="182" t="s">
        <v>130</v>
      </c>
      <c r="D196" s="183"/>
      <c r="E196" s="184"/>
      <c r="F196" s="152"/>
      <c r="G196" s="152"/>
      <c r="H196" s="185">
        <f t="shared" si="100"/>
        <v>0</v>
      </c>
      <c r="I196" s="153"/>
      <c r="J196" s="153"/>
      <c r="K196" s="186">
        <f t="shared" si="101"/>
        <v>0</v>
      </c>
      <c r="L196" s="187"/>
      <c r="M196" s="187"/>
      <c r="N196" s="187">
        <f t="shared" si="102"/>
        <v>0</v>
      </c>
      <c r="O196" s="188"/>
      <c r="P196" s="188"/>
      <c r="Q196" s="188">
        <f t="shared" si="103"/>
        <v>0</v>
      </c>
      <c r="R196" s="189"/>
      <c r="S196" s="189"/>
      <c r="T196" s="189">
        <f t="shared" si="104"/>
        <v>0</v>
      </c>
      <c r="U196" s="190"/>
      <c r="V196" s="190"/>
      <c r="W196" s="190">
        <f t="shared" si="105"/>
        <v>0</v>
      </c>
      <c r="X196" s="191"/>
      <c r="Y196" s="191"/>
      <c r="Z196" s="191">
        <f t="shared" si="106"/>
        <v>0</v>
      </c>
      <c r="AA196" s="192"/>
      <c r="AB196" s="192"/>
      <c r="AC196" s="192">
        <f t="shared" si="107"/>
        <v>0</v>
      </c>
      <c r="AD196" s="193"/>
      <c r="AE196" s="193"/>
      <c r="AF196" s="193">
        <f t="shared" si="108"/>
        <v>0</v>
      </c>
      <c r="AG196" s="194"/>
      <c r="AH196" s="194"/>
      <c r="AI196" s="194">
        <f t="shared" si="109"/>
        <v>0</v>
      </c>
      <c r="AJ196" s="195"/>
      <c r="AK196" s="195"/>
      <c r="AL196" s="195">
        <f t="shared" si="110"/>
        <v>0</v>
      </c>
      <c r="AM196" s="196"/>
      <c r="AN196" s="196"/>
      <c r="AO196" s="196">
        <f t="shared" si="111"/>
        <v>0</v>
      </c>
      <c r="AP196" s="197"/>
      <c r="AQ196" s="197"/>
      <c r="AR196" s="197">
        <f t="shared" si="112"/>
        <v>0</v>
      </c>
      <c r="AS196" s="198"/>
      <c r="AT196" s="198"/>
      <c r="AU196" s="198">
        <f t="shared" si="113"/>
        <v>0</v>
      </c>
      <c r="AV196" s="199"/>
      <c r="AW196" s="199"/>
      <c r="AX196" s="199">
        <f t="shared" si="114"/>
        <v>0</v>
      </c>
      <c r="AY196" s="200"/>
      <c r="AZ196" s="200"/>
      <c r="BA196" s="200">
        <f t="shared" si="115"/>
        <v>0</v>
      </c>
      <c r="BB196" s="201"/>
      <c r="BC196" s="201"/>
      <c r="BD196" s="201">
        <f t="shared" si="116"/>
        <v>0</v>
      </c>
      <c r="BE196" s="202"/>
      <c r="BF196" s="202"/>
      <c r="BG196" s="202">
        <f t="shared" si="117"/>
        <v>0</v>
      </c>
      <c r="BH196" s="203"/>
      <c r="BI196" s="203"/>
      <c r="BJ196" s="203">
        <f t="shared" si="118"/>
        <v>0</v>
      </c>
      <c r="BK196" s="195"/>
      <c r="BL196" s="195"/>
      <c r="BM196" s="195">
        <f t="shared" si="119"/>
        <v>0</v>
      </c>
      <c r="BN196" s="204"/>
      <c r="BO196" s="204"/>
      <c r="BP196" s="204">
        <f t="shared" si="120"/>
        <v>0</v>
      </c>
      <c r="BQ196" s="205"/>
      <c r="BR196" s="205"/>
      <c r="BS196" s="205">
        <f t="shared" si="121"/>
        <v>0</v>
      </c>
      <c r="BT196" s="206"/>
      <c r="BU196" s="206"/>
      <c r="BV196" s="206">
        <f t="shared" si="122"/>
        <v>0</v>
      </c>
      <c r="BW196" s="207"/>
      <c r="BX196" s="207"/>
      <c r="BY196" s="207">
        <f t="shared" si="123"/>
        <v>0</v>
      </c>
      <c r="BZ196" s="208"/>
      <c r="CA196" s="208"/>
      <c r="CB196" s="208">
        <f t="shared" si="124"/>
        <v>0</v>
      </c>
      <c r="CC196" s="209"/>
      <c r="CD196" s="209"/>
      <c r="CE196" s="209">
        <f t="shared" si="125"/>
        <v>0</v>
      </c>
      <c r="CF196" s="210"/>
      <c r="CG196" s="210"/>
      <c r="CH196" s="210">
        <f t="shared" si="126"/>
        <v>0</v>
      </c>
      <c r="CI196" s="211"/>
      <c r="CJ196" s="211"/>
      <c r="CK196" s="211">
        <f t="shared" si="127"/>
        <v>0</v>
      </c>
      <c r="CL196" s="206"/>
      <c r="CM196" s="206"/>
      <c r="CN196" s="206">
        <f t="shared" si="128"/>
        <v>0</v>
      </c>
      <c r="CO196" s="212"/>
      <c r="CP196" s="212"/>
      <c r="CQ196" s="212">
        <f t="shared" si="129"/>
        <v>0</v>
      </c>
      <c r="CR196" s="213"/>
      <c r="CS196" s="213"/>
      <c r="CT196" s="213">
        <f t="shared" si="130"/>
        <v>0</v>
      </c>
      <c r="CU196">
        <f t="shared" si="95"/>
        <v>0</v>
      </c>
      <c r="CV196">
        <f t="shared" si="96"/>
        <v>0</v>
      </c>
      <c r="CW196">
        <f t="shared" si="97"/>
        <v>0</v>
      </c>
      <c r="CY196" s="140" t="e">
        <f t="shared" si="98"/>
        <v>#NAME?</v>
      </c>
      <c r="CZ196">
        <f t="shared" si="99"/>
        <v>0</v>
      </c>
    </row>
    <row r="197" spans="1:104">
      <c r="A197" s="181">
        <v>126</v>
      </c>
      <c r="B197" s="230"/>
      <c r="C197" s="182" t="s">
        <v>130</v>
      </c>
      <c r="D197" s="183"/>
      <c r="E197" s="184"/>
      <c r="F197" s="152"/>
      <c r="G197" s="152"/>
      <c r="H197" s="185">
        <f t="shared" si="100"/>
        <v>0</v>
      </c>
      <c r="I197" s="153"/>
      <c r="J197" s="153"/>
      <c r="K197" s="186">
        <f t="shared" si="101"/>
        <v>0</v>
      </c>
      <c r="L197" s="187"/>
      <c r="M197" s="187"/>
      <c r="N197" s="187">
        <f t="shared" si="102"/>
        <v>0</v>
      </c>
      <c r="O197" s="188"/>
      <c r="P197" s="188"/>
      <c r="Q197" s="188">
        <f t="shared" si="103"/>
        <v>0</v>
      </c>
      <c r="R197" s="189"/>
      <c r="S197" s="189"/>
      <c r="T197" s="189">
        <f t="shared" si="104"/>
        <v>0</v>
      </c>
      <c r="U197" s="190"/>
      <c r="V197" s="190"/>
      <c r="W197" s="190">
        <f t="shared" si="105"/>
        <v>0</v>
      </c>
      <c r="X197" s="191"/>
      <c r="Y197" s="191"/>
      <c r="Z197" s="191">
        <f t="shared" si="106"/>
        <v>0</v>
      </c>
      <c r="AA197" s="192"/>
      <c r="AB197" s="192"/>
      <c r="AC197" s="192">
        <f t="shared" si="107"/>
        <v>0</v>
      </c>
      <c r="AD197" s="193"/>
      <c r="AE197" s="193"/>
      <c r="AF197" s="193">
        <f t="shared" si="108"/>
        <v>0</v>
      </c>
      <c r="AG197" s="194"/>
      <c r="AH197" s="194"/>
      <c r="AI197" s="194">
        <f t="shared" si="109"/>
        <v>0</v>
      </c>
      <c r="AJ197" s="195"/>
      <c r="AK197" s="195"/>
      <c r="AL197" s="195">
        <f t="shared" si="110"/>
        <v>0</v>
      </c>
      <c r="AM197" s="196"/>
      <c r="AN197" s="196"/>
      <c r="AO197" s="196">
        <f t="shared" si="111"/>
        <v>0</v>
      </c>
      <c r="AP197" s="197"/>
      <c r="AQ197" s="197"/>
      <c r="AR197" s="197">
        <f t="shared" si="112"/>
        <v>0</v>
      </c>
      <c r="AS197" s="198"/>
      <c r="AT197" s="198"/>
      <c r="AU197" s="198">
        <f t="shared" si="113"/>
        <v>0</v>
      </c>
      <c r="AV197" s="199"/>
      <c r="AW197" s="199"/>
      <c r="AX197" s="199">
        <f t="shared" si="114"/>
        <v>0</v>
      </c>
      <c r="AY197" s="200"/>
      <c r="AZ197" s="200"/>
      <c r="BA197" s="200">
        <f t="shared" si="115"/>
        <v>0</v>
      </c>
      <c r="BB197" s="201"/>
      <c r="BC197" s="201"/>
      <c r="BD197" s="201">
        <f t="shared" si="116"/>
        <v>0</v>
      </c>
      <c r="BE197" s="202"/>
      <c r="BF197" s="202"/>
      <c r="BG197" s="202">
        <f t="shared" si="117"/>
        <v>0</v>
      </c>
      <c r="BH197" s="203"/>
      <c r="BI197" s="203"/>
      <c r="BJ197" s="203">
        <f t="shared" si="118"/>
        <v>0</v>
      </c>
      <c r="BK197" s="195"/>
      <c r="BL197" s="195"/>
      <c r="BM197" s="195">
        <f t="shared" si="119"/>
        <v>0</v>
      </c>
      <c r="BN197" s="204"/>
      <c r="BO197" s="204"/>
      <c r="BP197" s="204">
        <f t="shared" si="120"/>
        <v>0</v>
      </c>
      <c r="BQ197" s="205"/>
      <c r="BR197" s="205"/>
      <c r="BS197" s="205">
        <f t="shared" si="121"/>
        <v>0</v>
      </c>
      <c r="BT197" s="206"/>
      <c r="BU197" s="206"/>
      <c r="BV197" s="206">
        <f t="shared" si="122"/>
        <v>0</v>
      </c>
      <c r="BW197" s="207"/>
      <c r="BX197" s="207"/>
      <c r="BY197" s="207">
        <f t="shared" si="123"/>
        <v>0</v>
      </c>
      <c r="BZ197" s="208"/>
      <c r="CA197" s="208"/>
      <c r="CB197" s="208">
        <f t="shared" si="124"/>
        <v>0</v>
      </c>
      <c r="CC197" s="209"/>
      <c r="CD197" s="209"/>
      <c r="CE197" s="209">
        <f t="shared" si="125"/>
        <v>0</v>
      </c>
      <c r="CF197" s="210"/>
      <c r="CG197" s="210"/>
      <c r="CH197" s="210">
        <f t="shared" si="126"/>
        <v>0</v>
      </c>
      <c r="CI197" s="211"/>
      <c r="CJ197" s="211"/>
      <c r="CK197" s="211">
        <f t="shared" si="127"/>
        <v>0</v>
      </c>
      <c r="CL197" s="206"/>
      <c r="CM197" s="206"/>
      <c r="CN197" s="206">
        <f t="shared" si="128"/>
        <v>0</v>
      </c>
      <c r="CO197" s="212"/>
      <c r="CP197" s="212"/>
      <c r="CQ197" s="212">
        <f t="shared" si="129"/>
        <v>0</v>
      </c>
      <c r="CR197" s="213"/>
      <c r="CS197" s="213"/>
      <c r="CT197" s="213">
        <f t="shared" si="130"/>
        <v>0</v>
      </c>
      <c r="CU197">
        <f t="shared" si="95"/>
        <v>0</v>
      </c>
      <c r="CV197">
        <f t="shared" si="96"/>
        <v>0</v>
      </c>
      <c r="CW197">
        <f t="shared" si="97"/>
        <v>0</v>
      </c>
      <c r="CY197" s="140" t="e">
        <f t="shared" si="98"/>
        <v>#NAME?</v>
      </c>
      <c r="CZ197">
        <f t="shared" si="99"/>
        <v>0</v>
      </c>
    </row>
    <row r="198" spans="1:104">
      <c r="A198" s="181">
        <v>127</v>
      </c>
      <c r="B198" s="230"/>
      <c r="C198" s="182" t="s">
        <v>130</v>
      </c>
      <c r="D198" s="183"/>
      <c r="E198" s="184"/>
      <c r="F198" s="152"/>
      <c r="G198" s="152"/>
      <c r="H198" s="185">
        <f t="shared" si="100"/>
        <v>0</v>
      </c>
      <c r="I198" s="153"/>
      <c r="J198" s="153"/>
      <c r="K198" s="186">
        <f t="shared" si="101"/>
        <v>0</v>
      </c>
      <c r="L198" s="187"/>
      <c r="M198" s="187"/>
      <c r="N198" s="187">
        <f t="shared" si="102"/>
        <v>0</v>
      </c>
      <c r="O198" s="188"/>
      <c r="P198" s="188"/>
      <c r="Q198" s="188">
        <f t="shared" si="103"/>
        <v>0</v>
      </c>
      <c r="R198" s="189"/>
      <c r="S198" s="189"/>
      <c r="T198" s="189">
        <f t="shared" si="104"/>
        <v>0</v>
      </c>
      <c r="U198" s="190"/>
      <c r="V198" s="190"/>
      <c r="W198" s="190">
        <f t="shared" si="105"/>
        <v>0</v>
      </c>
      <c r="X198" s="191"/>
      <c r="Y198" s="191"/>
      <c r="Z198" s="191">
        <f t="shared" si="106"/>
        <v>0</v>
      </c>
      <c r="AA198" s="192"/>
      <c r="AB198" s="192"/>
      <c r="AC198" s="192">
        <f t="shared" si="107"/>
        <v>0</v>
      </c>
      <c r="AD198" s="193"/>
      <c r="AE198" s="193"/>
      <c r="AF198" s="193">
        <f t="shared" si="108"/>
        <v>0</v>
      </c>
      <c r="AG198" s="194"/>
      <c r="AH198" s="194"/>
      <c r="AI198" s="194">
        <f t="shared" si="109"/>
        <v>0</v>
      </c>
      <c r="AJ198" s="195"/>
      <c r="AK198" s="195"/>
      <c r="AL198" s="195">
        <f t="shared" si="110"/>
        <v>0</v>
      </c>
      <c r="AM198" s="196"/>
      <c r="AN198" s="196"/>
      <c r="AO198" s="196">
        <f t="shared" si="111"/>
        <v>0</v>
      </c>
      <c r="AP198" s="197"/>
      <c r="AQ198" s="197"/>
      <c r="AR198" s="197">
        <f t="shared" si="112"/>
        <v>0</v>
      </c>
      <c r="AS198" s="198"/>
      <c r="AT198" s="198"/>
      <c r="AU198" s="198">
        <f t="shared" si="113"/>
        <v>0</v>
      </c>
      <c r="AV198" s="199"/>
      <c r="AW198" s="199"/>
      <c r="AX198" s="199">
        <f t="shared" si="114"/>
        <v>0</v>
      </c>
      <c r="AY198" s="200"/>
      <c r="AZ198" s="200"/>
      <c r="BA198" s="200">
        <f t="shared" si="115"/>
        <v>0</v>
      </c>
      <c r="BB198" s="201"/>
      <c r="BC198" s="201"/>
      <c r="BD198" s="201">
        <f t="shared" si="116"/>
        <v>0</v>
      </c>
      <c r="BE198" s="202"/>
      <c r="BF198" s="202"/>
      <c r="BG198" s="202">
        <f t="shared" si="117"/>
        <v>0</v>
      </c>
      <c r="BH198" s="203"/>
      <c r="BI198" s="203"/>
      <c r="BJ198" s="203">
        <f t="shared" si="118"/>
        <v>0</v>
      </c>
      <c r="BK198" s="195"/>
      <c r="BL198" s="195"/>
      <c r="BM198" s="195">
        <f t="shared" si="119"/>
        <v>0</v>
      </c>
      <c r="BN198" s="204"/>
      <c r="BO198" s="204"/>
      <c r="BP198" s="204">
        <f t="shared" si="120"/>
        <v>0</v>
      </c>
      <c r="BQ198" s="205"/>
      <c r="BR198" s="205"/>
      <c r="BS198" s="205">
        <f t="shared" si="121"/>
        <v>0</v>
      </c>
      <c r="BT198" s="206"/>
      <c r="BU198" s="206"/>
      <c r="BV198" s="206">
        <f t="shared" si="122"/>
        <v>0</v>
      </c>
      <c r="BW198" s="207"/>
      <c r="BX198" s="207"/>
      <c r="BY198" s="207">
        <f t="shared" si="123"/>
        <v>0</v>
      </c>
      <c r="BZ198" s="208"/>
      <c r="CA198" s="208"/>
      <c r="CB198" s="208">
        <f t="shared" si="124"/>
        <v>0</v>
      </c>
      <c r="CC198" s="209"/>
      <c r="CD198" s="209"/>
      <c r="CE198" s="209">
        <f t="shared" si="125"/>
        <v>0</v>
      </c>
      <c r="CF198" s="210"/>
      <c r="CG198" s="210"/>
      <c r="CH198" s="210">
        <f t="shared" si="126"/>
        <v>0</v>
      </c>
      <c r="CI198" s="211"/>
      <c r="CJ198" s="211"/>
      <c r="CK198" s="211">
        <f t="shared" si="127"/>
        <v>0</v>
      </c>
      <c r="CL198" s="206"/>
      <c r="CM198" s="206"/>
      <c r="CN198" s="206">
        <f t="shared" si="128"/>
        <v>0</v>
      </c>
      <c r="CO198" s="212"/>
      <c r="CP198" s="212"/>
      <c r="CQ198" s="212">
        <f t="shared" si="129"/>
        <v>0</v>
      </c>
      <c r="CR198" s="213"/>
      <c r="CS198" s="213"/>
      <c r="CT198" s="213">
        <f t="shared" si="130"/>
        <v>0</v>
      </c>
      <c r="CU198">
        <f t="shared" si="95"/>
        <v>0</v>
      </c>
      <c r="CV198">
        <f t="shared" si="96"/>
        <v>0</v>
      </c>
      <c r="CW198">
        <f t="shared" si="97"/>
        <v>0</v>
      </c>
      <c r="CY198" s="140" t="e">
        <f t="shared" si="98"/>
        <v>#NAME?</v>
      </c>
      <c r="CZ198">
        <f t="shared" si="99"/>
        <v>0</v>
      </c>
    </row>
    <row r="199" spans="1:104">
      <c r="A199" s="181">
        <v>128</v>
      </c>
      <c r="B199" s="230"/>
      <c r="C199" s="182" t="s">
        <v>130</v>
      </c>
      <c r="D199" s="183"/>
      <c r="E199" s="184"/>
      <c r="F199" s="152"/>
      <c r="G199" s="152"/>
      <c r="H199" s="185">
        <f t="shared" si="100"/>
        <v>0</v>
      </c>
      <c r="I199" s="153"/>
      <c r="J199" s="153"/>
      <c r="K199" s="186">
        <f t="shared" si="101"/>
        <v>0</v>
      </c>
      <c r="L199" s="187"/>
      <c r="M199" s="187"/>
      <c r="N199" s="187">
        <f t="shared" si="102"/>
        <v>0</v>
      </c>
      <c r="O199" s="188"/>
      <c r="P199" s="188"/>
      <c r="Q199" s="188">
        <f t="shared" si="103"/>
        <v>0</v>
      </c>
      <c r="R199" s="189"/>
      <c r="S199" s="189"/>
      <c r="T199" s="189">
        <f t="shared" si="104"/>
        <v>0</v>
      </c>
      <c r="U199" s="190"/>
      <c r="V199" s="190"/>
      <c r="W199" s="190">
        <f t="shared" si="105"/>
        <v>0</v>
      </c>
      <c r="X199" s="191"/>
      <c r="Y199" s="191"/>
      <c r="Z199" s="191">
        <f t="shared" si="106"/>
        <v>0</v>
      </c>
      <c r="AA199" s="192"/>
      <c r="AB199" s="192"/>
      <c r="AC199" s="192">
        <f t="shared" si="107"/>
        <v>0</v>
      </c>
      <c r="AD199" s="193"/>
      <c r="AE199" s="193"/>
      <c r="AF199" s="193">
        <f t="shared" si="108"/>
        <v>0</v>
      </c>
      <c r="AG199" s="194"/>
      <c r="AH199" s="194"/>
      <c r="AI199" s="194">
        <f t="shared" si="109"/>
        <v>0</v>
      </c>
      <c r="AJ199" s="195"/>
      <c r="AK199" s="195"/>
      <c r="AL199" s="195">
        <f t="shared" si="110"/>
        <v>0</v>
      </c>
      <c r="AM199" s="196"/>
      <c r="AN199" s="196"/>
      <c r="AO199" s="196">
        <f t="shared" si="111"/>
        <v>0</v>
      </c>
      <c r="AP199" s="197"/>
      <c r="AQ199" s="197"/>
      <c r="AR199" s="197">
        <f t="shared" si="112"/>
        <v>0</v>
      </c>
      <c r="AS199" s="198"/>
      <c r="AT199" s="198"/>
      <c r="AU199" s="198">
        <f t="shared" si="113"/>
        <v>0</v>
      </c>
      <c r="AV199" s="199"/>
      <c r="AW199" s="199"/>
      <c r="AX199" s="199">
        <f t="shared" si="114"/>
        <v>0</v>
      </c>
      <c r="AY199" s="200"/>
      <c r="AZ199" s="200"/>
      <c r="BA199" s="200">
        <f t="shared" si="115"/>
        <v>0</v>
      </c>
      <c r="BB199" s="201"/>
      <c r="BC199" s="201"/>
      <c r="BD199" s="201">
        <f t="shared" si="116"/>
        <v>0</v>
      </c>
      <c r="BE199" s="202"/>
      <c r="BF199" s="202"/>
      <c r="BG199" s="202">
        <f t="shared" si="117"/>
        <v>0</v>
      </c>
      <c r="BH199" s="203"/>
      <c r="BI199" s="203"/>
      <c r="BJ199" s="203">
        <f t="shared" si="118"/>
        <v>0</v>
      </c>
      <c r="BK199" s="195"/>
      <c r="BL199" s="195"/>
      <c r="BM199" s="195">
        <f t="shared" si="119"/>
        <v>0</v>
      </c>
      <c r="BN199" s="204"/>
      <c r="BO199" s="204"/>
      <c r="BP199" s="204">
        <f t="shared" si="120"/>
        <v>0</v>
      </c>
      <c r="BQ199" s="205"/>
      <c r="BR199" s="205"/>
      <c r="BS199" s="205">
        <f t="shared" si="121"/>
        <v>0</v>
      </c>
      <c r="BT199" s="206"/>
      <c r="BU199" s="206"/>
      <c r="BV199" s="206">
        <f t="shared" si="122"/>
        <v>0</v>
      </c>
      <c r="BW199" s="207"/>
      <c r="BX199" s="207"/>
      <c r="BY199" s="207">
        <f t="shared" si="123"/>
        <v>0</v>
      </c>
      <c r="BZ199" s="208"/>
      <c r="CA199" s="208"/>
      <c r="CB199" s="208">
        <f t="shared" si="124"/>
        <v>0</v>
      </c>
      <c r="CC199" s="209"/>
      <c r="CD199" s="209"/>
      <c r="CE199" s="209">
        <f t="shared" si="125"/>
        <v>0</v>
      </c>
      <c r="CF199" s="210"/>
      <c r="CG199" s="210"/>
      <c r="CH199" s="210">
        <f t="shared" si="126"/>
        <v>0</v>
      </c>
      <c r="CI199" s="211"/>
      <c r="CJ199" s="211"/>
      <c r="CK199" s="211">
        <f t="shared" si="127"/>
        <v>0</v>
      </c>
      <c r="CL199" s="206"/>
      <c r="CM199" s="206"/>
      <c r="CN199" s="206">
        <f t="shared" si="128"/>
        <v>0</v>
      </c>
      <c r="CO199" s="212"/>
      <c r="CP199" s="212"/>
      <c r="CQ199" s="212">
        <f t="shared" si="129"/>
        <v>0</v>
      </c>
      <c r="CR199" s="213"/>
      <c r="CS199" s="213"/>
      <c r="CT199" s="213">
        <f t="shared" si="130"/>
        <v>0</v>
      </c>
      <c r="CU199">
        <f t="shared" si="95"/>
        <v>0</v>
      </c>
      <c r="CV199">
        <f t="shared" si="96"/>
        <v>0</v>
      </c>
      <c r="CW199">
        <f t="shared" si="97"/>
        <v>0</v>
      </c>
      <c r="CY199" s="140" t="e">
        <f t="shared" si="98"/>
        <v>#NAME?</v>
      </c>
      <c r="CZ199">
        <f t="shared" si="99"/>
        <v>0</v>
      </c>
    </row>
    <row r="200" spans="1:104">
      <c r="A200" s="181">
        <v>129</v>
      </c>
      <c r="B200" s="230"/>
      <c r="C200" s="182" t="s">
        <v>130</v>
      </c>
      <c r="D200" s="183"/>
      <c r="E200" s="184"/>
      <c r="F200" s="152"/>
      <c r="G200" s="152"/>
      <c r="H200" s="185">
        <f t="shared" si="100"/>
        <v>0</v>
      </c>
      <c r="I200" s="153"/>
      <c r="J200" s="153"/>
      <c r="K200" s="186">
        <f t="shared" si="101"/>
        <v>0</v>
      </c>
      <c r="L200" s="187"/>
      <c r="M200" s="187"/>
      <c r="N200" s="187">
        <f t="shared" si="102"/>
        <v>0</v>
      </c>
      <c r="O200" s="188"/>
      <c r="P200" s="188"/>
      <c r="Q200" s="188">
        <f t="shared" si="103"/>
        <v>0</v>
      </c>
      <c r="R200" s="189"/>
      <c r="S200" s="189"/>
      <c r="T200" s="189">
        <f t="shared" si="104"/>
        <v>0</v>
      </c>
      <c r="U200" s="190"/>
      <c r="V200" s="190"/>
      <c r="W200" s="190">
        <f t="shared" si="105"/>
        <v>0</v>
      </c>
      <c r="X200" s="191"/>
      <c r="Y200" s="191"/>
      <c r="Z200" s="191">
        <f t="shared" si="106"/>
        <v>0</v>
      </c>
      <c r="AA200" s="192"/>
      <c r="AB200" s="192"/>
      <c r="AC200" s="192">
        <f t="shared" si="107"/>
        <v>0</v>
      </c>
      <c r="AD200" s="193"/>
      <c r="AE200" s="193"/>
      <c r="AF200" s="193">
        <f t="shared" si="108"/>
        <v>0</v>
      </c>
      <c r="AG200" s="194"/>
      <c r="AH200" s="194"/>
      <c r="AI200" s="194">
        <f t="shared" si="109"/>
        <v>0</v>
      </c>
      <c r="AJ200" s="195"/>
      <c r="AK200" s="195"/>
      <c r="AL200" s="195">
        <f t="shared" si="110"/>
        <v>0</v>
      </c>
      <c r="AM200" s="196"/>
      <c r="AN200" s="196"/>
      <c r="AO200" s="196">
        <f t="shared" si="111"/>
        <v>0</v>
      </c>
      <c r="AP200" s="197"/>
      <c r="AQ200" s="197"/>
      <c r="AR200" s="197">
        <f t="shared" si="112"/>
        <v>0</v>
      </c>
      <c r="AS200" s="198"/>
      <c r="AT200" s="198"/>
      <c r="AU200" s="198">
        <f t="shared" si="113"/>
        <v>0</v>
      </c>
      <c r="AV200" s="199"/>
      <c r="AW200" s="199"/>
      <c r="AX200" s="199">
        <f t="shared" si="114"/>
        <v>0</v>
      </c>
      <c r="AY200" s="200"/>
      <c r="AZ200" s="200"/>
      <c r="BA200" s="200">
        <f t="shared" si="115"/>
        <v>0</v>
      </c>
      <c r="BB200" s="201"/>
      <c r="BC200" s="201"/>
      <c r="BD200" s="201">
        <f t="shared" si="116"/>
        <v>0</v>
      </c>
      <c r="BE200" s="202"/>
      <c r="BF200" s="202"/>
      <c r="BG200" s="202">
        <f t="shared" si="117"/>
        <v>0</v>
      </c>
      <c r="BH200" s="203"/>
      <c r="BI200" s="203"/>
      <c r="BJ200" s="203">
        <f t="shared" si="118"/>
        <v>0</v>
      </c>
      <c r="BK200" s="195"/>
      <c r="BL200" s="195"/>
      <c r="BM200" s="195">
        <f t="shared" si="119"/>
        <v>0</v>
      </c>
      <c r="BN200" s="204"/>
      <c r="BO200" s="204"/>
      <c r="BP200" s="204">
        <f t="shared" si="120"/>
        <v>0</v>
      </c>
      <c r="BQ200" s="205"/>
      <c r="BR200" s="205"/>
      <c r="BS200" s="205">
        <f t="shared" si="121"/>
        <v>0</v>
      </c>
      <c r="BT200" s="206"/>
      <c r="BU200" s="206"/>
      <c r="BV200" s="206">
        <f t="shared" si="122"/>
        <v>0</v>
      </c>
      <c r="BW200" s="207"/>
      <c r="BX200" s="207"/>
      <c r="BY200" s="207">
        <f t="shared" si="123"/>
        <v>0</v>
      </c>
      <c r="BZ200" s="208"/>
      <c r="CA200" s="208"/>
      <c r="CB200" s="208">
        <f t="shared" si="124"/>
        <v>0</v>
      </c>
      <c r="CC200" s="209"/>
      <c r="CD200" s="209"/>
      <c r="CE200" s="209">
        <f t="shared" si="125"/>
        <v>0</v>
      </c>
      <c r="CF200" s="210"/>
      <c r="CG200" s="210"/>
      <c r="CH200" s="210">
        <f t="shared" si="126"/>
        <v>0</v>
      </c>
      <c r="CI200" s="211"/>
      <c r="CJ200" s="211"/>
      <c r="CK200" s="211">
        <f t="shared" si="127"/>
        <v>0</v>
      </c>
      <c r="CL200" s="206"/>
      <c r="CM200" s="206"/>
      <c r="CN200" s="206">
        <f t="shared" si="128"/>
        <v>0</v>
      </c>
      <c r="CO200" s="212"/>
      <c r="CP200" s="212"/>
      <c r="CQ200" s="212">
        <f t="shared" si="129"/>
        <v>0</v>
      </c>
      <c r="CR200" s="213"/>
      <c r="CS200" s="213"/>
      <c r="CT200" s="213">
        <f t="shared" si="130"/>
        <v>0</v>
      </c>
      <c r="CU200">
        <f t="shared" ref="CU200:CU263" si="131">IF(Dan=$F$4,F200,IF(Dan=$I$4,I200,IF(Dan=$L$4,L200,IF(Dan=$O$4,O200,IF(Dan=$R$4,R200,IF(Dan=$U$4,U200,IF(Dan=$X$4,X200,IF(Dan=$AA$4,AA200,IF(Dan=$AD$4,AD200,IF(Dan=$AG$4,AG200,IF(Dan=$AJ$4,AJ200,IF(Dan=$AM$4,AM200,IF(Dan=$AP$4,AP200,IF(Dan=$AS$4,AS200,IF(Dan=$AV$4,AV200,IF(Dan=$AY$4,AY200,IF(Dan=$BB$4,BB200,IF(Dan=$BE$4,BE200,IF(Dan=$BH$4,BH200,IF(Dan=$BK$4,BK200,IF(Dan=$BN$4,BN200,IF(Dan=$BQ$4,BQ200,IF(Dan=$BT$4,BT200,IF(Dan=$BW$4,BW200,IF(Dan=$BZ$4,BZ200,IF(Dan=$CC$4,CC200,IF(Dan=$CF$4,CF200,IF(Dan=$CI$4,CI200,IF(Dan=$CL$4,CL200,IF(Dan=$CO$4,CO200,IF(Dan=$CR$4,CR200,0)))))))))))))))))))))))))))))))</f>
        <v>0</v>
      </c>
      <c r="CV200">
        <f t="shared" ref="CV200:CV263" si="132">IF(Dan=$F$4,G200,IF(Dan=$I$4,J200,IF(Dan=$L$4,M200,IF(Dan=$O$4,P200,IF(Dan=$R$4,S200,IF(Dan=$U$4,V200,IF(Dan=$X$4,Y200,IF(Dan=$AA$4,AB200,IF(Dan=$AD$4,AE200,IF(Dan=$AG$4,AH200,IF(Dan=$AJ$4,AK200,IF(Dan=$AM$4,AN200,IF(Dan=$AP$4,AQ200,IF(Dan=$AS$4,AT200,IF(Dan=$AV$4,AW200,IF(Dan=$AY$4,AZ200,IF(Dan=$BB$4,BC200,IF(Dan=$BE$4,BF200,IF(Dan=$BH$4,BI200,IF(Dan=$BK$4,BL200,IF(Dan=$BN$4,BO200,IF(Dan=$BQ$4,BR200,IF(Dan=$BT$4,BU200,IF(Dan=$BW$4,BX200,IF(Dan=$BZ$4,CA200,IF(Dan=$CC$4,CD200,IF(Dan=$CF$4,CG200,IF(Dan=$CI$4,CJ200,IF(Dan=$CL$4,CM200,IF(Dan=$CO$4,CP200,IF(Dan=$CR$4,CS200,0)))))))))))))))))))))))))))))))</f>
        <v>0</v>
      </c>
      <c r="CW200">
        <f t="shared" ref="CW200:CW263" si="133">IF(Dan=$F$4,D200,IF(Dan=$I$4,H200,IF(Dan=$L$4,K200,IF(Dan=$O$4,N200,IF(Dan=$R$4,Q200,IF(Dan=$U$4,T200,IF(Dan=$X$4,W200,IF(Dan=$AA$4,Z200,IF(Dan=$AD$4,AC200,IF(Dan=$AG$4,AF200,IF(Dan=$AJ$4,AI200,IF(Dan=$AM$4,AL200,IF(Dan=$AP$4,AO200,IF(Dan=$AS$4,AR200,IF(Dan=$AV$4,AU200,IF(Dan=$AY$4,AX200,IF(Dan=$BB$4,BA200,IF(Dan=$BE$4,BD200,IF(Dan=$BH$4,BG200,IF(Dan=$BK$4,BJ200,IF(Dan=$BN$4,BM200,IF(Dan=$BQ$4,BP200,IF(Dan=$BT$4,BS200,IF(Dan=$BW$4,BV200,IF(Dan=$BZ$4,BY200,IF(Dan=$CC$4,CB200,IF(Dan=$CF$4,CE200,IF(Dan=$CI$4,CH200,IF(Dan=$CL$4,CK200,IF(Dan=$CO$4,CN200,IF(Dan=$CR$4,CQ200,0)))))))))))))))))))))))))))))))</f>
        <v>0</v>
      </c>
      <c r="CY200" s="140" t="e">
        <f t="shared" ref="CY200:CY263" si="134">SUM(IF(AND($F$4&gt;=PocetniD,$F$4&lt;=KrajnjiD),G200,0),IF(AND($I$4&gt;=PocetniD,$I$4&lt;=KrajnjiD),J200,0),IF(AND($L$4&gt;=PocetniD,$L$4&lt;=KrajnjiD),M200,0),IF(AND($O$4&gt;=PocetniD,$O$4&lt;=KrajnjiD),P200,0),IF(AND($R$4&gt;=PocetniD,$R$4&lt;=KrajnjiD),S200,0),IF(AND($U$4&gt;=PocetniD,$U$4&lt;=KrajnjiD),V200,0),IF(AND($X$4&gt;=PocetniD,$X$4&lt;=KrajnjiD),Y200,0),IF(AND($AA$4&gt;=PocetniD,$AA$4&lt;=KrajnjiD),AB200,0),IF(AND($AD$4&gt;=PocetniD,$AD$4&lt;=KrajnjiD),AE200,0),IF(AND($AG$4&gt;=PocetniD,$AG$4&lt;=KrajnjiD),AH200,0),IF(AND($AJ$4&gt;=PocetniD,$AJ$4&lt;=KrajnjiD),AK200,0),IF(AND($AM$4&gt;=PocetniD,$AM$4&lt;=KrajnjiD),AN200,0),IF(AND($AP$4&gt;=PocetniD,$AP$4&lt;=KrajnjiD),AQ200,0),IF(AND($AS$4&gt;=PocetniD,$AS$4&lt;=KrajnjiD),AT200,0),IF(AND($AV$4&gt;=PocetniD,$AV$4&lt;=KrajnjiD),AW200,0),IF(AND($AY$4&gt;=PocetniD,$AY$4&lt;=KrajnjiD),AZ200,0),IF(AND($BB$4&gt;=PocetniD,$BB$4&lt;=KrajnjiD),BC200,0),IF(AND($BE$4&gt;=PocetniD,$BE$4&lt;=KrajnjiD),BF200,0),IF(AND($BH$4&gt;=PocetniD,$BH$4&lt;=KrajnjiD),BI200,0),IF(AND($BK$4&gt;=PocetniD,$BK$4&lt;=KrajnjiD),BL200,0),IF(AND($BN$4&gt;=PocetniD,$BN$4&lt;=KrajnjiD),BO200,0),IF(AND($BQ$4&gt;=PocetniD,$BQ$4&lt;=KrajnjiD),BR200,0),IF(AND($BT$4&gt;=PocetniD,$BT$4&lt;=KrajnjiD),BU200,0),IF(AND($BW$4&gt;=PocetniD,$BW$4&lt;=KrajnjiD),BX200,0),IF(AND($BZ$4&gt;=PocetniD,$BZ$4&lt;=KrajnjiD),CA200,0),IF(AND($CC$4&gt;=PocetniD,$CC$4&lt;=KrajnjiD),CD200,0),IF(AND($CF$4&gt;=PocetniD,$CF$4&lt;=KrajnjiD),CG200,0),IF(AND($FCI$4&gt;=PocetniD,$CI$4&lt;=KrajnjiD),CJ200,0),IF(AND($CL$4&gt;=PocetniD,$CL$4&lt;=KrajnjiD),CM200,0),IF(AND($CO$4&gt;=PocetniD,$CO$4&lt;=KrajnjiD),CP200,0),IF(AND($CR$4&gt;=PocetniD,$CR$4&lt;=KrajnjiD),CS200,0),)</f>
        <v>#NAME?</v>
      </c>
      <c r="CZ200">
        <f t="shared" ref="CZ200:CZ263" si="135">SUM(D200,IF(Dan&gt;=$F$4,F200,0),IF(Dan&gt;=$I$4,I200,0),IF(Dan&gt;=$L$4,L200,0),IF(Dan&gt;=$O$4,O200,0),IF(Dan&gt;=$R$4,R200,0),IF(Dan&gt;=$U$4,U200,0),IF(Dan&gt;=$X$4,X200,0),IF(Dan&gt;=$AA$4,AA200,0),IF(Dan&gt;=$AD$4,AD200,0),IF(Dan&gt;=$AG$4,AG200,0),IF(Dan&gt;=$AJ$4,AJ200,0),IF(Dan&gt;=$AM$4,AM200,0),IF(Dan&gt;=$AP$4,AP200,0),IF(Dan&gt;=$AS$4,AS200,0),IF(Dan&gt;=$AV$4,AV200,0),IF(Dan&gt;=$AY$4,AY200,0),IF(Dan&gt;=$BB$4,BB200,0),IF(Dan&gt;=$BE$4,BE200,0),IF(Dan&gt;=$BH$4,BH200,0),IF(Dan&gt;=$BK$4,BK200,0),IF(Dan&gt;=$BN$4,BN200,0),IF(Dan&gt;=$BQ$4,BQ200,0),IF(Dan&gt;=$BT$4,BT200,0),IF(Dan&gt;=$BW$4,BW200,0),IF(Dan&gt;=$BZ$4,BZ200,0),IF(Dan&gt;=$CC$4,CC200,0),IF(Dan&gt;=$CF$4,CF200,0),IF(Dan&gt;=$CI$4,CI200,0),IF(Dan&gt;=$CL$4,CL200,0),IF(Dan&gt;=$CO$4,CO200,0),IF(Dan&gt;=$CR$4,CR200,0))</f>
        <v>0</v>
      </c>
    </row>
    <row r="201" spans="1:104">
      <c r="A201" s="181">
        <v>130</v>
      </c>
      <c r="B201" s="230"/>
      <c r="C201" s="182" t="s">
        <v>130</v>
      </c>
      <c r="D201" s="183"/>
      <c r="E201" s="184"/>
      <c r="F201" s="152"/>
      <c r="G201" s="152"/>
      <c r="H201" s="185">
        <f t="shared" si="100"/>
        <v>0</v>
      </c>
      <c r="I201" s="153"/>
      <c r="J201" s="153"/>
      <c r="K201" s="186">
        <f t="shared" si="101"/>
        <v>0</v>
      </c>
      <c r="L201" s="187"/>
      <c r="M201" s="187"/>
      <c r="N201" s="187">
        <f t="shared" si="102"/>
        <v>0</v>
      </c>
      <c r="O201" s="188"/>
      <c r="P201" s="188"/>
      <c r="Q201" s="188">
        <f t="shared" si="103"/>
        <v>0</v>
      </c>
      <c r="R201" s="189"/>
      <c r="S201" s="189"/>
      <c r="T201" s="189">
        <f t="shared" si="104"/>
        <v>0</v>
      </c>
      <c r="U201" s="190"/>
      <c r="V201" s="190"/>
      <c r="W201" s="190">
        <f t="shared" si="105"/>
        <v>0</v>
      </c>
      <c r="X201" s="191"/>
      <c r="Y201" s="191"/>
      <c r="Z201" s="191">
        <f t="shared" si="106"/>
        <v>0</v>
      </c>
      <c r="AA201" s="192"/>
      <c r="AB201" s="192"/>
      <c r="AC201" s="192">
        <f t="shared" si="107"/>
        <v>0</v>
      </c>
      <c r="AD201" s="193"/>
      <c r="AE201" s="193"/>
      <c r="AF201" s="193">
        <f t="shared" si="108"/>
        <v>0</v>
      </c>
      <c r="AG201" s="194"/>
      <c r="AH201" s="194"/>
      <c r="AI201" s="194">
        <f t="shared" si="109"/>
        <v>0</v>
      </c>
      <c r="AJ201" s="195"/>
      <c r="AK201" s="195"/>
      <c r="AL201" s="195">
        <f t="shared" si="110"/>
        <v>0</v>
      </c>
      <c r="AM201" s="196"/>
      <c r="AN201" s="196"/>
      <c r="AO201" s="196">
        <f t="shared" si="111"/>
        <v>0</v>
      </c>
      <c r="AP201" s="197"/>
      <c r="AQ201" s="197"/>
      <c r="AR201" s="197">
        <f t="shared" si="112"/>
        <v>0</v>
      </c>
      <c r="AS201" s="198"/>
      <c r="AT201" s="198"/>
      <c r="AU201" s="198">
        <f t="shared" si="113"/>
        <v>0</v>
      </c>
      <c r="AV201" s="199"/>
      <c r="AW201" s="199"/>
      <c r="AX201" s="199">
        <f t="shared" si="114"/>
        <v>0</v>
      </c>
      <c r="AY201" s="200"/>
      <c r="AZ201" s="200"/>
      <c r="BA201" s="200">
        <f t="shared" si="115"/>
        <v>0</v>
      </c>
      <c r="BB201" s="201"/>
      <c r="BC201" s="201"/>
      <c r="BD201" s="201">
        <f t="shared" si="116"/>
        <v>0</v>
      </c>
      <c r="BE201" s="202"/>
      <c r="BF201" s="202"/>
      <c r="BG201" s="202">
        <f t="shared" si="117"/>
        <v>0</v>
      </c>
      <c r="BH201" s="203"/>
      <c r="BI201" s="203"/>
      <c r="BJ201" s="203">
        <f t="shared" si="118"/>
        <v>0</v>
      </c>
      <c r="BK201" s="195"/>
      <c r="BL201" s="195"/>
      <c r="BM201" s="195">
        <f t="shared" si="119"/>
        <v>0</v>
      </c>
      <c r="BN201" s="204"/>
      <c r="BO201" s="204"/>
      <c r="BP201" s="204">
        <f t="shared" si="120"/>
        <v>0</v>
      </c>
      <c r="BQ201" s="205"/>
      <c r="BR201" s="205"/>
      <c r="BS201" s="205">
        <f t="shared" si="121"/>
        <v>0</v>
      </c>
      <c r="BT201" s="206"/>
      <c r="BU201" s="206"/>
      <c r="BV201" s="206">
        <f t="shared" si="122"/>
        <v>0</v>
      </c>
      <c r="BW201" s="207"/>
      <c r="BX201" s="207"/>
      <c r="BY201" s="207">
        <f t="shared" si="123"/>
        <v>0</v>
      </c>
      <c r="BZ201" s="208"/>
      <c r="CA201" s="208"/>
      <c r="CB201" s="208">
        <f t="shared" si="124"/>
        <v>0</v>
      </c>
      <c r="CC201" s="209"/>
      <c r="CD201" s="209"/>
      <c r="CE201" s="209">
        <f t="shared" si="125"/>
        <v>0</v>
      </c>
      <c r="CF201" s="210"/>
      <c r="CG201" s="210"/>
      <c r="CH201" s="210">
        <f t="shared" si="126"/>
        <v>0</v>
      </c>
      <c r="CI201" s="211"/>
      <c r="CJ201" s="211"/>
      <c r="CK201" s="211">
        <f t="shared" si="127"/>
        <v>0</v>
      </c>
      <c r="CL201" s="206"/>
      <c r="CM201" s="206"/>
      <c r="CN201" s="206">
        <f t="shared" si="128"/>
        <v>0</v>
      </c>
      <c r="CO201" s="212"/>
      <c r="CP201" s="212"/>
      <c r="CQ201" s="212">
        <f t="shared" si="129"/>
        <v>0</v>
      </c>
      <c r="CR201" s="213"/>
      <c r="CS201" s="213"/>
      <c r="CT201" s="213">
        <f t="shared" si="130"/>
        <v>0</v>
      </c>
      <c r="CU201">
        <f t="shared" si="131"/>
        <v>0</v>
      </c>
      <c r="CV201">
        <f t="shared" si="132"/>
        <v>0</v>
      </c>
      <c r="CW201">
        <f t="shared" si="133"/>
        <v>0</v>
      </c>
      <c r="CY201" s="140" t="e">
        <f t="shared" si="134"/>
        <v>#NAME?</v>
      </c>
      <c r="CZ201">
        <f t="shared" si="135"/>
        <v>0</v>
      </c>
    </row>
    <row r="202" spans="1:104">
      <c r="A202" s="181">
        <v>131</v>
      </c>
      <c r="B202" s="230"/>
      <c r="C202" s="182" t="s">
        <v>130</v>
      </c>
      <c r="D202" s="183"/>
      <c r="E202" s="184"/>
      <c r="F202" s="152"/>
      <c r="G202" s="152"/>
      <c r="H202" s="185">
        <f t="shared" si="100"/>
        <v>0</v>
      </c>
      <c r="I202" s="153"/>
      <c r="J202" s="153"/>
      <c r="K202" s="186">
        <f t="shared" si="101"/>
        <v>0</v>
      </c>
      <c r="L202" s="187"/>
      <c r="M202" s="187"/>
      <c r="N202" s="187">
        <f t="shared" si="102"/>
        <v>0</v>
      </c>
      <c r="O202" s="188"/>
      <c r="P202" s="188"/>
      <c r="Q202" s="188">
        <f t="shared" si="103"/>
        <v>0</v>
      </c>
      <c r="R202" s="189"/>
      <c r="S202" s="189"/>
      <c r="T202" s="189">
        <f t="shared" si="104"/>
        <v>0</v>
      </c>
      <c r="U202" s="190"/>
      <c r="V202" s="190"/>
      <c r="W202" s="190">
        <f t="shared" si="105"/>
        <v>0</v>
      </c>
      <c r="X202" s="191"/>
      <c r="Y202" s="191"/>
      <c r="Z202" s="191">
        <f t="shared" si="106"/>
        <v>0</v>
      </c>
      <c r="AA202" s="192"/>
      <c r="AB202" s="192"/>
      <c r="AC202" s="192">
        <f t="shared" si="107"/>
        <v>0</v>
      </c>
      <c r="AD202" s="193"/>
      <c r="AE202" s="193"/>
      <c r="AF202" s="193">
        <f t="shared" si="108"/>
        <v>0</v>
      </c>
      <c r="AG202" s="194"/>
      <c r="AH202" s="194"/>
      <c r="AI202" s="194">
        <f t="shared" si="109"/>
        <v>0</v>
      </c>
      <c r="AJ202" s="195"/>
      <c r="AK202" s="195"/>
      <c r="AL202" s="195">
        <f t="shared" si="110"/>
        <v>0</v>
      </c>
      <c r="AM202" s="196"/>
      <c r="AN202" s="196"/>
      <c r="AO202" s="196">
        <f t="shared" si="111"/>
        <v>0</v>
      </c>
      <c r="AP202" s="197"/>
      <c r="AQ202" s="197"/>
      <c r="AR202" s="197">
        <f t="shared" si="112"/>
        <v>0</v>
      </c>
      <c r="AS202" s="198"/>
      <c r="AT202" s="198"/>
      <c r="AU202" s="198">
        <f t="shared" si="113"/>
        <v>0</v>
      </c>
      <c r="AV202" s="199"/>
      <c r="AW202" s="199"/>
      <c r="AX202" s="199">
        <f t="shared" si="114"/>
        <v>0</v>
      </c>
      <c r="AY202" s="200"/>
      <c r="AZ202" s="200"/>
      <c r="BA202" s="200">
        <f t="shared" si="115"/>
        <v>0</v>
      </c>
      <c r="BB202" s="201"/>
      <c r="BC202" s="201"/>
      <c r="BD202" s="201">
        <f t="shared" si="116"/>
        <v>0</v>
      </c>
      <c r="BE202" s="202"/>
      <c r="BF202" s="202"/>
      <c r="BG202" s="202">
        <f t="shared" si="117"/>
        <v>0</v>
      </c>
      <c r="BH202" s="203"/>
      <c r="BI202" s="203"/>
      <c r="BJ202" s="203">
        <f t="shared" si="118"/>
        <v>0</v>
      </c>
      <c r="BK202" s="195"/>
      <c r="BL202" s="195"/>
      <c r="BM202" s="195">
        <f t="shared" si="119"/>
        <v>0</v>
      </c>
      <c r="BN202" s="204"/>
      <c r="BO202" s="204"/>
      <c r="BP202" s="204">
        <f t="shared" si="120"/>
        <v>0</v>
      </c>
      <c r="BQ202" s="205"/>
      <c r="BR202" s="205"/>
      <c r="BS202" s="205">
        <f t="shared" si="121"/>
        <v>0</v>
      </c>
      <c r="BT202" s="206"/>
      <c r="BU202" s="206"/>
      <c r="BV202" s="206">
        <f t="shared" si="122"/>
        <v>0</v>
      </c>
      <c r="BW202" s="207"/>
      <c r="BX202" s="207"/>
      <c r="BY202" s="207">
        <f t="shared" si="123"/>
        <v>0</v>
      </c>
      <c r="BZ202" s="208"/>
      <c r="CA202" s="208"/>
      <c r="CB202" s="208">
        <f t="shared" si="124"/>
        <v>0</v>
      </c>
      <c r="CC202" s="209"/>
      <c r="CD202" s="209"/>
      <c r="CE202" s="209">
        <f t="shared" si="125"/>
        <v>0</v>
      </c>
      <c r="CF202" s="210"/>
      <c r="CG202" s="210"/>
      <c r="CH202" s="210">
        <f t="shared" si="126"/>
        <v>0</v>
      </c>
      <c r="CI202" s="211"/>
      <c r="CJ202" s="211"/>
      <c r="CK202" s="211">
        <f t="shared" si="127"/>
        <v>0</v>
      </c>
      <c r="CL202" s="206"/>
      <c r="CM202" s="206"/>
      <c r="CN202" s="206">
        <f t="shared" si="128"/>
        <v>0</v>
      </c>
      <c r="CO202" s="212"/>
      <c r="CP202" s="212"/>
      <c r="CQ202" s="212">
        <f t="shared" si="129"/>
        <v>0</v>
      </c>
      <c r="CR202" s="213"/>
      <c r="CS202" s="213"/>
      <c r="CT202" s="213">
        <f t="shared" si="130"/>
        <v>0</v>
      </c>
      <c r="CU202">
        <f t="shared" si="131"/>
        <v>0</v>
      </c>
      <c r="CV202">
        <f t="shared" si="132"/>
        <v>0</v>
      </c>
      <c r="CW202">
        <f t="shared" si="133"/>
        <v>0</v>
      </c>
      <c r="CY202" s="140" t="e">
        <f t="shared" si="134"/>
        <v>#NAME?</v>
      </c>
      <c r="CZ202">
        <f t="shared" si="135"/>
        <v>0</v>
      </c>
    </row>
    <row r="203" spans="1:104">
      <c r="A203" s="181">
        <v>132</v>
      </c>
      <c r="B203" s="230"/>
      <c r="C203" s="182" t="s">
        <v>130</v>
      </c>
      <c r="D203" s="183"/>
      <c r="E203" s="184"/>
      <c r="F203" s="152"/>
      <c r="G203" s="152"/>
      <c r="H203" s="185">
        <f t="shared" si="100"/>
        <v>0</v>
      </c>
      <c r="I203" s="153"/>
      <c r="J203" s="153"/>
      <c r="K203" s="186">
        <f t="shared" si="101"/>
        <v>0</v>
      </c>
      <c r="L203" s="187"/>
      <c r="M203" s="187"/>
      <c r="N203" s="187">
        <f t="shared" si="102"/>
        <v>0</v>
      </c>
      <c r="O203" s="188"/>
      <c r="P203" s="188"/>
      <c r="Q203" s="188">
        <f t="shared" si="103"/>
        <v>0</v>
      </c>
      <c r="R203" s="189"/>
      <c r="S203" s="189"/>
      <c r="T203" s="189">
        <f t="shared" si="104"/>
        <v>0</v>
      </c>
      <c r="U203" s="190"/>
      <c r="V203" s="190"/>
      <c r="W203" s="190">
        <f t="shared" si="105"/>
        <v>0</v>
      </c>
      <c r="X203" s="191"/>
      <c r="Y203" s="191"/>
      <c r="Z203" s="191">
        <f t="shared" si="106"/>
        <v>0</v>
      </c>
      <c r="AA203" s="192"/>
      <c r="AB203" s="192"/>
      <c r="AC203" s="192">
        <f t="shared" si="107"/>
        <v>0</v>
      </c>
      <c r="AD203" s="193"/>
      <c r="AE203" s="193"/>
      <c r="AF203" s="193">
        <f t="shared" si="108"/>
        <v>0</v>
      </c>
      <c r="AG203" s="194"/>
      <c r="AH203" s="194"/>
      <c r="AI203" s="194">
        <f t="shared" si="109"/>
        <v>0</v>
      </c>
      <c r="AJ203" s="195"/>
      <c r="AK203" s="195"/>
      <c r="AL203" s="195">
        <f t="shared" si="110"/>
        <v>0</v>
      </c>
      <c r="AM203" s="196"/>
      <c r="AN203" s="196"/>
      <c r="AO203" s="196">
        <f t="shared" si="111"/>
        <v>0</v>
      </c>
      <c r="AP203" s="197"/>
      <c r="AQ203" s="197"/>
      <c r="AR203" s="197">
        <f t="shared" si="112"/>
        <v>0</v>
      </c>
      <c r="AS203" s="198"/>
      <c r="AT203" s="198"/>
      <c r="AU203" s="198">
        <f t="shared" si="113"/>
        <v>0</v>
      </c>
      <c r="AV203" s="199"/>
      <c r="AW203" s="199"/>
      <c r="AX203" s="199">
        <f t="shared" si="114"/>
        <v>0</v>
      </c>
      <c r="AY203" s="200"/>
      <c r="AZ203" s="200"/>
      <c r="BA203" s="200">
        <f t="shared" si="115"/>
        <v>0</v>
      </c>
      <c r="BB203" s="201"/>
      <c r="BC203" s="201"/>
      <c r="BD203" s="201">
        <f t="shared" si="116"/>
        <v>0</v>
      </c>
      <c r="BE203" s="202"/>
      <c r="BF203" s="202"/>
      <c r="BG203" s="202">
        <f t="shared" si="117"/>
        <v>0</v>
      </c>
      <c r="BH203" s="203"/>
      <c r="BI203" s="203"/>
      <c r="BJ203" s="203">
        <f t="shared" si="118"/>
        <v>0</v>
      </c>
      <c r="BK203" s="195"/>
      <c r="BL203" s="195"/>
      <c r="BM203" s="195">
        <f t="shared" si="119"/>
        <v>0</v>
      </c>
      <c r="BN203" s="204"/>
      <c r="BO203" s="204"/>
      <c r="BP203" s="204">
        <f t="shared" si="120"/>
        <v>0</v>
      </c>
      <c r="BQ203" s="205"/>
      <c r="BR203" s="205"/>
      <c r="BS203" s="205">
        <f t="shared" si="121"/>
        <v>0</v>
      </c>
      <c r="BT203" s="206"/>
      <c r="BU203" s="206"/>
      <c r="BV203" s="206">
        <f t="shared" si="122"/>
        <v>0</v>
      </c>
      <c r="BW203" s="207"/>
      <c r="BX203" s="207"/>
      <c r="BY203" s="207">
        <f t="shared" si="123"/>
        <v>0</v>
      </c>
      <c r="BZ203" s="208"/>
      <c r="CA203" s="208"/>
      <c r="CB203" s="208">
        <f t="shared" si="124"/>
        <v>0</v>
      </c>
      <c r="CC203" s="209"/>
      <c r="CD203" s="209"/>
      <c r="CE203" s="209">
        <f t="shared" si="125"/>
        <v>0</v>
      </c>
      <c r="CF203" s="210"/>
      <c r="CG203" s="210"/>
      <c r="CH203" s="210">
        <f t="shared" si="126"/>
        <v>0</v>
      </c>
      <c r="CI203" s="211"/>
      <c r="CJ203" s="211"/>
      <c r="CK203" s="211">
        <f t="shared" si="127"/>
        <v>0</v>
      </c>
      <c r="CL203" s="206"/>
      <c r="CM203" s="206"/>
      <c r="CN203" s="206">
        <f t="shared" si="128"/>
        <v>0</v>
      </c>
      <c r="CO203" s="212"/>
      <c r="CP203" s="212"/>
      <c r="CQ203" s="212">
        <f t="shared" si="129"/>
        <v>0</v>
      </c>
      <c r="CR203" s="213"/>
      <c r="CS203" s="213"/>
      <c r="CT203" s="213">
        <f t="shared" si="130"/>
        <v>0</v>
      </c>
      <c r="CU203">
        <f t="shared" si="131"/>
        <v>0</v>
      </c>
      <c r="CV203">
        <f t="shared" si="132"/>
        <v>0</v>
      </c>
      <c r="CW203">
        <f t="shared" si="133"/>
        <v>0</v>
      </c>
      <c r="CY203" s="140" t="e">
        <f t="shared" si="134"/>
        <v>#NAME?</v>
      </c>
      <c r="CZ203">
        <f t="shared" si="135"/>
        <v>0</v>
      </c>
    </row>
    <row r="204" spans="1:104">
      <c r="A204" s="181">
        <v>133</v>
      </c>
      <c r="B204" s="230"/>
      <c r="C204" s="182" t="s">
        <v>130</v>
      </c>
      <c r="D204" s="183"/>
      <c r="E204" s="184"/>
      <c r="F204" s="152"/>
      <c r="G204" s="152"/>
      <c r="H204" s="185">
        <f t="shared" si="100"/>
        <v>0</v>
      </c>
      <c r="I204" s="153"/>
      <c r="J204" s="153"/>
      <c r="K204" s="186">
        <f t="shared" si="101"/>
        <v>0</v>
      </c>
      <c r="L204" s="187"/>
      <c r="M204" s="187"/>
      <c r="N204" s="187">
        <f t="shared" si="102"/>
        <v>0</v>
      </c>
      <c r="O204" s="188"/>
      <c r="P204" s="188"/>
      <c r="Q204" s="188">
        <f t="shared" si="103"/>
        <v>0</v>
      </c>
      <c r="R204" s="189"/>
      <c r="S204" s="189"/>
      <c r="T204" s="189">
        <f t="shared" si="104"/>
        <v>0</v>
      </c>
      <c r="U204" s="190"/>
      <c r="V204" s="190"/>
      <c r="W204" s="190">
        <f t="shared" si="105"/>
        <v>0</v>
      </c>
      <c r="X204" s="191"/>
      <c r="Y204" s="191"/>
      <c r="Z204" s="191">
        <f t="shared" si="106"/>
        <v>0</v>
      </c>
      <c r="AA204" s="192"/>
      <c r="AB204" s="192"/>
      <c r="AC204" s="192">
        <f t="shared" si="107"/>
        <v>0</v>
      </c>
      <c r="AD204" s="193"/>
      <c r="AE204" s="193"/>
      <c r="AF204" s="193">
        <f t="shared" si="108"/>
        <v>0</v>
      </c>
      <c r="AG204" s="194"/>
      <c r="AH204" s="194"/>
      <c r="AI204" s="194">
        <f t="shared" si="109"/>
        <v>0</v>
      </c>
      <c r="AJ204" s="195"/>
      <c r="AK204" s="195"/>
      <c r="AL204" s="195">
        <f t="shared" si="110"/>
        <v>0</v>
      </c>
      <c r="AM204" s="196"/>
      <c r="AN204" s="196"/>
      <c r="AO204" s="196">
        <f t="shared" si="111"/>
        <v>0</v>
      </c>
      <c r="AP204" s="197"/>
      <c r="AQ204" s="197"/>
      <c r="AR204" s="197">
        <f t="shared" si="112"/>
        <v>0</v>
      </c>
      <c r="AS204" s="198"/>
      <c r="AT204" s="198"/>
      <c r="AU204" s="198">
        <f t="shared" si="113"/>
        <v>0</v>
      </c>
      <c r="AV204" s="199"/>
      <c r="AW204" s="199"/>
      <c r="AX204" s="199">
        <f t="shared" si="114"/>
        <v>0</v>
      </c>
      <c r="AY204" s="200"/>
      <c r="AZ204" s="200"/>
      <c r="BA204" s="200">
        <f t="shared" si="115"/>
        <v>0</v>
      </c>
      <c r="BB204" s="201"/>
      <c r="BC204" s="201"/>
      <c r="BD204" s="201">
        <f t="shared" si="116"/>
        <v>0</v>
      </c>
      <c r="BE204" s="202"/>
      <c r="BF204" s="202"/>
      <c r="BG204" s="202">
        <f t="shared" si="117"/>
        <v>0</v>
      </c>
      <c r="BH204" s="203"/>
      <c r="BI204" s="203"/>
      <c r="BJ204" s="203">
        <f t="shared" si="118"/>
        <v>0</v>
      </c>
      <c r="BK204" s="195"/>
      <c r="BL204" s="195"/>
      <c r="BM204" s="195">
        <f t="shared" si="119"/>
        <v>0</v>
      </c>
      <c r="BN204" s="204"/>
      <c r="BO204" s="204"/>
      <c r="BP204" s="204">
        <f t="shared" si="120"/>
        <v>0</v>
      </c>
      <c r="BQ204" s="205"/>
      <c r="BR204" s="205"/>
      <c r="BS204" s="205">
        <f t="shared" si="121"/>
        <v>0</v>
      </c>
      <c r="BT204" s="206"/>
      <c r="BU204" s="206"/>
      <c r="BV204" s="206">
        <f t="shared" si="122"/>
        <v>0</v>
      </c>
      <c r="BW204" s="207"/>
      <c r="BX204" s="207"/>
      <c r="BY204" s="207">
        <f t="shared" si="123"/>
        <v>0</v>
      </c>
      <c r="BZ204" s="208"/>
      <c r="CA204" s="208"/>
      <c r="CB204" s="208">
        <f t="shared" si="124"/>
        <v>0</v>
      </c>
      <c r="CC204" s="209"/>
      <c r="CD204" s="209"/>
      <c r="CE204" s="209">
        <f t="shared" si="125"/>
        <v>0</v>
      </c>
      <c r="CF204" s="210"/>
      <c r="CG204" s="210"/>
      <c r="CH204" s="210">
        <f t="shared" si="126"/>
        <v>0</v>
      </c>
      <c r="CI204" s="211"/>
      <c r="CJ204" s="211"/>
      <c r="CK204" s="211">
        <f t="shared" si="127"/>
        <v>0</v>
      </c>
      <c r="CL204" s="206"/>
      <c r="CM204" s="206"/>
      <c r="CN204" s="206">
        <f t="shared" si="128"/>
        <v>0</v>
      </c>
      <c r="CO204" s="212"/>
      <c r="CP204" s="212"/>
      <c r="CQ204" s="212">
        <f t="shared" si="129"/>
        <v>0</v>
      </c>
      <c r="CR204" s="213"/>
      <c r="CS204" s="213"/>
      <c r="CT204" s="213">
        <f t="shared" si="130"/>
        <v>0</v>
      </c>
      <c r="CU204">
        <f t="shared" si="131"/>
        <v>0</v>
      </c>
      <c r="CV204">
        <f t="shared" si="132"/>
        <v>0</v>
      </c>
      <c r="CW204">
        <f t="shared" si="133"/>
        <v>0</v>
      </c>
      <c r="CY204" s="140" t="e">
        <f t="shared" si="134"/>
        <v>#NAME?</v>
      </c>
      <c r="CZ204">
        <f t="shared" si="135"/>
        <v>0</v>
      </c>
    </row>
    <row r="205" spans="1:104">
      <c r="A205" s="181">
        <v>134</v>
      </c>
      <c r="B205" s="230"/>
      <c r="C205" s="182" t="s">
        <v>130</v>
      </c>
      <c r="D205" s="183"/>
      <c r="E205" s="184"/>
      <c r="F205" s="152"/>
      <c r="G205" s="152"/>
      <c r="H205" s="185">
        <f t="shared" si="100"/>
        <v>0</v>
      </c>
      <c r="I205" s="153"/>
      <c r="J205" s="153"/>
      <c r="K205" s="186">
        <f t="shared" si="101"/>
        <v>0</v>
      </c>
      <c r="L205" s="187"/>
      <c r="M205" s="187"/>
      <c r="N205" s="187">
        <f t="shared" si="102"/>
        <v>0</v>
      </c>
      <c r="O205" s="188"/>
      <c r="P205" s="188"/>
      <c r="Q205" s="188">
        <f t="shared" si="103"/>
        <v>0</v>
      </c>
      <c r="R205" s="189"/>
      <c r="S205" s="189"/>
      <c r="T205" s="189">
        <f t="shared" si="104"/>
        <v>0</v>
      </c>
      <c r="U205" s="190"/>
      <c r="V205" s="190"/>
      <c r="W205" s="190">
        <f t="shared" si="105"/>
        <v>0</v>
      </c>
      <c r="X205" s="191"/>
      <c r="Y205" s="191"/>
      <c r="Z205" s="191">
        <f t="shared" si="106"/>
        <v>0</v>
      </c>
      <c r="AA205" s="192"/>
      <c r="AB205" s="192"/>
      <c r="AC205" s="192">
        <f t="shared" si="107"/>
        <v>0</v>
      </c>
      <c r="AD205" s="193"/>
      <c r="AE205" s="193"/>
      <c r="AF205" s="193">
        <f t="shared" si="108"/>
        <v>0</v>
      </c>
      <c r="AG205" s="194"/>
      <c r="AH205" s="194"/>
      <c r="AI205" s="194">
        <f t="shared" si="109"/>
        <v>0</v>
      </c>
      <c r="AJ205" s="195"/>
      <c r="AK205" s="195"/>
      <c r="AL205" s="195">
        <f t="shared" si="110"/>
        <v>0</v>
      </c>
      <c r="AM205" s="196"/>
      <c r="AN205" s="196"/>
      <c r="AO205" s="196">
        <f t="shared" si="111"/>
        <v>0</v>
      </c>
      <c r="AP205" s="197"/>
      <c r="AQ205" s="197"/>
      <c r="AR205" s="197">
        <f t="shared" si="112"/>
        <v>0</v>
      </c>
      <c r="AS205" s="198"/>
      <c r="AT205" s="198"/>
      <c r="AU205" s="198">
        <f t="shared" si="113"/>
        <v>0</v>
      </c>
      <c r="AV205" s="199"/>
      <c r="AW205" s="199"/>
      <c r="AX205" s="199">
        <f t="shared" si="114"/>
        <v>0</v>
      </c>
      <c r="AY205" s="200"/>
      <c r="AZ205" s="200"/>
      <c r="BA205" s="200">
        <f t="shared" si="115"/>
        <v>0</v>
      </c>
      <c r="BB205" s="201"/>
      <c r="BC205" s="201"/>
      <c r="BD205" s="201">
        <f t="shared" si="116"/>
        <v>0</v>
      </c>
      <c r="BE205" s="202"/>
      <c r="BF205" s="202"/>
      <c r="BG205" s="202">
        <f t="shared" si="117"/>
        <v>0</v>
      </c>
      <c r="BH205" s="203"/>
      <c r="BI205" s="203"/>
      <c r="BJ205" s="203">
        <f t="shared" si="118"/>
        <v>0</v>
      </c>
      <c r="BK205" s="195"/>
      <c r="BL205" s="195"/>
      <c r="BM205" s="195">
        <f t="shared" si="119"/>
        <v>0</v>
      </c>
      <c r="BN205" s="204"/>
      <c r="BO205" s="204"/>
      <c r="BP205" s="204">
        <f t="shared" si="120"/>
        <v>0</v>
      </c>
      <c r="BQ205" s="205"/>
      <c r="BR205" s="205"/>
      <c r="BS205" s="205">
        <f t="shared" si="121"/>
        <v>0</v>
      </c>
      <c r="BT205" s="206"/>
      <c r="BU205" s="206"/>
      <c r="BV205" s="206">
        <f t="shared" si="122"/>
        <v>0</v>
      </c>
      <c r="BW205" s="207"/>
      <c r="BX205" s="207"/>
      <c r="BY205" s="207">
        <f t="shared" si="123"/>
        <v>0</v>
      </c>
      <c r="BZ205" s="208"/>
      <c r="CA205" s="208"/>
      <c r="CB205" s="208">
        <f t="shared" si="124"/>
        <v>0</v>
      </c>
      <c r="CC205" s="209"/>
      <c r="CD205" s="209"/>
      <c r="CE205" s="209">
        <f t="shared" si="125"/>
        <v>0</v>
      </c>
      <c r="CF205" s="210"/>
      <c r="CG205" s="210"/>
      <c r="CH205" s="210">
        <f t="shared" si="126"/>
        <v>0</v>
      </c>
      <c r="CI205" s="211"/>
      <c r="CJ205" s="211"/>
      <c r="CK205" s="211">
        <f t="shared" si="127"/>
        <v>0</v>
      </c>
      <c r="CL205" s="206"/>
      <c r="CM205" s="206"/>
      <c r="CN205" s="206">
        <f t="shared" si="128"/>
        <v>0</v>
      </c>
      <c r="CO205" s="212"/>
      <c r="CP205" s="212"/>
      <c r="CQ205" s="212">
        <f t="shared" si="129"/>
        <v>0</v>
      </c>
      <c r="CR205" s="213"/>
      <c r="CS205" s="213"/>
      <c r="CT205" s="213">
        <f t="shared" si="130"/>
        <v>0</v>
      </c>
      <c r="CU205">
        <f t="shared" si="131"/>
        <v>0</v>
      </c>
      <c r="CV205">
        <f t="shared" si="132"/>
        <v>0</v>
      </c>
      <c r="CW205">
        <f t="shared" si="133"/>
        <v>0</v>
      </c>
      <c r="CY205" s="140" t="e">
        <f t="shared" si="134"/>
        <v>#NAME?</v>
      </c>
      <c r="CZ205">
        <f t="shared" si="135"/>
        <v>0</v>
      </c>
    </row>
    <row r="206" spans="1:104">
      <c r="A206" s="181">
        <v>135</v>
      </c>
      <c r="B206" s="230"/>
      <c r="C206" s="182" t="s">
        <v>130</v>
      </c>
      <c r="D206" s="183"/>
      <c r="E206" s="184"/>
      <c r="F206" s="152"/>
      <c r="G206" s="152"/>
      <c r="H206" s="185">
        <f t="shared" si="100"/>
        <v>0</v>
      </c>
      <c r="I206" s="153"/>
      <c r="J206" s="153"/>
      <c r="K206" s="186">
        <f t="shared" si="101"/>
        <v>0</v>
      </c>
      <c r="L206" s="187"/>
      <c r="M206" s="187"/>
      <c r="N206" s="187">
        <f t="shared" si="102"/>
        <v>0</v>
      </c>
      <c r="O206" s="188"/>
      <c r="P206" s="188"/>
      <c r="Q206" s="188">
        <f t="shared" si="103"/>
        <v>0</v>
      </c>
      <c r="R206" s="189"/>
      <c r="S206" s="189"/>
      <c r="T206" s="189">
        <f t="shared" si="104"/>
        <v>0</v>
      </c>
      <c r="U206" s="190"/>
      <c r="V206" s="190"/>
      <c r="W206" s="190">
        <f t="shared" si="105"/>
        <v>0</v>
      </c>
      <c r="X206" s="191"/>
      <c r="Y206" s="191"/>
      <c r="Z206" s="191">
        <f t="shared" si="106"/>
        <v>0</v>
      </c>
      <c r="AA206" s="192"/>
      <c r="AB206" s="192"/>
      <c r="AC206" s="192">
        <f t="shared" si="107"/>
        <v>0</v>
      </c>
      <c r="AD206" s="193"/>
      <c r="AE206" s="193"/>
      <c r="AF206" s="193">
        <f t="shared" si="108"/>
        <v>0</v>
      </c>
      <c r="AG206" s="194"/>
      <c r="AH206" s="194"/>
      <c r="AI206" s="194">
        <f t="shared" si="109"/>
        <v>0</v>
      </c>
      <c r="AJ206" s="195"/>
      <c r="AK206" s="195"/>
      <c r="AL206" s="195">
        <f t="shared" si="110"/>
        <v>0</v>
      </c>
      <c r="AM206" s="196"/>
      <c r="AN206" s="196"/>
      <c r="AO206" s="196">
        <f t="shared" si="111"/>
        <v>0</v>
      </c>
      <c r="AP206" s="197"/>
      <c r="AQ206" s="197"/>
      <c r="AR206" s="197">
        <f t="shared" si="112"/>
        <v>0</v>
      </c>
      <c r="AS206" s="198"/>
      <c r="AT206" s="198"/>
      <c r="AU206" s="198">
        <f t="shared" si="113"/>
        <v>0</v>
      </c>
      <c r="AV206" s="199"/>
      <c r="AW206" s="199"/>
      <c r="AX206" s="199">
        <f t="shared" si="114"/>
        <v>0</v>
      </c>
      <c r="AY206" s="200"/>
      <c r="AZ206" s="200"/>
      <c r="BA206" s="200">
        <f t="shared" si="115"/>
        <v>0</v>
      </c>
      <c r="BB206" s="201"/>
      <c r="BC206" s="201"/>
      <c r="BD206" s="201">
        <f t="shared" si="116"/>
        <v>0</v>
      </c>
      <c r="BE206" s="202"/>
      <c r="BF206" s="202"/>
      <c r="BG206" s="202">
        <f t="shared" si="117"/>
        <v>0</v>
      </c>
      <c r="BH206" s="203"/>
      <c r="BI206" s="203"/>
      <c r="BJ206" s="203">
        <f t="shared" si="118"/>
        <v>0</v>
      </c>
      <c r="BK206" s="195"/>
      <c r="BL206" s="195"/>
      <c r="BM206" s="195">
        <f t="shared" si="119"/>
        <v>0</v>
      </c>
      <c r="BN206" s="204"/>
      <c r="BO206" s="204"/>
      <c r="BP206" s="204">
        <f t="shared" si="120"/>
        <v>0</v>
      </c>
      <c r="BQ206" s="205"/>
      <c r="BR206" s="205"/>
      <c r="BS206" s="205">
        <f t="shared" si="121"/>
        <v>0</v>
      </c>
      <c r="BT206" s="206"/>
      <c r="BU206" s="206"/>
      <c r="BV206" s="206">
        <f t="shared" si="122"/>
        <v>0</v>
      </c>
      <c r="BW206" s="207"/>
      <c r="BX206" s="207"/>
      <c r="BY206" s="207">
        <f t="shared" si="123"/>
        <v>0</v>
      </c>
      <c r="BZ206" s="208"/>
      <c r="CA206" s="208"/>
      <c r="CB206" s="208">
        <f t="shared" si="124"/>
        <v>0</v>
      </c>
      <c r="CC206" s="209"/>
      <c r="CD206" s="209"/>
      <c r="CE206" s="209">
        <f t="shared" si="125"/>
        <v>0</v>
      </c>
      <c r="CF206" s="210"/>
      <c r="CG206" s="210"/>
      <c r="CH206" s="210">
        <f t="shared" si="126"/>
        <v>0</v>
      </c>
      <c r="CI206" s="211"/>
      <c r="CJ206" s="211"/>
      <c r="CK206" s="211">
        <f t="shared" si="127"/>
        <v>0</v>
      </c>
      <c r="CL206" s="206"/>
      <c r="CM206" s="206"/>
      <c r="CN206" s="206">
        <f t="shared" si="128"/>
        <v>0</v>
      </c>
      <c r="CO206" s="212"/>
      <c r="CP206" s="212"/>
      <c r="CQ206" s="212">
        <f t="shared" si="129"/>
        <v>0</v>
      </c>
      <c r="CR206" s="213"/>
      <c r="CS206" s="213"/>
      <c r="CT206" s="213">
        <f t="shared" si="130"/>
        <v>0</v>
      </c>
      <c r="CU206">
        <f t="shared" si="131"/>
        <v>0</v>
      </c>
      <c r="CV206">
        <f t="shared" si="132"/>
        <v>0</v>
      </c>
      <c r="CW206">
        <f t="shared" si="133"/>
        <v>0</v>
      </c>
      <c r="CY206" s="140" t="e">
        <f t="shared" si="134"/>
        <v>#NAME?</v>
      </c>
      <c r="CZ206">
        <f t="shared" si="135"/>
        <v>0</v>
      </c>
    </row>
    <row r="207" spans="1:104">
      <c r="A207" s="181">
        <v>136</v>
      </c>
      <c r="B207" s="230"/>
      <c r="C207" s="182" t="s">
        <v>130</v>
      </c>
      <c r="D207" s="183"/>
      <c r="E207" s="184"/>
      <c r="F207" s="152"/>
      <c r="G207" s="152"/>
      <c r="H207" s="185">
        <f t="shared" si="100"/>
        <v>0</v>
      </c>
      <c r="I207" s="153"/>
      <c r="J207" s="153"/>
      <c r="K207" s="186">
        <f t="shared" si="101"/>
        <v>0</v>
      </c>
      <c r="L207" s="187"/>
      <c r="M207" s="187"/>
      <c r="N207" s="187">
        <f t="shared" si="102"/>
        <v>0</v>
      </c>
      <c r="O207" s="188"/>
      <c r="P207" s="188"/>
      <c r="Q207" s="188">
        <f t="shared" si="103"/>
        <v>0</v>
      </c>
      <c r="R207" s="189"/>
      <c r="S207" s="189"/>
      <c r="T207" s="189">
        <f t="shared" si="104"/>
        <v>0</v>
      </c>
      <c r="U207" s="190"/>
      <c r="V207" s="190"/>
      <c r="W207" s="190">
        <f t="shared" si="105"/>
        <v>0</v>
      </c>
      <c r="X207" s="191"/>
      <c r="Y207" s="191"/>
      <c r="Z207" s="191">
        <f t="shared" si="106"/>
        <v>0</v>
      </c>
      <c r="AA207" s="192"/>
      <c r="AB207" s="192"/>
      <c r="AC207" s="192">
        <f t="shared" si="107"/>
        <v>0</v>
      </c>
      <c r="AD207" s="193"/>
      <c r="AE207" s="193"/>
      <c r="AF207" s="193">
        <f t="shared" si="108"/>
        <v>0</v>
      </c>
      <c r="AG207" s="194"/>
      <c r="AH207" s="194"/>
      <c r="AI207" s="194">
        <f t="shared" si="109"/>
        <v>0</v>
      </c>
      <c r="AJ207" s="195"/>
      <c r="AK207" s="195"/>
      <c r="AL207" s="195">
        <f t="shared" si="110"/>
        <v>0</v>
      </c>
      <c r="AM207" s="196"/>
      <c r="AN207" s="196"/>
      <c r="AO207" s="196">
        <f t="shared" si="111"/>
        <v>0</v>
      </c>
      <c r="AP207" s="197"/>
      <c r="AQ207" s="197"/>
      <c r="AR207" s="197">
        <f t="shared" si="112"/>
        <v>0</v>
      </c>
      <c r="AS207" s="198"/>
      <c r="AT207" s="198"/>
      <c r="AU207" s="198">
        <f t="shared" si="113"/>
        <v>0</v>
      </c>
      <c r="AV207" s="199"/>
      <c r="AW207" s="199"/>
      <c r="AX207" s="199">
        <f t="shared" si="114"/>
        <v>0</v>
      </c>
      <c r="AY207" s="200"/>
      <c r="AZ207" s="200"/>
      <c r="BA207" s="200">
        <f t="shared" si="115"/>
        <v>0</v>
      </c>
      <c r="BB207" s="201"/>
      <c r="BC207" s="201"/>
      <c r="BD207" s="201">
        <f t="shared" si="116"/>
        <v>0</v>
      </c>
      <c r="BE207" s="202"/>
      <c r="BF207" s="202"/>
      <c r="BG207" s="202">
        <f t="shared" si="117"/>
        <v>0</v>
      </c>
      <c r="BH207" s="203"/>
      <c r="BI207" s="203"/>
      <c r="BJ207" s="203">
        <f t="shared" si="118"/>
        <v>0</v>
      </c>
      <c r="BK207" s="195"/>
      <c r="BL207" s="195"/>
      <c r="BM207" s="195">
        <f t="shared" si="119"/>
        <v>0</v>
      </c>
      <c r="BN207" s="204"/>
      <c r="BO207" s="204"/>
      <c r="BP207" s="204">
        <f t="shared" si="120"/>
        <v>0</v>
      </c>
      <c r="BQ207" s="205"/>
      <c r="BR207" s="205"/>
      <c r="BS207" s="205">
        <f t="shared" si="121"/>
        <v>0</v>
      </c>
      <c r="BT207" s="206"/>
      <c r="BU207" s="206"/>
      <c r="BV207" s="206">
        <f t="shared" si="122"/>
        <v>0</v>
      </c>
      <c r="BW207" s="207"/>
      <c r="BX207" s="207"/>
      <c r="BY207" s="207">
        <f t="shared" si="123"/>
        <v>0</v>
      </c>
      <c r="BZ207" s="208"/>
      <c r="CA207" s="208"/>
      <c r="CB207" s="208">
        <f t="shared" si="124"/>
        <v>0</v>
      </c>
      <c r="CC207" s="209"/>
      <c r="CD207" s="209"/>
      <c r="CE207" s="209">
        <f t="shared" si="125"/>
        <v>0</v>
      </c>
      <c r="CF207" s="210"/>
      <c r="CG207" s="210"/>
      <c r="CH207" s="210">
        <f t="shared" si="126"/>
        <v>0</v>
      </c>
      <c r="CI207" s="211"/>
      <c r="CJ207" s="211"/>
      <c r="CK207" s="211">
        <f t="shared" si="127"/>
        <v>0</v>
      </c>
      <c r="CL207" s="206"/>
      <c r="CM207" s="206"/>
      <c r="CN207" s="206">
        <f t="shared" si="128"/>
        <v>0</v>
      </c>
      <c r="CO207" s="212"/>
      <c r="CP207" s="212"/>
      <c r="CQ207" s="212">
        <f t="shared" si="129"/>
        <v>0</v>
      </c>
      <c r="CR207" s="213"/>
      <c r="CS207" s="213"/>
      <c r="CT207" s="213">
        <f t="shared" si="130"/>
        <v>0</v>
      </c>
      <c r="CU207">
        <f t="shared" si="131"/>
        <v>0</v>
      </c>
      <c r="CV207">
        <f t="shared" si="132"/>
        <v>0</v>
      </c>
      <c r="CW207">
        <f t="shared" si="133"/>
        <v>0</v>
      </c>
      <c r="CY207" s="140" t="e">
        <f t="shared" si="134"/>
        <v>#NAME?</v>
      </c>
      <c r="CZ207">
        <f t="shared" si="135"/>
        <v>0</v>
      </c>
    </row>
    <row r="208" spans="1:104">
      <c r="A208" s="181">
        <v>137</v>
      </c>
      <c r="B208" s="230"/>
      <c r="C208" s="182" t="s">
        <v>130</v>
      </c>
      <c r="D208" s="183"/>
      <c r="E208" s="184"/>
      <c r="F208" s="152"/>
      <c r="G208" s="152"/>
      <c r="H208" s="185">
        <f t="shared" si="100"/>
        <v>0</v>
      </c>
      <c r="I208" s="153"/>
      <c r="J208" s="153"/>
      <c r="K208" s="186">
        <f t="shared" si="101"/>
        <v>0</v>
      </c>
      <c r="L208" s="187"/>
      <c r="M208" s="187"/>
      <c r="N208" s="187">
        <f t="shared" si="102"/>
        <v>0</v>
      </c>
      <c r="O208" s="188"/>
      <c r="P208" s="188"/>
      <c r="Q208" s="188">
        <f t="shared" si="103"/>
        <v>0</v>
      </c>
      <c r="R208" s="189"/>
      <c r="S208" s="189"/>
      <c r="T208" s="189">
        <f t="shared" si="104"/>
        <v>0</v>
      </c>
      <c r="U208" s="190"/>
      <c r="V208" s="190"/>
      <c r="W208" s="190">
        <f t="shared" si="105"/>
        <v>0</v>
      </c>
      <c r="X208" s="191"/>
      <c r="Y208" s="191"/>
      <c r="Z208" s="191">
        <f t="shared" si="106"/>
        <v>0</v>
      </c>
      <c r="AA208" s="192"/>
      <c r="AB208" s="192"/>
      <c r="AC208" s="192">
        <f t="shared" si="107"/>
        <v>0</v>
      </c>
      <c r="AD208" s="193"/>
      <c r="AE208" s="193"/>
      <c r="AF208" s="193">
        <f t="shared" si="108"/>
        <v>0</v>
      </c>
      <c r="AG208" s="194"/>
      <c r="AH208" s="194"/>
      <c r="AI208" s="194">
        <f t="shared" si="109"/>
        <v>0</v>
      </c>
      <c r="AJ208" s="195"/>
      <c r="AK208" s="195"/>
      <c r="AL208" s="195">
        <f t="shared" si="110"/>
        <v>0</v>
      </c>
      <c r="AM208" s="196"/>
      <c r="AN208" s="196"/>
      <c r="AO208" s="196">
        <f t="shared" si="111"/>
        <v>0</v>
      </c>
      <c r="AP208" s="197"/>
      <c r="AQ208" s="197"/>
      <c r="AR208" s="197">
        <f t="shared" si="112"/>
        <v>0</v>
      </c>
      <c r="AS208" s="198"/>
      <c r="AT208" s="198"/>
      <c r="AU208" s="198">
        <f t="shared" si="113"/>
        <v>0</v>
      </c>
      <c r="AV208" s="199"/>
      <c r="AW208" s="199"/>
      <c r="AX208" s="199">
        <f t="shared" si="114"/>
        <v>0</v>
      </c>
      <c r="AY208" s="200"/>
      <c r="AZ208" s="200"/>
      <c r="BA208" s="200">
        <f t="shared" si="115"/>
        <v>0</v>
      </c>
      <c r="BB208" s="201"/>
      <c r="BC208" s="201"/>
      <c r="BD208" s="201">
        <f t="shared" si="116"/>
        <v>0</v>
      </c>
      <c r="BE208" s="202"/>
      <c r="BF208" s="202"/>
      <c r="BG208" s="202">
        <f t="shared" si="117"/>
        <v>0</v>
      </c>
      <c r="BH208" s="203"/>
      <c r="BI208" s="203"/>
      <c r="BJ208" s="203">
        <f t="shared" si="118"/>
        <v>0</v>
      </c>
      <c r="BK208" s="195"/>
      <c r="BL208" s="195"/>
      <c r="BM208" s="195">
        <f t="shared" si="119"/>
        <v>0</v>
      </c>
      <c r="BN208" s="204"/>
      <c r="BO208" s="204"/>
      <c r="BP208" s="204">
        <f t="shared" si="120"/>
        <v>0</v>
      </c>
      <c r="BQ208" s="205"/>
      <c r="BR208" s="205"/>
      <c r="BS208" s="205">
        <f t="shared" si="121"/>
        <v>0</v>
      </c>
      <c r="BT208" s="206"/>
      <c r="BU208" s="206"/>
      <c r="BV208" s="206">
        <f t="shared" si="122"/>
        <v>0</v>
      </c>
      <c r="BW208" s="207"/>
      <c r="BX208" s="207"/>
      <c r="BY208" s="207">
        <f t="shared" si="123"/>
        <v>0</v>
      </c>
      <c r="BZ208" s="208"/>
      <c r="CA208" s="208"/>
      <c r="CB208" s="208">
        <f t="shared" si="124"/>
        <v>0</v>
      </c>
      <c r="CC208" s="209"/>
      <c r="CD208" s="209"/>
      <c r="CE208" s="209">
        <f t="shared" si="125"/>
        <v>0</v>
      </c>
      <c r="CF208" s="210"/>
      <c r="CG208" s="210"/>
      <c r="CH208" s="210">
        <f t="shared" si="126"/>
        <v>0</v>
      </c>
      <c r="CI208" s="211"/>
      <c r="CJ208" s="211"/>
      <c r="CK208" s="211">
        <f t="shared" si="127"/>
        <v>0</v>
      </c>
      <c r="CL208" s="206"/>
      <c r="CM208" s="206"/>
      <c r="CN208" s="206">
        <f t="shared" si="128"/>
        <v>0</v>
      </c>
      <c r="CO208" s="212"/>
      <c r="CP208" s="212"/>
      <c r="CQ208" s="212">
        <f t="shared" si="129"/>
        <v>0</v>
      </c>
      <c r="CR208" s="213"/>
      <c r="CS208" s="213"/>
      <c r="CT208" s="213">
        <f t="shared" si="130"/>
        <v>0</v>
      </c>
      <c r="CU208">
        <f t="shared" si="131"/>
        <v>0</v>
      </c>
      <c r="CV208">
        <f t="shared" si="132"/>
        <v>0</v>
      </c>
      <c r="CW208">
        <f t="shared" si="133"/>
        <v>0</v>
      </c>
      <c r="CY208" s="140" t="e">
        <f t="shared" si="134"/>
        <v>#NAME?</v>
      </c>
      <c r="CZ208">
        <f t="shared" si="135"/>
        <v>0</v>
      </c>
    </row>
    <row r="209" spans="1:104">
      <c r="A209" s="181">
        <v>138</v>
      </c>
      <c r="B209" s="230"/>
      <c r="C209" s="182" t="s">
        <v>130</v>
      </c>
      <c r="D209" s="183"/>
      <c r="E209" s="184"/>
      <c r="F209" s="152"/>
      <c r="G209" s="152"/>
      <c r="H209" s="185">
        <f t="shared" si="100"/>
        <v>0</v>
      </c>
      <c r="I209" s="153"/>
      <c r="J209" s="153"/>
      <c r="K209" s="186">
        <f t="shared" si="101"/>
        <v>0</v>
      </c>
      <c r="L209" s="187"/>
      <c r="M209" s="187"/>
      <c r="N209" s="187">
        <f t="shared" si="102"/>
        <v>0</v>
      </c>
      <c r="O209" s="188"/>
      <c r="P209" s="188"/>
      <c r="Q209" s="188">
        <f t="shared" si="103"/>
        <v>0</v>
      </c>
      <c r="R209" s="189"/>
      <c r="S209" s="189"/>
      <c r="T209" s="189">
        <f t="shared" si="104"/>
        <v>0</v>
      </c>
      <c r="U209" s="190"/>
      <c r="V209" s="190"/>
      <c r="W209" s="190">
        <f t="shared" si="105"/>
        <v>0</v>
      </c>
      <c r="X209" s="191"/>
      <c r="Y209" s="191"/>
      <c r="Z209" s="191">
        <f t="shared" si="106"/>
        <v>0</v>
      </c>
      <c r="AA209" s="192"/>
      <c r="AB209" s="192"/>
      <c r="AC209" s="192">
        <f t="shared" si="107"/>
        <v>0</v>
      </c>
      <c r="AD209" s="193"/>
      <c r="AE209" s="193"/>
      <c r="AF209" s="193">
        <f t="shared" si="108"/>
        <v>0</v>
      </c>
      <c r="AG209" s="194"/>
      <c r="AH209" s="194"/>
      <c r="AI209" s="194">
        <f t="shared" si="109"/>
        <v>0</v>
      </c>
      <c r="AJ209" s="195"/>
      <c r="AK209" s="195"/>
      <c r="AL209" s="195">
        <f t="shared" si="110"/>
        <v>0</v>
      </c>
      <c r="AM209" s="196"/>
      <c r="AN209" s="196"/>
      <c r="AO209" s="196">
        <f t="shared" si="111"/>
        <v>0</v>
      </c>
      <c r="AP209" s="197"/>
      <c r="AQ209" s="197"/>
      <c r="AR209" s="197">
        <f t="shared" si="112"/>
        <v>0</v>
      </c>
      <c r="AS209" s="198"/>
      <c r="AT209" s="198"/>
      <c r="AU209" s="198">
        <f t="shared" si="113"/>
        <v>0</v>
      </c>
      <c r="AV209" s="199"/>
      <c r="AW209" s="199"/>
      <c r="AX209" s="199">
        <f t="shared" si="114"/>
        <v>0</v>
      </c>
      <c r="AY209" s="200"/>
      <c r="AZ209" s="200"/>
      <c r="BA209" s="200">
        <f t="shared" si="115"/>
        <v>0</v>
      </c>
      <c r="BB209" s="201"/>
      <c r="BC209" s="201"/>
      <c r="BD209" s="201">
        <f t="shared" si="116"/>
        <v>0</v>
      </c>
      <c r="BE209" s="202"/>
      <c r="BF209" s="202"/>
      <c r="BG209" s="202">
        <f t="shared" si="117"/>
        <v>0</v>
      </c>
      <c r="BH209" s="203"/>
      <c r="BI209" s="203"/>
      <c r="BJ209" s="203">
        <f t="shared" si="118"/>
        <v>0</v>
      </c>
      <c r="BK209" s="195"/>
      <c r="BL209" s="195"/>
      <c r="BM209" s="195">
        <f t="shared" si="119"/>
        <v>0</v>
      </c>
      <c r="BN209" s="204"/>
      <c r="BO209" s="204"/>
      <c r="BP209" s="204">
        <f t="shared" si="120"/>
        <v>0</v>
      </c>
      <c r="BQ209" s="205"/>
      <c r="BR209" s="205"/>
      <c r="BS209" s="205">
        <f t="shared" si="121"/>
        <v>0</v>
      </c>
      <c r="BT209" s="206"/>
      <c r="BU209" s="206"/>
      <c r="BV209" s="206">
        <f t="shared" si="122"/>
        <v>0</v>
      </c>
      <c r="BW209" s="207"/>
      <c r="BX209" s="207"/>
      <c r="BY209" s="207">
        <f t="shared" si="123"/>
        <v>0</v>
      </c>
      <c r="BZ209" s="208"/>
      <c r="CA209" s="208"/>
      <c r="CB209" s="208">
        <f t="shared" si="124"/>
        <v>0</v>
      </c>
      <c r="CC209" s="209"/>
      <c r="CD209" s="209"/>
      <c r="CE209" s="209">
        <f t="shared" si="125"/>
        <v>0</v>
      </c>
      <c r="CF209" s="210"/>
      <c r="CG209" s="210"/>
      <c r="CH209" s="210">
        <f t="shared" si="126"/>
        <v>0</v>
      </c>
      <c r="CI209" s="211"/>
      <c r="CJ209" s="211"/>
      <c r="CK209" s="211">
        <f t="shared" si="127"/>
        <v>0</v>
      </c>
      <c r="CL209" s="206"/>
      <c r="CM209" s="206"/>
      <c r="CN209" s="206">
        <f t="shared" si="128"/>
        <v>0</v>
      </c>
      <c r="CO209" s="212"/>
      <c r="CP209" s="212"/>
      <c r="CQ209" s="212">
        <f t="shared" si="129"/>
        <v>0</v>
      </c>
      <c r="CR209" s="213"/>
      <c r="CS209" s="213"/>
      <c r="CT209" s="213">
        <f t="shared" si="130"/>
        <v>0</v>
      </c>
      <c r="CU209">
        <f t="shared" si="131"/>
        <v>0</v>
      </c>
      <c r="CV209">
        <f t="shared" si="132"/>
        <v>0</v>
      </c>
      <c r="CW209">
        <f t="shared" si="133"/>
        <v>0</v>
      </c>
      <c r="CY209" s="140" t="e">
        <f t="shared" si="134"/>
        <v>#NAME?</v>
      </c>
      <c r="CZ209">
        <f t="shared" si="135"/>
        <v>0</v>
      </c>
    </row>
    <row r="210" spans="1:104">
      <c r="A210" s="181">
        <v>139</v>
      </c>
      <c r="B210" s="230"/>
      <c r="C210" s="182" t="s">
        <v>130</v>
      </c>
      <c r="D210" s="183"/>
      <c r="E210" s="184"/>
      <c r="F210" s="152"/>
      <c r="G210" s="152"/>
      <c r="H210" s="185">
        <f t="shared" si="100"/>
        <v>0</v>
      </c>
      <c r="I210" s="153"/>
      <c r="J210" s="153"/>
      <c r="K210" s="186">
        <f t="shared" si="101"/>
        <v>0</v>
      </c>
      <c r="L210" s="187"/>
      <c r="M210" s="187"/>
      <c r="N210" s="187">
        <f t="shared" si="102"/>
        <v>0</v>
      </c>
      <c r="O210" s="188"/>
      <c r="P210" s="188"/>
      <c r="Q210" s="188">
        <f t="shared" si="103"/>
        <v>0</v>
      </c>
      <c r="R210" s="189"/>
      <c r="S210" s="189"/>
      <c r="T210" s="189">
        <f t="shared" si="104"/>
        <v>0</v>
      </c>
      <c r="U210" s="190"/>
      <c r="V210" s="190"/>
      <c r="W210" s="190">
        <f t="shared" si="105"/>
        <v>0</v>
      </c>
      <c r="X210" s="191"/>
      <c r="Y210" s="191"/>
      <c r="Z210" s="191">
        <f t="shared" si="106"/>
        <v>0</v>
      </c>
      <c r="AA210" s="192"/>
      <c r="AB210" s="192"/>
      <c r="AC210" s="192">
        <f t="shared" si="107"/>
        <v>0</v>
      </c>
      <c r="AD210" s="193"/>
      <c r="AE210" s="193"/>
      <c r="AF210" s="193">
        <f t="shared" si="108"/>
        <v>0</v>
      </c>
      <c r="AG210" s="194"/>
      <c r="AH210" s="194"/>
      <c r="AI210" s="194">
        <f t="shared" si="109"/>
        <v>0</v>
      </c>
      <c r="AJ210" s="195"/>
      <c r="AK210" s="195"/>
      <c r="AL210" s="195">
        <f t="shared" si="110"/>
        <v>0</v>
      </c>
      <c r="AM210" s="196"/>
      <c r="AN210" s="196"/>
      <c r="AO210" s="196">
        <f t="shared" si="111"/>
        <v>0</v>
      </c>
      <c r="AP210" s="197"/>
      <c r="AQ210" s="197"/>
      <c r="AR210" s="197">
        <f t="shared" si="112"/>
        <v>0</v>
      </c>
      <c r="AS210" s="198"/>
      <c r="AT210" s="198"/>
      <c r="AU210" s="198">
        <f t="shared" si="113"/>
        <v>0</v>
      </c>
      <c r="AV210" s="199"/>
      <c r="AW210" s="199"/>
      <c r="AX210" s="199">
        <f t="shared" si="114"/>
        <v>0</v>
      </c>
      <c r="AY210" s="200"/>
      <c r="AZ210" s="200"/>
      <c r="BA210" s="200">
        <f t="shared" si="115"/>
        <v>0</v>
      </c>
      <c r="BB210" s="201"/>
      <c r="BC210" s="201"/>
      <c r="BD210" s="201">
        <f t="shared" si="116"/>
        <v>0</v>
      </c>
      <c r="BE210" s="202"/>
      <c r="BF210" s="202"/>
      <c r="BG210" s="202">
        <f t="shared" si="117"/>
        <v>0</v>
      </c>
      <c r="BH210" s="203"/>
      <c r="BI210" s="203"/>
      <c r="BJ210" s="203">
        <f t="shared" si="118"/>
        <v>0</v>
      </c>
      <c r="BK210" s="195"/>
      <c r="BL210" s="195"/>
      <c r="BM210" s="195">
        <f t="shared" si="119"/>
        <v>0</v>
      </c>
      <c r="BN210" s="204"/>
      <c r="BO210" s="204"/>
      <c r="BP210" s="204">
        <f t="shared" si="120"/>
        <v>0</v>
      </c>
      <c r="BQ210" s="205"/>
      <c r="BR210" s="205"/>
      <c r="BS210" s="205">
        <f t="shared" si="121"/>
        <v>0</v>
      </c>
      <c r="BT210" s="206"/>
      <c r="BU210" s="206"/>
      <c r="BV210" s="206">
        <f t="shared" si="122"/>
        <v>0</v>
      </c>
      <c r="BW210" s="207"/>
      <c r="BX210" s="207"/>
      <c r="BY210" s="207">
        <f t="shared" si="123"/>
        <v>0</v>
      </c>
      <c r="BZ210" s="208"/>
      <c r="CA210" s="208"/>
      <c r="CB210" s="208">
        <f t="shared" si="124"/>
        <v>0</v>
      </c>
      <c r="CC210" s="209"/>
      <c r="CD210" s="209"/>
      <c r="CE210" s="209">
        <f t="shared" si="125"/>
        <v>0</v>
      </c>
      <c r="CF210" s="210"/>
      <c r="CG210" s="210"/>
      <c r="CH210" s="210">
        <f t="shared" si="126"/>
        <v>0</v>
      </c>
      <c r="CI210" s="211"/>
      <c r="CJ210" s="211"/>
      <c r="CK210" s="211">
        <f t="shared" si="127"/>
        <v>0</v>
      </c>
      <c r="CL210" s="206"/>
      <c r="CM210" s="206"/>
      <c r="CN210" s="206">
        <f t="shared" si="128"/>
        <v>0</v>
      </c>
      <c r="CO210" s="212"/>
      <c r="CP210" s="212"/>
      <c r="CQ210" s="212">
        <f t="shared" si="129"/>
        <v>0</v>
      </c>
      <c r="CR210" s="213"/>
      <c r="CS210" s="213"/>
      <c r="CT210" s="213">
        <f t="shared" si="130"/>
        <v>0</v>
      </c>
      <c r="CU210">
        <f t="shared" si="131"/>
        <v>0</v>
      </c>
      <c r="CV210">
        <f t="shared" si="132"/>
        <v>0</v>
      </c>
      <c r="CW210">
        <f t="shared" si="133"/>
        <v>0</v>
      </c>
      <c r="CY210" s="140" t="e">
        <f t="shared" si="134"/>
        <v>#NAME?</v>
      </c>
      <c r="CZ210">
        <f t="shared" si="135"/>
        <v>0</v>
      </c>
    </row>
    <row r="211" spans="1:104">
      <c r="A211" s="181">
        <v>140</v>
      </c>
      <c r="B211" s="230"/>
      <c r="C211" s="182" t="s">
        <v>130</v>
      </c>
      <c r="D211" s="183"/>
      <c r="E211" s="184"/>
      <c r="F211" s="152"/>
      <c r="G211" s="152"/>
      <c r="H211" s="185">
        <f t="shared" si="100"/>
        <v>0</v>
      </c>
      <c r="I211" s="153"/>
      <c r="J211" s="153"/>
      <c r="K211" s="186">
        <f t="shared" si="101"/>
        <v>0</v>
      </c>
      <c r="L211" s="187"/>
      <c r="M211" s="187"/>
      <c r="N211" s="187">
        <f t="shared" si="102"/>
        <v>0</v>
      </c>
      <c r="O211" s="188"/>
      <c r="P211" s="188"/>
      <c r="Q211" s="188">
        <f t="shared" si="103"/>
        <v>0</v>
      </c>
      <c r="R211" s="189"/>
      <c r="S211" s="189"/>
      <c r="T211" s="189">
        <f t="shared" si="104"/>
        <v>0</v>
      </c>
      <c r="U211" s="190"/>
      <c r="V211" s="190"/>
      <c r="W211" s="190">
        <f t="shared" si="105"/>
        <v>0</v>
      </c>
      <c r="X211" s="191"/>
      <c r="Y211" s="191"/>
      <c r="Z211" s="191">
        <f t="shared" si="106"/>
        <v>0</v>
      </c>
      <c r="AA211" s="192"/>
      <c r="AB211" s="192"/>
      <c r="AC211" s="192">
        <f t="shared" si="107"/>
        <v>0</v>
      </c>
      <c r="AD211" s="193"/>
      <c r="AE211" s="193"/>
      <c r="AF211" s="193">
        <f t="shared" si="108"/>
        <v>0</v>
      </c>
      <c r="AG211" s="194"/>
      <c r="AH211" s="194"/>
      <c r="AI211" s="194">
        <f t="shared" si="109"/>
        <v>0</v>
      </c>
      <c r="AJ211" s="195"/>
      <c r="AK211" s="195"/>
      <c r="AL211" s="195">
        <f t="shared" si="110"/>
        <v>0</v>
      </c>
      <c r="AM211" s="196"/>
      <c r="AN211" s="196"/>
      <c r="AO211" s="196">
        <f t="shared" si="111"/>
        <v>0</v>
      </c>
      <c r="AP211" s="197"/>
      <c r="AQ211" s="197"/>
      <c r="AR211" s="197">
        <f t="shared" si="112"/>
        <v>0</v>
      </c>
      <c r="AS211" s="198"/>
      <c r="AT211" s="198"/>
      <c r="AU211" s="198">
        <f t="shared" si="113"/>
        <v>0</v>
      </c>
      <c r="AV211" s="199"/>
      <c r="AW211" s="199"/>
      <c r="AX211" s="199">
        <f t="shared" si="114"/>
        <v>0</v>
      </c>
      <c r="AY211" s="200"/>
      <c r="AZ211" s="200"/>
      <c r="BA211" s="200">
        <f t="shared" si="115"/>
        <v>0</v>
      </c>
      <c r="BB211" s="201"/>
      <c r="BC211" s="201"/>
      <c r="BD211" s="201">
        <f t="shared" si="116"/>
        <v>0</v>
      </c>
      <c r="BE211" s="202"/>
      <c r="BF211" s="202"/>
      <c r="BG211" s="202">
        <f t="shared" si="117"/>
        <v>0</v>
      </c>
      <c r="BH211" s="203"/>
      <c r="BI211" s="203"/>
      <c r="BJ211" s="203">
        <f t="shared" si="118"/>
        <v>0</v>
      </c>
      <c r="BK211" s="195"/>
      <c r="BL211" s="195"/>
      <c r="BM211" s="195">
        <f t="shared" si="119"/>
        <v>0</v>
      </c>
      <c r="BN211" s="204"/>
      <c r="BO211" s="204"/>
      <c r="BP211" s="204">
        <f t="shared" si="120"/>
        <v>0</v>
      </c>
      <c r="BQ211" s="205"/>
      <c r="BR211" s="205"/>
      <c r="BS211" s="205">
        <f t="shared" si="121"/>
        <v>0</v>
      </c>
      <c r="BT211" s="206"/>
      <c r="BU211" s="206"/>
      <c r="BV211" s="206">
        <f t="shared" si="122"/>
        <v>0</v>
      </c>
      <c r="BW211" s="207"/>
      <c r="BX211" s="207"/>
      <c r="BY211" s="207">
        <f t="shared" si="123"/>
        <v>0</v>
      </c>
      <c r="BZ211" s="208"/>
      <c r="CA211" s="208"/>
      <c r="CB211" s="208">
        <f t="shared" si="124"/>
        <v>0</v>
      </c>
      <c r="CC211" s="209"/>
      <c r="CD211" s="209"/>
      <c r="CE211" s="209">
        <f t="shared" si="125"/>
        <v>0</v>
      </c>
      <c r="CF211" s="210"/>
      <c r="CG211" s="210"/>
      <c r="CH211" s="210">
        <f t="shared" si="126"/>
        <v>0</v>
      </c>
      <c r="CI211" s="211"/>
      <c r="CJ211" s="211"/>
      <c r="CK211" s="211">
        <f t="shared" si="127"/>
        <v>0</v>
      </c>
      <c r="CL211" s="206"/>
      <c r="CM211" s="206"/>
      <c r="CN211" s="206">
        <f t="shared" si="128"/>
        <v>0</v>
      </c>
      <c r="CO211" s="212"/>
      <c r="CP211" s="212"/>
      <c r="CQ211" s="212">
        <f t="shared" si="129"/>
        <v>0</v>
      </c>
      <c r="CR211" s="213"/>
      <c r="CS211" s="213"/>
      <c r="CT211" s="213">
        <f t="shared" si="130"/>
        <v>0</v>
      </c>
      <c r="CU211">
        <f t="shared" si="131"/>
        <v>0</v>
      </c>
      <c r="CV211">
        <f t="shared" si="132"/>
        <v>0</v>
      </c>
      <c r="CW211">
        <f t="shared" si="133"/>
        <v>0</v>
      </c>
      <c r="CY211" s="140" t="e">
        <f t="shared" si="134"/>
        <v>#NAME?</v>
      </c>
      <c r="CZ211">
        <f t="shared" si="135"/>
        <v>0</v>
      </c>
    </row>
    <row r="212" spans="1:104">
      <c r="A212" s="181">
        <v>141</v>
      </c>
      <c r="B212" s="230"/>
      <c r="C212" s="182" t="s">
        <v>130</v>
      </c>
      <c r="D212" s="183"/>
      <c r="E212" s="184"/>
      <c r="F212" s="152"/>
      <c r="G212" s="152"/>
      <c r="H212" s="185">
        <f t="shared" si="100"/>
        <v>0</v>
      </c>
      <c r="I212" s="153"/>
      <c r="J212" s="153"/>
      <c r="K212" s="186">
        <f t="shared" si="101"/>
        <v>0</v>
      </c>
      <c r="L212" s="187"/>
      <c r="M212" s="187"/>
      <c r="N212" s="187">
        <f t="shared" si="102"/>
        <v>0</v>
      </c>
      <c r="O212" s="188"/>
      <c r="P212" s="188"/>
      <c r="Q212" s="188">
        <f t="shared" si="103"/>
        <v>0</v>
      </c>
      <c r="R212" s="189"/>
      <c r="S212" s="189"/>
      <c r="T212" s="189">
        <f t="shared" si="104"/>
        <v>0</v>
      </c>
      <c r="U212" s="190"/>
      <c r="V212" s="190"/>
      <c r="W212" s="190">
        <f t="shared" si="105"/>
        <v>0</v>
      </c>
      <c r="X212" s="191"/>
      <c r="Y212" s="191"/>
      <c r="Z212" s="191">
        <f t="shared" si="106"/>
        <v>0</v>
      </c>
      <c r="AA212" s="192"/>
      <c r="AB212" s="192"/>
      <c r="AC212" s="192">
        <f t="shared" si="107"/>
        <v>0</v>
      </c>
      <c r="AD212" s="193"/>
      <c r="AE212" s="193"/>
      <c r="AF212" s="193">
        <f t="shared" si="108"/>
        <v>0</v>
      </c>
      <c r="AG212" s="194"/>
      <c r="AH212" s="194"/>
      <c r="AI212" s="194">
        <f t="shared" si="109"/>
        <v>0</v>
      </c>
      <c r="AJ212" s="195"/>
      <c r="AK212" s="195"/>
      <c r="AL212" s="195">
        <f t="shared" si="110"/>
        <v>0</v>
      </c>
      <c r="AM212" s="196"/>
      <c r="AN212" s="196"/>
      <c r="AO212" s="196">
        <f t="shared" si="111"/>
        <v>0</v>
      </c>
      <c r="AP212" s="197"/>
      <c r="AQ212" s="197"/>
      <c r="AR212" s="197">
        <f t="shared" si="112"/>
        <v>0</v>
      </c>
      <c r="AS212" s="198"/>
      <c r="AT212" s="198"/>
      <c r="AU212" s="198">
        <f t="shared" si="113"/>
        <v>0</v>
      </c>
      <c r="AV212" s="199"/>
      <c r="AW212" s="199"/>
      <c r="AX212" s="199">
        <f t="shared" si="114"/>
        <v>0</v>
      </c>
      <c r="AY212" s="200"/>
      <c r="AZ212" s="200"/>
      <c r="BA212" s="200">
        <f t="shared" si="115"/>
        <v>0</v>
      </c>
      <c r="BB212" s="201"/>
      <c r="BC212" s="201"/>
      <c r="BD212" s="201">
        <f t="shared" si="116"/>
        <v>0</v>
      </c>
      <c r="BE212" s="202"/>
      <c r="BF212" s="202"/>
      <c r="BG212" s="202">
        <f t="shared" si="117"/>
        <v>0</v>
      </c>
      <c r="BH212" s="203"/>
      <c r="BI212" s="203"/>
      <c r="BJ212" s="203">
        <f t="shared" si="118"/>
        <v>0</v>
      </c>
      <c r="BK212" s="195"/>
      <c r="BL212" s="195"/>
      <c r="BM212" s="195">
        <f t="shared" si="119"/>
        <v>0</v>
      </c>
      <c r="BN212" s="204"/>
      <c r="BO212" s="204"/>
      <c r="BP212" s="204">
        <f t="shared" si="120"/>
        <v>0</v>
      </c>
      <c r="BQ212" s="205"/>
      <c r="BR212" s="205"/>
      <c r="BS212" s="205">
        <f t="shared" si="121"/>
        <v>0</v>
      </c>
      <c r="BT212" s="206"/>
      <c r="BU212" s="206"/>
      <c r="BV212" s="206">
        <f t="shared" si="122"/>
        <v>0</v>
      </c>
      <c r="BW212" s="207"/>
      <c r="BX212" s="207"/>
      <c r="BY212" s="207">
        <f t="shared" si="123"/>
        <v>0</v>
      </c>
      <c r="BZ212" s="208"/>
      <c r="CA212" s="208"/>
      <c r="CB212" s="208">
        <f t="shared" si="124"/>
        <v>0</v>
      </c>
      <c r="CC212" s="209"/>
      <c r="CD212" s="209"/>
      <c r="CE212" s="209">
        <f t="shared" si="125"/>
        <v>0</v>
      </c>
      <c r="CF212" s="210"/>
      <c r="CG212" s="210"/>
      <c r="CH212" s="210">
        <f t="shared" si="126"/>
        <v>0</v>
      </c>
      <c r="CI212" s="211"/>
      <c r="CJ212" s="211"/>
      <c r="CK212" s="211">
        <f t="shared" si="127"/>
        <v>0</v>
      </c>
      <c r="CL212" s="206"/>
      <c r="CM212" s="206"/>
      <c r="CN212" s="206">
        <f t="shared" si="128"/>
        <v>0</v>
      </c>
      <c r="CO212" s="212"/>
      <c r="CP212" s="212"/>
      <c r="CQ212" s="212">
        <f t="shared" si="129"/>
        <v>0</v>
      </c>
      <c r="CR212" s="213"/>
      <c r="CS212" s="213"/>
      <c r="CT212" s="213">
        <f t="shared" si="130"/>
        <v>0</v>
      </c>
      <c r="CU212">
        <f t="shared" si="131"/>
        <v>0</v>
      </c>
      <c r="CV212">
        <f t="shared" si="132"/>
        <v>0</v>
      </c>
      <c r="CW212">
        <f t="shared" si="133"/>
        <v>0</v>
      </c>
      <c r="CY212" s="140" t="e">
        <f t="shared" si="134"/>
        <v>#NAME?</v>
      </c>
      <c r="CZ212">
        <f t="shared" si="135"/>
        <v>0</v>
      </c>
    </row>
    <row r="213" spans="1:104">
      <c r="A213" s="181">
        <v>142</v>
      </c>
      <c r="B213" s="230"/>
      <c r="C213" s="182" t="s">
        <v>130</v>
      </c>
      <c r="D213" s="183"/>
      <c r="E213" s="184"/>
      <c r="F213" s="152"/>
      <c r="G213" s="152"/>
      <c r="H213" s="185">
        <f t="shared" si="100"/>
        <v>0</v>
      </c>
      <c r="I213" s="153"/>
      <c r="J213" s="153"/>
      <c r="K213" s="186">
        <f t="shared" si="101"/>
        <v>0</v>
      </c>
      <c r="L213" s="187"/>
      <c r="M213" s="187"/>
      <c r="N213" s="187">
        <f t="shared" si="102"/>
        <v>0</v>
      </c>
      <c r="O213" s="188"/>
      <c r="P213" s="188"/>
      <c r="Q213" s="188">
        <f t="shared" si="103"/>
        <v>0</v>
      </c>
      <c r="R213" s="189"/>
      <c r="S213" s="189"/>
      <c r="T213" s="189">
        <f t="shared" si="104"/>
        <v>0</v>
      </c>
      <c r="U213" s="190"/>
      <c r="V213" s="190"/>
      <c r="W213" s="190">
        <f t="shared" si="105"/>
        <v>0</v>
      </c>
      <c r="X213" s="191"/>
      <c r="Y213" s="191"/>
      <c r="Z213" s="191">
        <f t="shared" si="106"/>
        <v>0</v>
      </c>
      <c r="AA213" s="192"/>
      <c r="AB213" s="192"/>
      <c r="AC213" s="192">
        <f t="shared" si="107"/>
        <v>0</v>
      </c>
      <c r="AD213" s="193"/>
      <c r="AE213" s="193"/>
      <c r="AF213" s="193">
        <f t="shared" si="108"/>
        <v>0</v>
      </c>
      <c r="AG213" s="194"/>
      <c r="AH213" s="194"/>
      <c r="AI213" s="194">
        <f t="shared" si="109"/>
        <v>0</v>
      </c>
      <c r="AJ213" s="195"/>
      <c r="AK213" s="195"/>
      <c r="AL213" s="195">
        <f t="shared" si="110"/>
        <v>0</v>
      </c>
      <c r="AM213" s="196"/>
      <c r="AN213" s="196"/>
      <c r="AO213" s="196">
        <f t="shared" si="111"/>
        <v>0</v>
      </c>
      <c r="AP213" s="197"/>
      <c r="AQ213" s="197"/>
      <c r="AR213" s="197">
        <f t="shared" si="112"/>
        <v>0</v>
      </c>
      <c r="AS213" s="198"/>
      <c r="AT213" s="198"/>
      <c r="AU213" s="198">
        <f t="shared" si="113"/>
        <v>0</v>
      </c>
      <c r="AV213" s="199"/>
      <c r="AW213" s="199"/>
      <c r="AX213" s="199">
        <f t="shared" si="114"/>
        <v>0</v>
      </c>
      <c r="AY213" s="200"/>
      <c r="AZ213" s="200"/>
      <c r="BA213" s="200">
        <f t="shared" si="115"/>
        <v>0</v>
      </c>
      <c r="BB213" s="201"/>
      <c r="BC213" s="201"/>
      <c r="BD213" s="201">
        <f t="shared" si="116"/>
        <v>0</v>
      </c>
      <c r="BE213" s="202"/>
      <c r="BF213" s="202"/>
      <c r="BG213" s="202">
        <f t="shared" si="117"/>
        <v>0</v>
      </c>
      <c r="BH213" s="203"/>
      <c r="BI213" s="203"/>
      <c r="BJ213" s="203">
        <f t="shared" si="118"/>
        <v>0</v>
      </c>
      <c r="BK213" s="195"/>
      <c r="BL213" s="195"/>
      <c r="BM213" s="195">
        <f t="shared" si="119"/>
        <v>0</v>
      </c>
      <c r="BN213" s="204"/>
      <c r="BO213" s="204"/>
      <c r="BP213" s="204">
        <f t="shared" si="120"/>
        <v>0</v>
      </c>
      <c r="BQ213" s="205"/>
      <c r="BR213" s="205"/>
      <c r="BS213" s="205">
        <f t="shared" si="121"/>
        <v>0</v>
      </c>
      <c r="BT213" s="206"/>
      <c r="BU213" s="206"/>
      <c r="BV213" s="206">
        <f t="shared" si="122"/>
        <v>0</v>
      </c>
      <c r="BW213" s="207"/>
      <c r="BX213" s="207"/>
      <c r="BY213" s="207">
        <f t="shared" si="123"/>
        <v>0</v>
      </c>
      <c r="BZ213" s="208"/>
      <c r="CA213" s="208"/>
      <c r="CB213" s="208">
        <f t="shared" si="124"/>
        <v>0</v>
      </c>
      <c r="CC213" s="209"/>
      <c r="CD213" s="209"/>
      <c r="CE213" s="209">
        <f t="shared" si="125"/>
        <v>0</v>
      </c>
      <c r="CF213" s="210"/>
      <c r="CG213" s="210"/>
      <c r="CH213" s="210">
        <f t="shared" si="126"/>
        <v>0</v>
      </c>
      <c r="CI213" s="211"/>
      <c r="CJ213" s="211"/>
      <c r="CK213" s="211">
        <f t="shared" si="127"/>
        <v>0</v>
      </c>
      <c r="CL213" s="206"/>
      <c r="CM213" s="206"/>
      <c r="CN213" s="206">
        <f t="shared" si="128"/>
        <v>0</v>
      </c>
      <c r="CO213" s="212"/>
      <c r="CP213" s="212"/>
      <c r="CQ213" s="212">
        <f t="shared" si="129"/>
        <v>0</v>
      </c>
      <c r="CR213" s="213"/>
      <c r="CS213" s="213"/>
      <c r="CT213" s="213">
        <f t="shared" si="130"/>
        <v>0</v>
      </c>
      <c r="CU213">
        <f t="shared" si="131"/>
        <v>0</v>
      </c>
      <c r="CV213">
        <f t="shared" si="132"/>
        <v>0</v>
      </c>
      <c r="CW213">
        <f t="shared" si="133"/>
        <v>0</v>
      </c>
      <c r="CY213" s="140" t="e">
        <f t="shared" si="134"/>
        <v>#NAME?</v>
      </c>
      <c r="CZ213">
        <f t="shared" si="135"/>
        <v>0</v>
      </c>
    </row>
    <row r="214" spans="1:104">
      <c r="A214" s="181">
        <v>143</v>
      </c>
      <c r="B214" s="230"/>
      <c r="C214" s="182" t="s">
        <v>130</v>
      </c>
      <c r="D214" s="183"/>
      <c r="E214" s="184"/>
      <c r="F214" s="152"/>
      <c r="G214" s="152"/>
      <c r="H214" s="185">
        <f t="shared" si="100"/>
        <v>0</v>
      </c>
      <c r="I214" s="153"/>
      <c r="J214" s="153"/>
      <c r="K214" s="186">
        <f t="shared" si="101"/>
        <v>0</v>
      </c>
      <c r="L214" s="187"/>
      <c r="M214" s="187"/>
      <c r="N214" s="187">
        <f t="shared" si="102"/>
        <v>0</v>
      </c>
      <c r="O214" s="188"/>
      <c r="P214" s="188"/>
      <c r="Q214" s="188">
        <f t="shared" si="103"/>
        <v>0</v>
      </c>
      <c r="R214" s="189"/>
      <c r="S214" s="189"/>
      <c r="T214" s="189">
        <f t="shared" si="104"/>
        <v>0</v>
      </c>
      <c r="U214" s="190"/>
      <c r="V214" s="190"/>
      <c r="W214" s="190">
        <f t="shared" si="105"/>
        <v>0</v>
      </c>
      <c r="X214" s="191"/>
      <c r="Y214" s="191"/>
      <c r="Z214" s="191">
        <f t="shared" si="106"/>
        <v>0</v>
      </c>
      <c r="AA214" s="192"/>
      <c r="AB214" s="192"/>
      <c r="AC214" s="192">
        <f t="shared" si="107"/>
        <v>0</v>
      </c>
      <c r="AD214" s="193"/>
      <c r="AE214" s="193"/>
      <c r="AF214" s="193">
        <f t="shared" si="108"/>
        <v>0</v>
      </c>
      <c r="AG214" s="194"/>
      <c r="AH214" s="194"/>
      <c r="AI214" s="194">
        <f t="shared" si="109"/>
        <v>0</v>
      </c>
      <c r="AJ214" s="195"/>
      <c r="AK214" s="195"/>
      <c r="AL214" s="195">
        <f t="shared" si="110"/>
        <v>0</v>
      </c>
      <c r="AM214" s="196"/>
      <c r="AN214" s="196"/>
      <c r="AO214" s="196">
        <f t="shared" si="111"/>
        <v>0</v>
      </c>
      <c r="AP214" s="197"/>
      <c r="AQ214" s="197"/>
      <c r="AR214" s="197">
        <f t="shared" si="112"/>
        <v>0</v>
      </c>
      <c r="AS214" s="198"/>
      <c r="AT214" s="198"/>
      <c r="AU214" s="198">
        <f t="shared" si="113"/>
        <v>0</v>
      </c>
      <c r="AV214" s="199"/>
      <c r="AW214" s="199"/>
      <c r="AX214" s="199">
        <f t="shared" si="114"/>
        <v>0</v>
      </c>
      <c r="AY214" s="200"/>
      <c r="AZ214" s="200"/>
      <c r="BA214" s="200">
        <f t="shared" si="115"/>
        <v>0</v>
      </c>
      <c r="BB214" s="201"/>
      <c r="BC214" s="201"/>
      <c r="BD214" s="201">
        <f t="shared" si="116"/>
        <v>0</v>
      </c>
      <c r="BE214" s="202"/>
      <c r="BF214" s="202"/>
      <c r="BG214" s="202">
        <f t="shared" si="117"/>
        <v>0</v>
      </c>
      <c r="BH214" s="203"/>
      <c r="BI214" s="203"/>
      <c r="BJ214" s="203">
        <f t="shared" si="118"/>
        <v>0</v>
      </c>
      <c r="BK214" s="195"/>
      <c r="BL214" s="195"/>
      <c r="BM214" s="195">
        <f t="shared" si="119"/>
        <v>0</v>
      </c>
      <c r="BN214" s="204"/>
      <c r="BO214" s="204"/>
      <c r="BP214" s="204">
        <f t="shared" si="120"/>
        <v>0</v>
      </c>
      <c r="BQ214" s="205"/>
      <c r="BR214" s="205"/>
      <c r="BS214" s="205">
        <f t="shared" si="121"/>
        <v>0</v>
      </c>
      <c r="BT214" s="206"/>
      <c r="BU214" s="206"/>
      <c r="BV214" s="206">
        <f t="shared" si="122"/>
        <v>0</v>
      </c>
      <c r="BW214" s="207"/>
      <c r="BX214" s="207"/>
      <c r="BY214" s="207">
        <f t="shared" si="123"/>
        <v>0</v>
      </c>
      <c r="BZ214" s="208"/>
      <c r="CA214" s="208"/>
      <c r="CB214" s="208">
        <f t="shared" si="124"/>
        <v>0</v>
      </c>
      <c r="CC214" s="209"/>
      <c r="CD214" s="209"/>
      <c r="CE214" s="209">
        <f t="shared" si="125"/>
        <v>0</v>
      </c>
      <c r="CF214" s="210"/>
      <c r="CG214" s="210"/>
      <c r="CH214" s="210">
        <f t="shared" si="126"/>
        <v>0</v>
      </c>
      <c r="CI214" s="211"/>
      <c r="CJ214" s="211"/>
      <c r="CK214" s="211">
        <f t="shared" si="127"/>
        <v>0</v>
      </c>
      <c r="CL214" s="206"/>
      <c r="CM214" s="206"/>
      <c r="CN214" s="206">
        <f t="shared" si="128"/>
        <v>0</v>
      </c>
      <c r="CO214" s="212"/>
      <c r="CP214" s="212"/>
      <c r="CQ214" s="212">
        <f t="shared" si="129"/>
        <v>0</v>
      </c>
      <c r="CR214" s="213"/>
      <c r="CS214" s="213"/>
      <c r="CT214" s="213">
        <f t="shared" si="130"/>
        <v>0</v>
      </c>
      <c r="CU214">
        <f t="shared" si="131"/>
        <v>0</v>
      </c>
      <c r="CV214">
        <f t="shared" si="132"/>
        <v>0</v>
      </c>
      <c r="CW214">
        <f t="shared" si="133"/>
        <v>0</v>
      </c>
      <c r="CY214" s="140" t="e">
        <f t="shared" si="134"/>
        <v>#NAME?</v>
      </c>
      <c r="CZ214">
        <f t="shared" si="135"/>
        <v>0</v>
      </c>
    </row>
    <row r="215" spans="1:104">
      <c r="A215" s="181">
        <v>144</v>
      </c>
      <c r="B215" s="230"/>
      <c r="C215" s="182" t="s">
        <v>130</v>
      </c>
      <c r="D215" s="183"/>
      <c r="E215" s="184"/>
      <c r="F215" s="152"/>
      <c r="G215" s="152"/>
      <c r="H215" s="185">
        <f t="shared" si="100"/>
        <v>0</v>
      </c>
      <c r="I215" s="153"/>
      <c r="J215" s="153"/>
      <c r="K215" s="186">
        <f t="shared" si="101"/>
        <v>0</v>
      </c>
      <c r="L215" s="187"/>
      <c r="M215" s="187"/>
      <c r="N215" s="187">
        <f t="shared" si="102"/>
        <v>0</v>
      </c>
      <c r="O215" s="188"/>
      <c r="P215" s="188"/>
      <c r="Q215" s="188">
        <f t="shared" si="103"/>
        <v>0</v>
      </c>
      <c r="R215" s="189"/>
      <c r="S215" s="189"/>
      <c r="T215" s="189">
        <f t="shared" si="104"/>
        <v>0</v>
      </c>
      <c r="U215" s="190"/>
      <c r="V215" s="190"/>
      <c r="W215" s="190">
        <f t="shared" si="105"/>
        <v>0</v>
      </c>
      <c r="X215" s="191"/>
      <c r="Y215" s="191"/>
      <c r="Z215" s="191">
        <f t="shared" si="106"/>
        <v>0</v>
      </c>
      <c r="AA215" s="192"/>
      <c r="AB215" s="192"/>
      <c r="AC215" s="192">
        <f t="shared" si="107"/>
        <v>0</v>
      </c>
      <c r="AD215" s="193"/>
      <c r="AE215" s="193"/>
      <c r="AF215" s="193">
        <f t="shared" si="108"/>
        <v>0</v>
      </c>
      <c r="AG215" s="194"/>
      <c r="AH215" s="194"/>
      <c r="AI215" s="194">
        <f t="shared" si="109"/>
        <v>0</v>
      </c>
      <c r="AJ215" s="195"/>
      <c r="AK215" s="195"/>
      <c r="AL215" s="195">
        <f t="shared" si="110"/>
        <v>0</v>
      </c>
      <c r="AM215" s="196"/>
      <c r="AN215" s="196"/>
      <c r="AO215" s="196">
        <f t="shared" si="111"/>
        <v>0</v>
      </c>
      <c r="AP215" s="197"/>
      <c r="AQ215" s="197"/>
      <c r="AR215" s="197">
        <f t="shared" si="112"/>
        <v>0</v>
      </c>
      <c r="AS215" s="198"/>
      <c r="AT215" s="198"/>
      <c r="AU215" s="198">
        <f t="shared" si="113"/>
        <v>0</v>
      </c>
      <c r="AV215" s="199"/>
      <c r="AW215" s="199"/>
      <c r="AX215" s="199">
        <f t="shared" si="114"/>
        <v>0</v>
      </c>
      <c r="AY215" s="200"/>
      <c r="AZ215" s="200"/>
      <c r="BA215" s="200">
        <f t="shared" si="115"/>
        <v>0</v>
      </c>
      <c r="BB215" s="201"/>
      <c r="BC215" s="201"/>
      <c r="BD215" s="201">
        <f t="shared" si="116"/>
        <v>0</v>
      </c>
      <c r="BE215" s="202"/>
      <c r="BF215" s="202"/>
      <c r="BG215" s="202">
        <f t="shared" si="117"/>
        <v>0</v>
      </c>
      <c r="BH215" s="203"/>
      <c r="BI215" s="203"/>
      <c r="BJ215" s="203">
        <f t="shared" si="118"/>
        <v>0</v>
      </c>
      <c r="BK215" s="195"/>
      <c r="BL215" s="195"/>
      <c r="BM215" s="195">
        <f t="shared" si="119"/>
        <v>0</v>
      </c>
      <c r="BN215" s="204"/>
      <c r="BO215" s="204"/>
      <c r="BP215" s="204">
        <f t="shared" si="120"/>
        <v>0</v>
      </c>
      <c r="BQ215" s="205"/>
      <c r="BR215" s="205"/>
      <c r="BS215" s="205">
        <f t="shared" si="121"/>
        <v>0</v>
      </c>
      <c r="BT215" s="206"/>
      <c r="BU215" s="206"/>
      <c r="BV215" s="206">
        <f t="shared" si="122"/>
        <v>0</v>
      </c>
      <c r="BW215" s="207"/>
      <c r="BX215" s="207"/>
      <c r="BY215" s="207">
        <f t="shared" si="123"/>
        <v>0</v>
      </c>
      <c r="BZ215" s="208"/>
      <c r="CA215" s="208"/>
      <c r="CB215" s="208">
        <f t="shared" si="124"/>
        <v>0</v>
      </c>
      <c r="CC215" s="209"/>
      <c r="CD215" s="209"/>
      <c r="CE215" s="209">
        <f t="shared" si="125"/>
        <v>0</v>
      </c>
      <c r="CF215" s="210"/>
      <c r="CG215" s="210"/>
      <c r="CH215" s="210">
        <f t="shared" si="126"/>
        <v>0</v>
      </c>
      <c r="CI215" s="211"/>
      <c r="CJ215" s="211"/>
      <c r="CK215" s="211">
        <f t="shared" si="127"/>
        <v>0</v>
      </c>
      <c r="CL215" s="206"/>
      <c r="CM215" s="206"/>
      <c r="CN215" s="206">
        <f t="shared" si="128"/>
        <v>0</v>
      </c>
      <c r="CO215" s="212"/>
      <c r="CP215" s="212"/>
      <c r="CQ215" s="212">
        <f t="shared" si="129"/>
        <v>0</v>
      </c>
      <c r="CR215" s="213"/>
      <c r="CS215" s="213"/>
      <c r="CT215" s="213">
        <f t="shared" si="130"/>
        <v>0</v>
      </c>
      <c r="CU215">
        <f t="shared" si="131"/>
        <v>0</v>
      </c>
      <c r="CV215">
        <f t="shared" si="132"/>
        <v>0</v>
      </c>
      <c r="CW215">
        <f t="shared" si="133"/>
        <v>0</v>
      </c>
      <c r="CY215" s="140" t="e">
        <f t="shared" si="134"/>
        <v>#NAME?</v>
      </c>
      <c r="CZ215">
        <f t="shared" si="135"/>
        <v>0</v>
      </c>
    </row>
    <row r="216" spans="1:104">
      <c r="A216" s="181">
        <v>145</v>
      </c>
      <c r="B216" s="230"/>
      <c r="C216" s="182" t="s">
        <v>130</v>
      </c>
      <c r="D216" s="183"/>
      <c r="E216" s="184"/>
      <c r="F216" s="152"/>
      <c r="G216" s="152"/>
      <c r="H216" s="185">
        <f t="shared" si="100"/>
        <v>0</v>
      </c>
      <c r="I216" s="153"/>
      <c r="J216" s="153"/>
      <c r="K216" s="186">
        <f t="shared" si="101"/>
        <v>0</v>
      </c>
      <c r="L216" s="187"/>
      <c r="M216" s="187"/>
      <c r="N216" s="187">
        <f t="shared" si="102"/>
        <v>0</v>
      </c>
      <c r="O216" s="188"/>
      <c r="P216" s="188"/>
      <c r="Q216" s="188">
        <f t="shared" si="103"/>
        <v>0</v>
      </c>
      <c r="R216" s="189"/>
      <c r="S216" s="189"/>
      <c r="T216" s="189">
        <f t="shared" si="104"/>
        <v>0</v>
      </c>
      <c r="U216" s="190"/>
      <c r="V216" s="190"/>
      <c r="W216" s="190">
        <f t="shared" si="105"/>
        <v>0</v>
      </c>
      <c r="X216" s="191"/>
      <c r="Y216" s="191"/>
      <c r="Z216" s="191">
        <f t="shared" si="106"/>
        <v>0</v>
      </c>
      <c r="AA216" s="192"/>
      <c r="AB216" s="192"/>
      <c r="AC216" s="192">
        <f t="shared" si="107"/>
        <v>0</v>
      </c>
      <c r="AD216" s="193"/>
      <c r="AE216" s="193"/>
      <c r="AF216" s="193">
        <f t="shared" si="108"/>
        <v>0</v>
      </c>
      <c r="AG216" s="194"/>
      <c r="AH216" s="194"/>
      <c r="AI216" s="194">
        <f t="shared" si="109"/>
        <v>0</v>
      </c>
      <c r="AJ216" s="195"/>
      <c r="AK216" s="195"/>
      <c r="AL216" s="195">
        <f t="shared" si="110"/>
        <v>0</v>
      </c>
      <c r="AM216" s="196"/>
      <c r="AN216" s="196"/>
      <c r="AO216" s="196">
        <f t="shared" si="111"/>
        <v>0</v>
      </c>
      <c r="AP216" s="197"/>
      <c r="AQ216" s="197"/>
      <c r="AR216" s="197">
        <f t="shared" si="112"/>
        <v>0</v>
      </c>
      <c r="AS216" s="198"/>
      <c r="AT216" s="198"/>
      <c r="AU216" s="198">
        <f t="shared" si="113"/>
        <v>0</v>
      </c>
      <c r="AV216" s="199"/>
      <c r="AW216" s="199"/>
      <c r="AX216" s="199">
        <f t="shared" si="114"/>
        <v>0</v>
      </c>
      <c r="AY216" s="200"/>
      <c r="AZ216" s="200"/>
      <c r="BA216" s="200">
        <f t="shared" si="115"/>
        <v>0</v>
      </c>
      <c r="BB216" s="201"/>
      <c r="BC216" s="201"/>
      <c r="BD216" s="201">
        <f t="shared" si="116"/>
        <v>0</v>
      </c>
      <c r="BE216" s="202"/>
      <c r="BF216" s="202"/>
      <c r="BG216" s="202">
        <f t="shared" si="117"/>
        <v>0</v>
      </c>
      <c r="BH216" s="203"/>
      <c r="BI216" s="203"/>
      <c r="BJ216" s="203">
        <f t="shared" si="118"/>
        <v>0</v>
      </c>
      <c r="BK216" s="195"/>
      <c r="BL216" s="195"/>
      <c r="BM216" s="195">
        <f t="shared" si="119"/>
        <v>0</v>
      </c>
      <c r="BN216" s="204"/>
      <c r="BO216" s="204"/>
      <c r="BP216" s="204">
        <f t="shared" si="120"/>
        <v>0</v>
      </c>
      <c r="BQ216" s="205"/>
      <c r="BR216" s="205"/>
      <c r="BS216" s="205">
        <f t="shared" si="121"/>
        <v>0</v>
      </c>
      <c r="BT216" s="206"/>
      <c r="BU216" s="206"/>
      <c r="BV216" s="206">
        <f t="shared" si="122"/>
        <v>0</v>
      </c>
      <c r="BW216" s="207"/>
      <c r="BX216" s="207"/>
      <c r="BY216" s="207">
        <f t="shared" si="123"/>
        <v>0</v>
      </c>
      <c r="BZ216" s="208"/>
      <c r="CA216" s="208"/>
      <c r="CB216" s="208">
        <f t="shared" si="124"/>
        <v>0</v>
      </c>
      <c r="CC216" s="209"/>
      <c r="CD216" s="209"/>
      <c r="CE216" s="209">
        <f t="shared" si="125"/>
        <v>0</v>
      </c>
      <c r="CF216" s="210"/>
      <c r="CG216" s="210"/>
      <c r="CH216" s="210">
        <f t="shared" si="126"/>
        <v>0</v>
      </c>
      <c r="CI216" s="211"/>
      <c r="CJ216" s="211"/>
      <c r="CK216" s="211">
        <f t="shared" si="127"/>
        <v>0</v>
      </c>
      <c r="CL216" s="206"/>
      <c r="CM216" s="206"/>
      <c r="CN216" s="206">
        <f t="shared" si="128"/>
        <v>0</v>
      </c>
      <c r="CO216" s="212"/>
      <c r="CP216" s="212"/>
      <c r="CQ216" s="212">
        <f t="shared" si="129"/>
        <v>0</v>
      </c>
      <c r="CR216" s="213"/>
      <c r="CS216" s="213"/>
      <c r="CT216" s="213">
        <f t="shared" si="130"/>
        <v>0</v>
      </c>
      <c r="CU216">
        <f t="shared" si="131"/>
        <v>0</v>
      </c>
      <c r="CV216">
        <f t="shared" si="132"/>
        <v>0</v>
      </c>
      <c r="CW216">
        <f t="shared" si="133"/>
        <v>0</v>
      </c>
      <c r="CY216" s="140" t="e">
        <f t="shared" si="134"/>
        <v>#NAME?</v>
      </c>
      <c r="CZ216">
        <f t="shared" si="135"/>
        <v>0</v>
      </c>
    </row>
    <row r="217" spans="1:104">
      <c r="A217" s="181">
        <v>146</v>
      </c>
      <c r="B217" s="230"/>
      <c r="C217" s="182" t="s">
        <v>130</v>
      </c>
      <c r="D217" s="183"/>
      <c r="E217" s="184"/>
      <c r="F217" s="152"/>
      <c r="G217" s="152"/>
      <c r="H217" s="185">
        <f t="shared" si="100"/>
        <v>0</v>
      </c>
      <c r="I217" s="153"/>
      <c r="J217" s="153"/>
      <c r="K217" s="186">
        <f t="shared" si="101"/>
        <v>0</v>
      </c>
      <c r="L217" s="187"/>
      <c r="M217" s="187"/>
      <c r="N217" s="187">
        <f t="shared" si="102"/>
        <v>0</v>
      </c>
      <c r="O217" s="188"/>
      <c r="P217" s="188"/>
      <c r="Q217" s="188">
        <f t="shared" si="103"/>
        <v>0</v>
      </c>
      <c r="R217" s="189"/>
      <c r="S217" s="189"/>
      <c r="T217" s="189">
        <f t="shared" si="104"/>
        <v>0</v>
      </c>
      <c r="U217" s="190"/>
      <c r="V217" s="190"/>
      <c r="W217" s="190">
        <f t="shared" si="105"/>
        <v>0</v>
      </c>
      <c r="X217" s="191"/>
      <c r="Y217" s="191"/>
      <c r="Z217" s="191">
        <f t="shared" si="106"/>
        <v>0</v>
      </c>
      <c r="AA217" s="192"/>
      <c r="AB217" s="192"/>
      <c r="AC217" s="192">
        <f t="shared" si="107"/>
        <v>0</v>
      </c>
      <c r="AD217" s="193"/>
      <c r="AE217" s="193"/>
      <c r="AF217" s="193">
        <f t="shared" si="108"/>
        <v>0</v>
      </c>
      <c r="AG217" s="194"/>
      <c r="AH217" s="194"/>
      <c r="AI217" s="194">
        <f t="shared" si="109"/>
        <v>0</v>
      </c>
      <c r="AJ217" s="195"/>
      <c r="AK217" s="195"/>
      <c r="AL217" s="195">
        <f t="shared" si="110"/>
        <v>0</v>
      </c>
      <c r="AM217" s="196"/>
      <c r="AN217" s="196"/>
      <c r="AO217" s="196">
        <f t="shared" si="111"/>
        <v>0</v>
      </c>
      <c r="AP217" s="197"/>
      <c r="AQ217" s="197"/>
      <c r="AR217" s="197">
        <f t="shared" si="112"/>
        <v>0</v>
      </c>
      <c r="AS217" s="198"/>
      <c r="AT217" s="198"/>
      <c r="AU217" s="198">
        <f t="shared" si="113"/>
        <v>0</v>
      </c>
      <c r="AV217" s="199"/>
      <c r="AW217" s="199"/>
      <c r="AX217" s="199">
        <f t="shared" si="114"/>
        <v>0</v>
      </c>
      <c r="AY217" s="200"/>
      <c r="AZ217" s="200"/>
      <c r="BA217" s="200">
        <f t="shared" si="115"/>
        <v>0</v>
      </c>
      <c r="BB217" s="201"/>
      <c r="BC217" s="201"/>
      <c r="BD217" s="201">
        <f t="shared" si="116"/>
        <v>0</v>
      </c>
      <c r="BE217" s="202"/>
      <c r="BF217" s="202"/>
      <c r="BG217" s="202">
        <f t="shared" si="117"/>
        <v>0</v>
      </c>
      <c r="BH217" s="203"/>
      <c r="BI217" s="203"/>
      <c r="BJ217" s="203">
        <f t="shared" si="118"/>
        <v>0</v>
      </c>
      <c r="BK217" s="195"/>
      <c r="BL217" s="195"/>
      <c r="BM217" s="195">
        <f t="shared" si="119"/>
        <v>0</v>
      </c>
      <c r="BN217" s="204"/>
      <c r="BO217" s="204"/>
      <c r="BP217" s="204">
        <f t="shared" si="120"/>
        <v>0</v>
      </c>
      <c r="BQ217" s="205"/>
      <c r="BR217" s="205"/>
      <c r="BS217" s="205">
        <f t="shared" si="121"/>
        <v>0</v>
      </c>
      <c r="BT217" s="206"/>
      <c r="BU217" s="206"/>
      <c r="BV217" s="206">
        <f t="shared" si="122"/>
        <v>0</v>
      </c>
      <c r="BW217" s="207"/>
      <c r="BX217" s="207"/>
      <c r="BY217" s="207">
        <f t="shared" si="123"/>
        <v>0</v>
      </c>
      <c r="BZ217" s="208"/>
      <c r="CA217" s="208"/>
      <c r="CB217" s="208">
        <f t="shared" si="124"/>
        <v>0</v>
      </c>
      <c r="CC217" s="209"/>
      <c r="CD217" s="209"/>
      <c r="CE217" s="209">
        <f t="shared" si="125"/>
        <v>0</v>
      </c>
      <c r="CF217" s="210"/>
      <c r="CG217" s="210"/>
      <c r="CH217" s="210">
        <f t="shared" si="126"/>
        <v>0</v>
      </c>
      <c r="CI217" s="211"/>
      <c r="CJ217" s="211"/>
      <c r="CK217" s="211">
        <f t="shared" si="127"/>
        <v>0</v>
      </c>
      <c r="CL217" s="206"/>
      <c r="CM217" s="206"/>
      <c r="CN217" s="206">
        <f t="shared" si="128"/>
        <v>0</v>
      </c>
      <c r="CO217" s="212"/>
      <c r="CP217" s="212"/>
      <c r="CQ217" s="212">
        <f t="shared" si="129"/>
        <v>0</v>
      </c>
      <c r="CR217" s="213"/>
      <c r="CS217" s="213"/>
      <c r="CT217" s="213">
        <f t="shared" si="130"/>
        <v>0</v>
      </c>
      <c r="CU217">
        <f t="shared" si="131"/>
        <v>0</v>
      </c>
      <c r="CV217">
        <f t="shared" si="132"/>
        <v>0</v>
      </c>
      <c r="CW217">
        <f t="shared" si="133"/>
        <v>0</v>
      </c>
      <c r="CY217" s="140" t="e">
        <f t="shared" si="134"/>
        <v>#NAME?</v>
      </c>
      <c r="CZ217">
        <f t="shared" si="135"/>
        <v>0</v>
      </c>
    </row>
    <row r="218" spans="1:104">
      <c r="A218" s="181">
        <v>147</v>
      </c>
      <c r="B218" s="230"/>
      <c r="C218" s="182" t="s">
        <v>130</v>
      </c>
      <c r="D218" s="183"/>
      <c r="E218" s="184"/>
      <c r="F218" s="152"/>
      <c r="G218" s="152"/>
      <c r="H218" s="185">
        <f t="shared" si="100"/>
        <v>0</v>
      </c>
      <c r="I218" s="153"/>
      <c r="J218" s="153"/>
      <c r="K218" s="186">
        <f t="shared" si="101"/>
        <v>0</v>
      </c>
      <c r="L218" s="187"/>
      <c r="M218" s="187"/>
      <c r="N218" s="187">
        <f t="shared" si="102"/>
        <v>0</v>
      </c>
      <c r="O218" s="188"/>
      <c r="P218" s="188"/>
      <c r="Q218" s="188">
        <f t="shared" si="103"/>
        <v>0</v>
      </c>
      <c r="R218" s="189"/>
      <c r="S218" s="189"/>
      <c r="T218" s="189">
        <f t="shared" si="104"/>
        <v>0</v>
      </c>
      <c r="U218" s="190"/>
      <c r="V218" s="190"/>
      <c r="W218" s="190">
        <f t="shared" si="105"/>
        <v>0</v>
      </c>
      <c r="X218" s="191"/>
      <c r="Y218" s="191"/>
      <c r="Z218" s="191">
        <f t="shared" si="106"/>
        <v>0</v>
      </c>
      <c r="AA218" s="192"/>
      <c r="AB218" s="192"/>
      <c r="AC218" s="192">
        <f t="shared" si="107"/>
        <v>0</v>
      </c>
      <c r="AD218" s="193"/>
      <c r="AE218" s="193"/>
      <c r="AF218" s="193">
        <f t="shared" si="108"/>
        <v>0</v>
      </c>
      <c r="AG218" s="194"/>
      <c r="AH218" s="194"/>
      <c r="AI218" s="194">
        <f t="shared" si="109"/>
        <v>0</v>
      </c>
      <c r="AJ218" s="195"/>
      <c r="AK218" s="195"/>
      <c r="AL218" s="195">
        <f t="shared" si="110"/>
        <v>0</v>
      </c>
      <c r="AM218" s="196"/>
      <c r="AN218" s="196"/>
      <c r="AO218" s="196">
        <f t="shared" si="111"/>
        <v>0</v>
      </c>
      <c r="AP218" s="197"/>
      <c r="AQ218" s="197"/>
      <c r="AR218" s="197">
        <f t="shared" si="112"/>
        <v>0</v>
      </c>
      <c r="AS218" s="198"/>
      <c r="AT218" s="198"/>
      <c r="AU218" s="198">
        <f t="shared" si="113"/>
        <v>0</v>
      </c>
      <c r="AV218" s="199"/>
      <c r="AW218" s="199"/>
      <c r="AX218" s="199">
        <f t="shared" si="114"/>
        <v>0</v>
      </c>
      <c r="AY218" s="200"/>
      <c r="AZ218" s="200"/>
      <c r="BA218" s="200">
        <f t="shared" si="115"/>
        <v>0</v>
      </c>
      <c r="BB218" s="201"/>
      <c r="BC218" s="201"/>
      <c r="BD218" s="201">
        <f t="shared" si="116"/>
        <v>0</v>
      </c>
      <c r="BE218" s="202"/>
      <c r="BF218" s="202"/>
      <c r="BG218" s="202">
        <f t="shared" si="117"/>
        <v>0</v>
      </c>
      <c r="BH218" s="203"/>
      <c r="BI218" s="203"/>
      <c r="BJ218" s="203">
        <f t="shared" si="118"/>
        <v>0</v>
      </c>
      <c r="BK218" s="195"/>
      <c r="BL218" s="195"/>
      <c r="BM218" s="195">
        <f t="shared" si="119"/>
        <v>0</v>
      </c>
      <c r="BN218" s="204"/>
      <c r="BO218" s="204"/>
      <c r="BP218" s="204">
        <f t="shared" si="120"/>
        <v>0</v>
      </c>
      <c r="BQ218" s="205"/>
      <c r="BR218" s="205"/>
      <c r="BS218" s="205">
        <f t="shared" si="121"/>
        <v>0</v>
      </c>
      <c r="BT218" s="206"/>
      <c r="BU218" s="206"/>
      <c r="BV218" s="206">
        <f t="shared" si="122"/>
        <v>0</v>
      </c>
      <c r="BW218" s="207"/>
      <c r="BX218" s="207"/>
      <c r="BY218" s="207">
        <f t="shared" si="123"/>
        <v>0</v>
      </c>
      <c r="BZ218" s="208"/>
      <c r="CA218" s="208"/>
      <c r="CB218" s="208">
        <f t="shared" si="124"/>
        <v>0</v>
      </c>
      <c r="CC218" s="209"/>
      <c r="CD218" s="209"/>
      <c r="CE218" s="209">
        <f t="shared" si="125"/>
        <v>0</v>
      </c>
      <c r="CF218" s="210"/>
      <c r="CG218" s="210"/>
      <c r="CH218" s="210">
        <f t="shared" si="126"/>
        <v>0</v>
      </c>
      <c r="CI218" s="211"/>
      <c r="CJ218" s="211"/>
      <c r="CK218" s="211">
        <f t="shared" si="127"/>
        <v>0</v>
      </c>
      <c r="CL218" s="206"/>
      <c r="CM218" s="206"/>
      <c r="CN218" s="206">
        <f t="shared" si="128"/>
        <v>0</v>
      </c>
      <c r="CO218" s="212"/>
      <c r="CP218" s="212"/>
      <c r="CQ218" s="212">
        <f t="shared" si="129"/>
        <v>0</v>
      </c>
      <c r="CR218" s="213"/>
      <c r="CS218" s="213"/>
      <c r="CT218" s="213">
        <f t="shared" si="130"/>
        <v>0</v>
      </c>
      <c r="CU218">
        <f t="shared" si="131"/>
        <v>0</v>
      </c>
      <c r="CV218">
        <f t="shared" si="132"/>
        <v>0</v>
      </c>
      <c r="CW218">
        <f t="shared" si="133"/>
        <v>0</v>
      </c>
      <c r="CY218" s="140" t="e">
        <f t="shared" si="134"/>
        <v>#NAME?</v>
      </c>
      <c r="CZ218">
        <f t="shared" si="135"/>
        <v>0</v>
      </c>
    </row>
    <row r="219" spans="1:104">
      <c r="A219" s="181">
        <v>148</v>
      </c>
      <c r="B219" s="230"/>
      <c r="C219" s="182" t="s">
        <v>130</v>
      </c>
      <c r="D219" s="183"/>
      <c r="E219" s="184"/>
      <c r="F219" s="152"/>
      <c r="G219" s="152"/>
      <c r="H219" s="185">
        <f t="shared" si="100"/>
        <v>0</v>
      </c>
      <c r="I219" s="153"/>
      <c r="J219" s="153"/>
      <c r="K219" s="186">
        <f t="shared" si="101"/>
        <v>0</v>
      </c>
      <c r="L219" s="187"/>
      <c r="M219" s="187"/>
      <c r="N219" s="187">
        <f t="shared" si="102"/>
        <v>0</v>
      </c>
      <c r="O219" s="188"/>
      <c r="P219" s="188"/>
      <c r="Q219" s="188">
        <f t="shared" si="103"/>
        <v>0</v>
      </c>
      <c r="R219" s="189"/>
      <c r="S219" s="189"/>
      <c r="T219" s="189">
        <f t="shared" si="104"/>
        <v>0</v>
      </c>
      <c r="U219" s="190"/>
      <c r="V219" s="190"/>
      <c r="W219" s="190">
        <f t="shared" si="105"/>
        <v>0</v>
      </c>
      <c r="X219" s="191"/>
      <c r="Y219" s="191"/>
      <c r="Z219" s="191">
        <f t="shared" si="106"/>
        <v>0</v>
      </c>
      <c r="AA219" s="192"/>
      <c r="AB219" s="192"/>
      <c r="AC219" s="192">
        <f t="shared" si="107"/>
        <v>0</v>
      </c>
      <c r="AD219" s="193"/>
      <c r="AE219" s="193"/>
      <c r="AF219" s="193">
        <f t="shared" si="108"/>
        <v>0</v>
      </c>
      <c r="AG219" s="194"/>
      <c r="AH219" s="194"/>
      <c r="AI219" s="194">
        <f t="shared" si="109"/>
        <v>0</v>
      </c>
      <c r="AJ219" s="195"/>
      <c r="AK219" s="195"/>
      <c r="AL219" s="195">
        <f t="shared" si="110"/>
        <v>0</v>
      </c>
      <c r="AM219" s="196"/>
      <c r="AN219" s="196"/>
      <c r="AO219" s="196">
        <f t="shared" si="111"/>
        <v>0</v>
      </c>
      <c r="AP219" s="197"/>
      <c r="AQ219" s="197"/>
      <c r="AR219" s="197">
        <f t="shared" si="112"/>
        <v>0</v>
      </c>
      <c r="AS219" s="198"/>
      <c r="AT219" s="198"/>
      <c r="AU219" s="198">
        <f t="shared" si="113"/>
        <v>0</v>
      </c>
      <c r="AV219" s="199"/>
      <c r="AW219" s="199"/>
      <c r="AX219" s="199">
        <f t="shared" si="114"/>
        <v>0</v>
      </c>
      <c r="AY219" s="200"/>
      <c r="AZ219" s="200"/>
      <c r="BA219" s="200">
        <f t="shared" si="115"/>
        <v>0</v>
      </c>
      <c r="BB219" s="201"/>
      <c r="BC219" s="201"/>
      <c r="BD219" s="201">
        <f t="shared" si="116"/>
        <v>0</v>
      </c>
      <c r="BE219" s="202"/>
      <c r="BF219" s="202"/>
      <c r="BG219" s="202">
        <f t="shared" si="117"/>
        <v>0</v>
      </c>
      <c r="BH219" s="203"/>
      <c r="BI219" s="203"/>
      <c r="BJ219" s="203">
        <f t="shared" si="118"/>
        <v>0</v>
      </c>
      <c r="BK219" s="195"/>
      <c r="BL219" s="195"/>
      <c r="BM219" s="195">
        <f t="shared" si="119"/>
        <v>0</v>
      </c>
      <c r="BN219" s="204"/>
      <c r="BO219" s="204"/>
      <c r="BP219" s="204">
        <f t="shared" si="120"/>
        <v>0</v>
      </c>
      <c r="BQ219" s="205"/>
      <c r="BR219" s="205"/>
      <c r="BS219" s="205">
        <f t="shared" si="121"/>
        <v>0</v>
      </c>
      <c r="BT219" s="206"/>
      <c r="BU219" s="206"/>
      <c r="BV219" s="206">
        <f t="shared" si="122"/>
        <v>0</v>
      </c>
      <c r="BW219" s="207"/>
      <c r="BX219" s="207"/>
      <c r="BY219" s="207">
        <f t="shared" si="123"/>
        <v>0</v>
      </c>
      <c r="BZ219" s="208"/>
      <c r="CA219" s="208"/>
      <c r="CB219" s="208">
        <f t="shared" si="124"/>
        <v>0</v>
      </c>
      <c r="CC219" s="209"/>
      <c r="CD219" s="209"/>
      <c r="CE219" s="209">
        <f t="shared" si="125"/>
        <v>0</v>
      </c>
      <c r="CF219" s="210"/>
      <c r="CG219" s="210"/>
      <c r="CH219" s="210">
        <f t="shared" si="126"/>
        <v>0</v>
      </c>
      <c r="CI219" s="211"/>
      <c r="CJ219" s="211"/>
      <c r="CK219" s="211">
        <f t="shared" si="127"/>
        <v>0</v>
      </c>
      <c r="CL219" s="206"/>
      <c r="CM219" s="206"/>
      <c r="CN219" s="206">
        <f t="shared" si="128"/>
        <v>0</v>
      </c>
      <c r="CO219" s="212"/>
      <c r="CP219" s="212"/>
      <c r="CQ219" s="212">
        <f t="shared" si="129"/>
        <v>0</v>
      </c>
      <c r="CR219" s="213"/>
      <c r="CS219" s="213"/>
      <c r="CT219" s="213">
        <f t="shared" si="130"/>
        <v>0</v>
      </c>
      <c r="CU219">
        <f t="shared" si="131"/>
        <v>0</v>
      </c>
      <c r="CV219">
        <f t="shared" si="132"/>
        <v>0</v>
      </c>
      <c r="CW219">
        <f t="shared" si="133"/>
        <v>0</v>
      </c>
      <c r="CY219" s="140" t="e">
        <f t="shared" si="134"/>
        <v>#NAME?</v>
      </c>
      <c r="CZ219">
        <f t="shared" si="135"/>
        <v>0</v>
      </c>
    </row>
    <row r="220" spans="1:104">
      <c r="A220" s="181">
        <v>149</v>
      </c>
      <c r="B220" s="230"/>
      <c r="C220" s="182" t="s">
        <v>130</v>
      </c>
      <c r="D220" s="183"/>
      <c r="E220" s="184"/>
      <c r="F220" s="152"/>
      <c r="G220" s="152"/>
      <c r="H220" s="185">
        <f t="shared" si="100"/>
        <v>0</v>
      </c>
      <c r="I220" s="153"/>
      <c r="J220" s="153"/>
      <c r="K220" s="186">
        <f t="shared" si="101"/>
        <v>0</v>
      </c>
      <c r="L220" s="187"/>
      <c r="M220" s="187"/>
      <c r="N220" s="187">
        <f t="shared" si="102"/>
        <v>0</v>
      </c>
      <c r="O220" s="188"/>
      <c r="P220" s="188"/>
      <c r="Q220" s="188">
        <f t="shared" si="103"/>
        <v>0</v>
      </c>
      <c r="R220" s="189"/>
      <c r="S220" s="189"/>
      <c r="T220" s="189">
        <f t="shared" si="104"/>
        <v>0</v>
      </c>
      <c r="U220" s="190"/>
      <c r="V220" s="190"/>
      <c r="W220" s="190">
        <f t="shared" si="105"/>
        <v>0</v>
      </c>
      <c r="X220" s="191"/>
      <c r="Y220" s="191"/>
      <c r="Z220" s="191">
        <f t="shared" si="106"/>
        <v>0</v>
      </c>
      <c r="AA220" s="192"/>
      <c r="AB220" s="192"/>
      <c r="AC220" s="192">
        <f t="shared" si="107"/>
        <v>0</v>
      </c>
      <c r="AD220" s="193"/>
      <c r="AE220" s="193"/>
      <c r="AF220" s="193">
        <f t="shared" si="108"/>
        <v>0</v>
      </c>
      <c r="AG220" s="194"/>
      <c r="AH220" s="194"/>
      <c r="AI220" s="194">
        <f t="shared" si="109"/>
        <v>0</v>
      </c>
      <c r="AJ220" s="195"/>
      <c r="AK220" s="195"/>
      <c r="AL220" s="195">
        <f t="shared" si="110"/>
        <v>0</v>
      </c>
      <c r="AM220" s="196"/>
      <c r="AN220" s="196"/>
      <c r="AO220" s="196">
        <f t="shared" si="111"/>
        <v>0</v>
      </c>
      <c r="AP220" s="197"/>
      <c r="AQ220" s="197"/>
      <c r="AR220" s="197">
        <f t="shared" si="112"/>
        <v>0</v>
      </c>
      <c r="AS220" s="198"/>
      <c r="AT220" s="198"/>
      <c r="AU220" s="198">
        <f t="shared" si="113"/>
        <v>0</v>
      </c>
      <c r="AV220" s="199"/>
      <c r="AW220" s="199"/>
      <c r="AX220" s="199">
        <f t="shared" si="114"/>
        <v>0</v>
      </c>
      <c r="AY220" s="200"/>
      <c r="AZ220" s="200"/>
      <c r="BA220" s="200">
        <f t="shared" si="115"/>
        <v>0</v>
      </c>
      <c r="BB220" s="201"/>
      <c r="BC220" s="201"/>
      <c r="BD220" s="201">
        <f t="shared" si="116"/>
        <v>0</v>
      </c>
      <c r="BE220" s="202"/>
      <c r="BF220" s="202"/>
      <c r="BG220" s="202">
        <f t="shared" si="117"/>
        <v>0</v>
      </c>
      <c r="BH220" s="203"/>
      <c r="BI220" s="203"/>
      <c r="BJ220" s="203">
        <f t="shared" si="118"/>
        <v>0</v>
      </c>
      <c r="BK220" s="195"/>
      <c r="BL220" s="195"/>
      <c r="BM220" s="195">
        <f t="shared" si="119"/>
        <v>0</v>
      </c>
      <c r="BN220" s="204"/>
      <c r="BO220" s="204"/>
      <c r="BP220" s="204">
        <f t="shared" si="120"/>
        <v>0</v>
      </c>
      <c r="BQ220" s="205"/>
      <c r="BR220" s="205"/>
      <c r="BS220" s="205">
        <f t="shared" si="121"/>
        <v>0</v>
      </c>
      <c r="BT220" s="206"/>
      <c r="BU220" s="206"/>
      <c r="BV220" s="206">
        <f t="shared" si="122"/>
        <v>0</v>
      </c>
      <c r="BW220" s="207"/>
      <c r="BX220" s="207"/>
      <c r="BY220" s="207">
        <f t="shared" si="123"/>
        <v>0</v>
      </c>
      <c r="BZ220" s="208"/>
      <c r="CA220" s="208"/>
      <c r="CB220" s="208">
        <f t="shared" si="124"/>
        <v>0</v>
      </c>
      <c r="CC220" s="209"/>
      <c r="CD220" s="209"/>
      <c r="CE220" s="209">
        <f t="shared" si="125"/>
        <v>0</v>
      </c>
      <c r="CF220" s="210"/>
      <c r="CG220" s="210"/>
      <c r="CH220" s="210">
        <f t="shared" si="126"/>
        <v>0</v>
      </c>
      <c r="CI220" s="211"/>
      <c r="CJ220" s="211"/>
      <c r="CK220" s="211">
        <f t="shared" si="127"/>
        <v>0</v>
      </c>
      <c r="CL220" s="206"/>
      <c r="CM220" s="206"/>
      <c r="CN220" s="206">
        <f t="shared" si="128"/>
        <v>0</v>
      </c>
      <c r="CO220" s="212"/>
      <c r="CP220" s="212"/>
      <c r="CQ220" s="212">
        <f t="shared" si="129"/>
        <v>0</v>
      </c>
      <c r="CR220" s="213"/>
      <c r="CS220" s="213"/>
      <c r="CT220" s="213">
        <f t="shared" si="130"/>
        <v>0</v>
      </c>
      <c r="CU220">
        <f t="shared" si="131"/>
        <v>0</v>
      </c>
      <c r="CV220">
        <f t="shared" si="132"/>
        <v>0</v>
      </c>
      <c r="CW220">
        <f t="shared" si="133"/>
        <v>0</v>
      </c>
      <c r="CY220" s="140" t="e">
        <f t="shared" si="134"/>
        <v>#NAME?</v>
      </c>
      <c r="CZ220">
        <f t="shared" si="135"/>
        <v>0</v>
      </c>
    </row>
    <row r="221" spans="1:104">
      <c r="A221" s="181">
        <v>150</v>
      </c>
      <c r="B221" s="230"/>
      <c r="C221" s="182" t="s">
        <v>130</v>
      </c>
      <c r="D221" s="183"/>
      <c r="E221" s="184"/>
      <c r="F221" s="152"/>
      <c r="G221" s="152"/>
      <c r="H221" s="185">
        <f t="shared" si="100"/>
        <v>0</v>
      </c>
      <c r="I221" s="153"/>
      <c r="J221" s="153"/>
      <c r="K221" s="186">
        <f t="shared" si="101"/>
        <v>0</v>
      </c>
      <c r="L221" s="187"/>
      <c r="M221" s="187"/>
      <c r="N221" s="187">
        <f t="shared" si="102"/>
        <v>0</v>
      </c>
      <c r="O221" s="188"/>
      <c r="P221" s="188"/>
      <c r="Q221" s="188">
        <f t="shared" si="103"/>
        <v>0</v>
      </c>
      <c r="R221" s="189"/>
      <c r="S221" s="189"/>
      <c r="T221" s="189">
        <f t="shared" si="104"/>
        <v>0</v>
      </c>
      <c r="U221" s="190"/>
      <c r="V221" s="190"/>
      <c r="W221" s="190">
        <f t="shared" si="105"/>
        <v>0</v>
      </c>
      <c r="X221" s="191"/>
      <c r="Y221" s="191"/>
      <c r="Z221" s="191">
        <f t="shared" si="106"/>
        <v>0</v>
      </c>
      <c r="AA221" s="192"/>
      <c r="AB221" s="192"/>
      <c r="AC221" s="192">
        <f t="shared" si="107"/>
        <v>0</v>
      </c>
      <c r="AD221" s="193"/>
      <c r="AE221" s="193"/>
      <c r="AF221" s="193">
        <f t="shared" si="108"/>
        <v>0</v>
      </c>
      <c r="AG221" s="194"/>
      <c r="AH221" s="194"/>
      <c r="AI221" s="194">
        <f t="shared" si="109"/>
        <v>0</v>
      </c>
      <c r="AJ221" s="195"/>
      <c r="AK221" s="195"/>
      <c r="AL221" s="195">
        <f t="shared" si="110"/>
        <v>0</v>
      </c>
      <c r="AM221" s="196"/>
      <c r="AN221" s="196"/>
      <c r="AO221" s="196">
        <f t="shared" si="111"/>
        <v>0</v>
      </c>
      <c r="AP221" s="197"/>
      <c r="AQ221" s="197"/>
      <c r="AR221" s="197">
        <f t="shared" si="112"/>
        <v>0</v>
      </c>
      <c r="AS221" s="198"/>
      <c r="AT221" s="198"/>
      <c r="AU221" s="198">
        <f t="shared" si="113"/>
        <v>0</v>
      </c>
      <c r="AV221" s="199"/>
      <c r="AW221" s="199"/>
      <c r="AX221" s="199">
        <f t="shared" si="114"/>
        <v>0</v>
      </c>
      <c r="AY221" s="200"/>
      <c r="AZ221" s="200"/>
      <c r="BA221" s="200">
        <f t="shared" si="115"/>
        <v>0</v>
      </c>
      <c r="BB221" s="201"/>
      <c r="BC221" s="201"/>
      <c r="BD221" s="201">
        <f t="shared" si="116"/>
        <v>0</v>
      </c>
      <c r="BE221" s="202"/>
      <c r="BF221" s="202"/>
      <c r="BG221" s="202">
        <f t="shared" si="117"/>
        <v>0</v>
      </c>
      <c r="BH221" s="203"/>
      <c r="BI221" s="203"/>
      <c r="BJ221" s="203">
        <f t="shared" si="118"/>
        <v>0</v>
      </c>
      <c r="BK221" s="195"/>
      <c r="BL221" s="195"/>
      <c r="BM221" s="195">
        <f t="shared" si="119"/>
        <v>0</v>
      </c>
      <c r="BN221" s="204"/>
      <c r="BO221" s="204"/>
      <c r="BP221" s="204">
        <f t="shared" si="120"/>
        <v>0</v>
      </c>
      <c r="BQ221" s="205"/>
      <c r="BR221" s="205"/>
      <c r="BS221" s="205">
        <f t="shared" si="121"/>
        <v>0</v>
      </c>
      <c r="BT221" s="206"/>
      <c r="BU221" s="206"/>
      <c r="BV221" s="206">
        <f t="shared" si="122"/>
        <v>0</v>
      </c>
      <c r="BW221" s="207"/>
      <c r="BX221" s="207"/>
      <c r="BY221" s="207">
        <f t="shared" si="123"/>
        <v>0</v>
      </c>
      <c r="BZ221" s="208"/>
      <c r="CA221" s="208"/>
      <c r="CB221" s="208">
        <f t="shared" si="124"/>
        <v>0</v>
      </c>
      <c r="CC221" s="209"/>
      <c r="CD221" s="209"/>
      <c r="CE221" s="209">
        <f t="shared" si="125"/>
        <v>0</v>
      </c>
      <c r="CF221" s="210"/>
      <c r="CG221" s="210"/>
      <c r="CH221" s="210">
        <f t="shared" si="126"/>
        <v>0</v>
      </c>
      <c r="CI221" s="211"/>
      <c r="CJ221" s="211"/>
      <c r="CK221" s="211">
        <f t="shared" si="127"/>
        <v>0</v>
      </c>
      <c r="CL221" s="206"/>
      <c r="CM221" s="206"/>
      <c r="CN221" s="206">
        <f t="shared" si="128"/>
        <v>0</v>
      </c>
      <c r="CO221" s="212"/>
      <c r="CP221" s="212"/>
      <c r="CQ221" s="212">
        <f t="shared" si="129"/>
        <v>0</v>
      </c>
      <c r="CR221" s="213"/>
      <c r="CS221" s="213"/>
      <c r="CT221" s="213">
        <f t="shared" si="130"/>
        <v>0</v>
      </c>
      <c r="CU221">
        <f t="shared" si="131"/>
        <v>0</v>
      </c>
      <c r="CV221">
        <f t="shared" si="132"/>
        <v>0</v>
      </c>
      <c r="CW221">
        <f t="shared" si="133"/>
        <v>0</v>
      </c>
      <c r="CY221" s="140" t="e">
        <f t="shared" si="134"/>
        <v>#NAME?</v>
      </c>
      <c r="CZ221">
        <f t="shared" si="135"/>
        <v>0</v>
      </c>
    </row>
    <row r="222" spans="1:104">
      <c r="A222" s="181">
        <v>151</v>
      </c>
      <c r="B222" s="230"/>
      <c r="C222" s="182" t="s">
        <v>130</v>
      </c>
      <c r="D222" s="183"/>
      <c r="E222" s="184"/>
      <c r="F222" s="152"/>
      <c r="G222" s="152"/>
      <c r="H222" s="185">
        <f t="shared" si="100"/>
        <v>0</v>
      </c>
      <c r="I222" s="153"/>
      <c r="J222" s="153"/>
      <c r="K222" s="186">
        <f t="shared" si="101"/>
        <v>0</v>
      </c>
      <c r="L222" s="187"/>
      <c r="M222" s="187"/>
      <c r="N222" s="187">
        <f t="shared" si="102"/>
        <v>0</v>
      </c>
      <c r="O222" s="188"/>
      <c r="P222" s="188"/>
      <c r="Q222" s="188">
        <f t="shared" si="103"/>
        <v>0</v>
      </c>
      <c r="R222" s="189"/>
      <c r="S222" s="189"/>
      <c r="T222" s="189">
        <f t="shared" si="104"/>
        <v>0</v>
      </c>
      <c r="U222" s="190"/>
      <c r="V222" s="190"/>
      <c r="W222" s="190">
        <f t="shared" si="105"/>
        <v>0</v>
      </c>
      <c r="X222" s="191"/>
      <c r="Y222" s="191"/>
      <c r="Z222" s="191">
        <f t="shared" si="106"/>
        <v>0</v>
      </c>
      <c r="AA222" s="192"/>
      <c r="AB222" s="192"/>
      <c r="AC222" s="192">
        <f t="shared" si="107"/>
        <v>0</v>
      </c>
      <c r="AD222" s="193"/>
      <c r="AE222" s="193"/>
      <c r="AF222" s="193">
        <f t="shared" si="108"/>
        <v>0</v>
      </c>
      <c r="AG222" s="194"/>
      <c r="AH222" s="194"/>
      <c r="AI222" s="194">
        <f t="shared" si="109"/>
        <v>0</v>
      </c>
      <c r="AJ222" s="195"/>
      <c r="AK222" s="195"/>
      <c r="AL222" s="195">
        <f t="shared" si="110"/>
        <v>0</v>
      </c>
      <c r="AM222" s="196"/>
      <c r="AN222" s="196"/>
      <c r="AO222" s="196">
        <f t="shared" si="111"/>
        <v>0</v>
      </c>
      <c r="AP222" s="197"/>
      <c r="AQ222" s="197"/>
      <c r="AR222" s="197">
        <f t="shared" si="112"/>
        <v>0</v>
      </c>
      <c r="AS222" s="198"/>
      <c r="AT222" s="198"/>
      <c r="AU222" s="198">
        <f t="shared" si="113"/>
        <v>0</v>
      </c>
      <c r="AV222" s="199"/>
      <c r="AW222" s="199"/>
      <c r="AX222" s="199">
        <f t="shared" si="114"/>
        <v>0</v>
      </c>
      <c r="AY222" s="200"/>
      <c r="AZ222" s="200"/>
      <c r="BA222" s="200">
        <f t="shared" si="115"/>
        <v>0</v>
      </c>
      <c r="BB222" s="201"/>
      <c r="BC222" s="201"/>
      <c r="BD222" s="201">
        <f t="shared" si="116"/>
        <v>0</v>
      </c>
      <c r="BE222" s="202"/>
      <c r="BF222" s="202"/>
      <c r="BG222" s="202">
        <f t="shared" si="117"/>
        <v>0</v>
      </c>
      <c r="BH222" s="203"/>
      <c r="BI222" s="203"/>
      <c r="BJ222" s="203">
        <f t="shared" si="118"/>
        <v>0</v>
      </c>
      <c r="BK222" s="195"/>
      <c r="BL222" s="195"/>
      <c r="BM222" s="195">
        <f t="shared" si="119"/>
        <v>0</v>
      </c>
      <c r="BN222" s="204"/>
      <c r="BO222" s="204"/>
      <c r="BP222" s="204">
        <f t="shared" si="120"/>
        <v>0</v>
      </c>
      <c r="BQ222" s="205"/>
      <c r="BR222" s="205"/>
      <c r="BS222" s="205">
        <f t="shared" si="121"/>
        <v>0</v>
      </c>
      <c r="BT222" s="206"/>
      <c r="BU222" s="206"/>
      <c r="BV222" s="206">
        <f t="shared" si="122"/>
        <v>0</v>
      </c>
      <c r="BW222" s="207"/>
      <c r="BX222" s="207"/>
      <c r="BY222" s="207">
        <f t="shared" si="123"/>
        <v>0</v>
      </c>
      <c r="BZ222" s="208"/>
      <c r="CA222" s="208"/>
      <c r="CB222" s="208">
        <f t="shared" si="124"/>
        <v>0</v>
      </c>
      <c r="CC222" s="209"/>
      <c r="CD222" s="209"/>
      <c r="CE222" s="209">
        <f t="shared" si="125"/>
        <v>0</v>
      </c>
      <c r="CF222" s="210"/>
      <c r="CG222" s="210"/>
      <c r="CH222" s="210">
        <f t="shared" si="126"/>
        <v>0</v>
      </c>
      <c r="CI222" s="211"/>
      <c r="CJ222" s="211"/>
      <c r="CK222" s="211">
        <f t="shared" si="127"/>
        <v>0</v>
      </c>
      <c r="CL222" s="206"/>
      <c r="CM222" s="206"/>
      <c r="CN222" s="206">
        <f t="shared" si="128"/>
        <v>0</v>
      </c>
      <c r="CO222" s="212"/>
      <c r="CP222" s="212"/>
      <c r="CQ222" s="212">
        <f t="shared" si="129"/>
        <v>0</v>
      </c>
      <c r="CR222" s="213"/>
      <c r="CS222" s="213"/>
      <c r="CT222" s="213">
        <f t="shared" si="130"/>
        <v>0</v>
      </c>
      <c r="CU222">
        <f t="shared" si="131"/>
        <v>0</v>
      </c>
      <c r="CV222">
        <f t="shared" si="132"/>
        <v>0</v>
      </c>
      <c r="CW222">
        <f t="shared" si="133"/>
        <v>0</v>
      </c>
      <c r="CY222" s="140" t="e">
        <f t="shared" si="134"/>
        <v>#NAME?</v>
      </c>
      <c r="CZ222">
        <f t="shared" si="135"/>
        <v>0</v>
      </c>
    </row>
    <row r="223" spans="1:104">
      <c r="A223" s="181">
        <v>152</v>
      </c>
      <c r="B223" s="230"/>
      <c r="C223" s="182" t="s">
        <v>130</v>
      </c>
      <c r="D223" s="183"/>
      <c r="E223" s="184"/>
      <c r="F223" s="152"/>
      <c r="G223" s="152"/>
      <c r="H223" s="185">
        <f t="shared" si="100"/>
        <v>0</v>
      </c>
      <c r="I223" s="153"/>
      <c r="J223" s="153"/>
      <c r="K223" s="186">
        <f t="shared" si="101"/>
        <v>0</v>
      </c>
      <c r="L223" s="187"/>
      <c r="M223" s="187"/>
      <c r="N223" s="187">
        <f t="shared" si="102"/>
        <v>0</v>
      </c>
      <c r="O223" s="188"/>
      <c r="P223" s="188"/>
      <c r="Q223" s="188">
        <f t="shared" si="103"/>
        <v>0</v>
      </c>
      <c r="R223" s="189"/>
      <c r="S223" s="189"/>
      <c r="T223" s="189">
        <f t="shared" si="104"/>
        <v>0</v>
      </c>
      <c r="U223" s="190"/>
      <c r="V223" s="190"/>
      <c r="W223" s="190">
        <f t="shared" si="105"/>
        <v>0</v>
      </c>
      <c r="X223" s="191"/>
      <c r="Y223" s="191"/>
      <c r="Z223" s="191">
        <f t="shared" si="106"/>
        <v>0</v>
      </c>
      <c r="AA223" s="192"/>
      <c r="AB223" s="192"/>
      <c r="AC223" s="192">
        <f t="shared" si="107"/>
        <v>0</v>
      </c>
      <c r="AD223" s="193"/>
      <c r="AE223" s="193"/>
      <c r="AF223" s="193">
        <f t="shared" si="108"/>
        <v>0</v>
      </c>
      <c r="AG223" s="194"/>
      <c r="AH223" s="194"/>
      <c r="AI223" s="194">
        <f t="shared" si="109"/>
        <v>0</v>
      </c>
      <c r="AJ223" s="195"/>
      <c r="AK223" s="195"/>
      <c r="AL223" s="195">
        <f t="shared" si="110"/>
        <v>0</v>
      </c>
      <c r="AM223" s="196"/>
      <c r="AN223" s="196"/>
      <c r="AO223" s="196">
        <f t="shared" si="111"/>
        <v>0</v>
      </c>
      <c r="AP223" s="197"/>
      <c r="AQ223" s="197"/>
      <c r="AR223" s="197">
        <f t="shared" si="112"/>
        <v>0</v>
      </c>
      <c r="AS223" s="198"/>
      <c r="AT223" s="198"/>
      <c r="AU223" s="198">
        <f t="shared" si="113"/>
        <v>0</v>
      </c>
      <c r="AV223" s="199"/>
      <c r="AW223" s="199"/>
      <c r="AX223" s="199">
        <f t="shared" si="114"/>
        <v>0</v>
      </c>
      <c r="AY223" s="200"/>
      <c r="AZ223" s="200"/>
      <c r="BA223" s="200">
        <f t="shared" si="115"/>
        <v>0</v>
      </c>
      <c r="BB223" s="201"/>
      <c r="BC223" s="201"/>
      <c r="BD223" s="201">
        <f t="shared" si="116"/>
        <v>0</v>
      </c>
      <c r="BE223" s="202"/>
      <c r="BF223" s="202"/>
      <c r="BG223" s="202">
        <f t="shared" si="117"/>
        <v>0</v>
      </c>
      <c r="BH223" s="203"/>
      <c r="BI223" s="203"/>
      <c r="BJ223" s="203">
        <f t="shared" si="118"/>
        <v>0</v>
      </c>
      <c r="BK223" s="195"/>
      <c r="BL223" s="195"/>
      <c r="BM223" s="195">
        <f t="shared" si="119"/>
        <v>0</v>
      </c>
      <c r="BN223" s="204"/>
      <c r="BO223" s="204"/>
      <c r="BP223" s="204">
        <f t="shared" si="120"/>
        <v>0</v>
      </c>
      <c r="BQ223" s="205"/>
      <c r="BR223" s="205"/>
      <c r="BS223" s="205">
        <f t="shared" si="121"/>
        <v>0</v>
      </c>
      <c r="BT223" s="206"/>
      <c r="BU223" s="206"/>
      <c r="BV223" s="206">
        <f t="shared" si="122"/>
        <v>0</v>
      </c>
      <c r="BW223" s="207"/>
      <c r="BX223" s="207"/>
      <c r="BY223" s="207">
        <f t="shared" si="123"/>
        <v>0</v>
      </c>
      <c r="BZ223" s="208"/>
      <c r="CA223" s="208"/>
      <c r="CB223" s="208">
        <f t="shared" si="124"/>
        <v>0</v>
      </c>
      <c r="CC223" s="209"/>
      <c r="CD223" s="209"/>
      <c r="CE223" s="209">
        <f t="shared" si="125"/>
        <v>0</v>
      </c>
      <c r="CF223" s="210"/>
      <c r="CG223" s="210"/>
      <c r="CH223" s="210">
        <f t="shared" si="126"/>
        <v>0</v>
      </c>
      <c r="CI223" s="211"/>
      <c r="CJ223" s="211"/>
      <c r="CK223" s="211">
        <f t="shared" si="127"/>
        <v>0</v>
      </c>
      <c r="CL223" s="206"/>
      <c r="CM223" s="206"/>
      <c r="CN223" s="206">
        <f t="shared" si="128"/>
        <v>0</v>
      </c>
      <c r="CO223" s="212"/>
      <c r="CP223" s="212"/>
      <c r="CQ223" s="212">
        <f t="shared" si="129"/>
        <v>0</v>
      </c>
      <c r="CR223" s="213"/>
      <c r="CS223" s="213"/>
      <c r="CT223" s="213">
        <f t="shared" si="130"/>
        <v>0</v>
      </c>
      <c r="CU223">
        <f t="shared" si="131"/>
        <v>0</v>
      </c>
      <c r="CV223">
        <f t="shared" si="132"/>
        <v>0</v>
      </c>
      <c r="CW223">
        <f t="shared" si="133"/>
        <v>0</v>
      </c>
      <c r="CY223" s="140" t="e">
        <f t="shared" si="134"/>
        <v>#NAME?</v>
      </c>
      <c r="CZ223">
        <f t="shared" si="135"/>
        <v>0</v>
      </c>
    </row>
    <row r="224" spans="1:104">
      <c r="A224" s="181">
        <v>153</v>
      </c>
      <c r="B224" s="230"/>
      <c r="C224" s="182" t="s">
        <v>130</v>
      </c>
      <c r="D224" s="183"/>
      <c r="E224" s="184"/>
      <c r="F224" s="152"/>
      <c r="G224" s="152"/>
      <c r="H224" s="185">
        <f t="shared" si="100"/>
        <v>0</v>
      </c>
      <c r="I224" s="153"/>
      <c r="J224" s="153"/>
      <c r="K224" s="186">
        <f t="shared" si="101"/>
        <v>0</v>
      </c>
      <c r="L224" s="187"/>
      <c r="M224" s="187"/>
      <c r="N224" s="187">
        <f t="shared" si="102"/>
        <v>0</v>
      </c>
      <c r="O224" s="188"/>
      <c r="P224" s="188"/>
      <c r="Q224" s="188">
        <f t="shared" si="103"/>
        <v>0</v>
      </c>
      <c r="R224" s="189"/>
      <c r="S224" s="189"/>
      <c r="T224" s="189">
        <f t="shared" si="104"/>
        <v>0</v>
      </c>
      <c r="U224" s="190"/>
      <c r="V224" s="190"/>
      <c r="W224" s="190">
        <f t="shared" si="105"/>
        <v>0</v>
      </c>
      <c r="X224" s="191"/>
      <c r="Y224" s="191"/>
      <c r="Z224" s="191">
        <f t="shared" si="106"/>
        <v>0</v>
      </c>
      <c r="AA224" s="192"/>
      <c r="AB224" s="192"/>
      <c r="AC224" s="192">
        <f t="shared" si="107"/>
        <v>0</v>
      </c>
      <c r="AD224" s="193"/>
      <c r="AE224" s="193"/>
      <c r="AF224" s="193">
        <f t="shared" si="108"/>
        <v>0</v>
      </c>
      <c r="AG224" s="194"/>
      <c r="AH224" s="194"/>
      <c r="AI224" s="194">
        <f t="shared" si="109"/>
        <v>0</v>
      </c>
      <c r="AJ224" s="195"/>
      <c r="AK224" s="195"/>
      <c r="AL224" s="195">
        <f t="shared" si="110"/>
        <v>0</v>
      </c>
      <c r="AM224" s="196"/>
      <c r="AN224" s="196"/>
      <c r="AO224" s="196">
        <f t="shared" si="111"/>
        <v>0</v>
      </c>
      <c r="AP224" s="197"/>
      <c r="AQ224" s="197"/>
      <c r="AR224" s="197">
        <f t="shared" si="112"/>
        <v>0</v>
      </c>
      <c r="AS224" s="198"/>
      <c r="AT224" s="198"/>
      <c r="AU224" s="198">
        <f t="shared" si="113"/>
        <v>0</v>
      </c>
      <c r="AV224" s="199"/>
      <c r="AW224" s="199"/>
      <c r="AX224" s="199">
        <f t="shared" si="114"/>
        <v>0</v>
      </c>
      <c r="AY224" s="200"/>
      <c r="AZ224" s="200"/>
      <c r="BA224" s="200">
        <f t="shared" si="115"/>
        <v>0</v>
      </c>
      <c r="BB224" s="201"/>
      <c r="BC224" s="201"/>
      <c r="BD224" s="201">
        <f t="shared" si="116"/>
        <v>0</v>
      </c>
      <c r="BE224" s="202"/>
      <c r="BF224" s="202"/>
      <c r="BG224" s="202">
        <f t="shared" si="117"/>
        <v>0</v>
      </c>
      <c r="BH224" s="203"/>
      <c r="BI224" s="203"/>
      <c r="BJ224" s="203">
        <f t="shared" si="118"/>
        <v>0</v>
      </c>
      <c r="BK224" s="195"/>
      <c r="BL224" s="195"/>
      <c r="BM224" s="195">
        <f t="shared" si="119"/>
        <v>0</v>
      </c>
      <c r="BN224" s="204"/>
      <c r="BO224" s="204"/>
      <c r="BP224" s="204">
        <f t="shared" si="120"/>
        <v>0</v>
      </c>
      <c r="BQ224" s="205"/>
      <c r="BR224" s="205"/>
      <c r="BS224" s="205">
        <f t="shared" si="121"/>
        <v>0</v>
      </c>
      <c r="BT224" s="206"/>
      <c r="BU224" s="206"/>
      <c r="BV224" s="206">
        <f t="shared" si="122"/>
        <v>0</v>
      </c>
      <c r="BW224" s="207"/>
      <c r="BX224" s="207"/>
      <c r="BY224" s="207">
        <f t="shared" si="123"/>
        <v>0</v>
      </c>
      <c r="BZ224" s="208"/>
      <c r="CA224" s="208"/>
      <c r="CB224" s="208">
        <f t="shared" si="124"/>
        <v>0</v>
      </c>
      <c r="CC224" s="209"/>
      <c r="CD224" s="209"/>
      <c r="CE224" s="209">
        <f t="shared" si="125"/>
        <v>0</v>
      </c>
      <c r="CF224" s="210"/>
      <c r="CG224" s="210"/>
      <c r="CH224" s="210">
        <f t="shared" si="126"/>
        <v>0</v>
      </c>
      <c r="CI224" s="211"/>
      <c r="CJ224" s="211"/>
      <c r="CK224" s="211">
        <f t="shared" si="127"/>
        <v>0</v>
      </c>
      <c r="CL224" s="206"/>
      <c r="CM224" s="206"/>
      <c r="CN224" s="206">
        <f t="shared" si="128"/>
        <v>0</v>
      </c>
      <c r="CO224" s="212"/>
      <c r="CP224" s="212"/>
      <c r="CQ224" s="212">
        <f t="shared" si="129"/>
        <v>0</v>
      </c>
      <c r="CR224" s="213"/>
      <c r="CS224" s="213"/>
      <c r="CT224" s="213">
        <f t="shared" si="130"/>
        <v>0</v>
      </c>
      <c r="CU224">
        <f t="shared" si="131"/>
        <v>0</v>
      </c>
      <c r="CV224">
        <f t="shared" si="132"/>
        <v>0</v>
      </c>
      <c r="CW224">
        <f t="shared" si="133"/>
        <v>0</v>
      </c>
      <c r="CY224" s="140" t="e">
        <f t="shared" si="134"/>
        <v>#NAME?</v>
      </c>
      <c r="CZ224">
        <f t="shared" si="135"/>
        <v>0</v>
      </c>
    </row>
    <row r="225" spans="1:104">
      <c r="A225" s="181">
        <v>154</v>
      </c>
      <c r="B225" s="230"/>
      <c r="C225" s="182" t="s">
        <v>130</v>
      </c>
      <c r="D225" s="183"/>
      <c r="E225" s="184"/>
      <c r="F225" s="152"/>
      <c r="G225" s="152"/>
      <c r="H225" s="185">
        <f t="shared" si="100"/>
        <v>0</v>
      </c>
      <c r="I225" s="153"/>
      <c r="J225" s="153"/>
      <c r="K225" s="186">
        <f t="shared" si="101"/>
        <v>0</v>
      </c>
      <c r="L225" s="187"/>
      <c r="M225" s="187"/>
      <c r="N225" s="187">
        <f t="shared" si="102"/>
        <v>0</v>
      </c>
      <c r="O225" s="188"/>
      <c r="P225" s="188"/>
      <c r="Q225" s="188">
        <f t="shared" si="103"/>
        <v>0</v>
      </c>
      <c r="R225" s="189"/>
      <c r="S225" s="189"/>
      <c r="T225" s="189">
        <f t="shared" si="104"/>
        <v>0</v>
      </c>
      <c r="U225" s="190"/>
      <c r="V225" s="190"/>
      <c r="W225" s="190">
        <f t="shared" si="105"/>
        <v>0</v>
      </c>
      <c r="X225" s="191"/>
      <c r="Y225" s="191"/>
      <c r="Z225" s="191">
        <f t="shared" si="106"/>
        <v>0</v>
      </c>
      <c r="AA225" s="192"/>
      <c r="AB225" s="192"/>
      <c r="AC225" s="192">
        <f t="shared" si="107"/>
        <v>0</v>
      </c>
      <c r="AD225" s="193"/>
      <c r="AE225" s="193"/>
      <c r="AF225" s="193">
        <f t="shared" si="108"/>
        <v>0</v>
      </c>
      <c r="AG225" s="194"/>
      <c r="AH225" s="194"/>
      <c r="AI225" s="194">
        <f t="shared" si="109"/>
        <v>0</v>
      </c>
      <c r="AJ225" s="195"/>
      <c r="AK225" s="195"/>
      <c r="AL225" s="195">
        <f t="shared" si="110"/>
        <v>0</v>
      </c>
      <c r="AM225" s="196"/>
      <c r="AN225" s="196"/>
      <c r="AO225" s="196">
        <f t="shared" si="111"/>
        <v>0</v>
      </c>
      <c r="AP225" s="197"/>
      <c r="AQ225" s="197"/>
      <c r="AR225" s="197">
        <f t="shared" si="112"/>
        <v>0</v>
      </c>
      <c r="AS225" s="198"/>
      <c r="AT225" s="198"/>
      <c r="AU225" s="198">
        <f t="shared" si="113"/>
        <v>0</v>
      </c>
      <c r="AV225" s="199"/>
      <c r="AW225" s="199"/>
      <c r="AX225" s="199">
        <f t="shared" si="114"/>
        <v>0</v>
      </c>
      <c r="AY225" s="200"/>
      <c r="AZ225" s="200"/>
      <c r="BA225" s="200">
        <f t="shared" si="115"/>
        <v>0</v>
      </c>
      <c r="BB225" s="201"/>
      <c r="BC225" s="201"/>
      <c r="BD225" s="201">
        <f t="shared" si="116"/>
        <v>0</v>
      </c>
      <c r="BE225" s="202"/>
      <c r="BF225" s="202"/>
      <c r="BG225" s="202">
        <f t="shared" si="117"/>
        <v>0</v>
      </c>
      <c r="BH225" s="203"/>
      <c r="BI225" s="203"/>
      <c r="BJ225" s="203">
        <f t="shared" si="118"/>
        <v>0</v>
      </c>
      <c r="BK225" s="195"/>
      <c r="BL225" s="195"/>
      <c r="BM225" s="195">
        <f t="shared" si="119"/>
        <v>0</v>
      </c>
      <c r="BN225" s="204"/>
      <c r="BO225" s="204"/>
      <c r="BP225" s="204">
        <f t="shared" si="120"/>
        <v>0</v>
      </c>
      <c r="BQ225" s="205"/>
      <c r="BR225" s="205"/>
      <c r="BS225" s="205">
        <f t="shared" si="121"/>
        <v>0</v>
      </c>
      <c r="BT225" s="206"/>
      <c r="BU225" s="206"/>
      <c r="BV225" s="206">
        <f t="shared" si="122"/>
        <v>0</v>
      </c>
      <c r="BW225" s="207"/>
      <c r="BX225" s="207"/>
      <c r="BY225" s="207">
        <f t="shared" si="123"/>
        <v>0</v>
      </c>
      <c r="BZ225" s="208"/>
      <c r="CA225" s="208"/>
      <c r="CB225" s="208">
        <f t="shared" si="124"/>
        <v>0</v>
      </c>
      <c r="CC225" s="209"/>
      <c r="CD225" s="209"/>
      <c r="CE225" s="209">
        <f t="shared" si="125"/>
        <v>0</v>
      </c>
      <c r="CF225" s="210"/>
      <c r="CG225" s="210"/>
      <c r="CH225" s="210">
        <f t="shared" si="126"/>
        <v>0</v>
      </c>
      <c r="CI225" s="211"/>
      <c r="CJ225" s="211"/>
      <c r="CK225" s="211">
        <f t="shared" si="127"/>
        <v>0</v>
      </c>
      <c r="CL225" s="206"/>
      <c r="CM225" s="206"/>
      <c r="CN225" s="206">
        <f t="shared" si="128"/>
        <v>0</v>
      </c>
      <c r="CO225" s="212"/>
      <c r="CP225" s="212"/>
      <c r="CQ225" s="212">
        <f t="shared" si="129"/>
        <v>0</v>
      </c>
      <c r="CR225" s="213"/>
      <c r="CS225" s="213"/>
      <c r="CT225" s="213">
        <f t="shared" si="130"/>
        <v>0</v>
      </c>
      <c r="CU225">
        <f t="shared" si="131"/>
        <v>0</v>
      </c>
      <c r="CV225">
        <f t="shared" si="132"/>
        <v>0</v>
      </c>
      <c r="CW225">
        <f t="shared" si="133"/>
        <v>0</v>
      </c>
      <c r="CY225" s="140" t="e">
        <f t="shared" si="134"/>
        <v>#NAME?</v>
      </c>
      <c r="CZ225">
        <f t="shared" si="135"/>
        <v>0</v>
      </c>
    </row>
    <row r="226" spans="1:104">
      <c r="A226" s="181">
        <v>155</v>
      </c>
      <c r="B226" s="230"/>
      <c r="C226" s="182" t="s">
        <v>130</v>
      </c>
      <c r="D226" s="183"/>
      <c r="E226" s="184"/>
      <c r="F226" s="152"/>
      <c r="G226" s="152"/>
      <c r="H226" s="185">
        <f t="shared" si="100"/>
        <v>0</v>
      </c>
      <c r="I226" s="153"/>
      <c r="J226" s="153"/>
      <c r="K226" s="186">
        <f t="shared" si="101"/>
        <v>0</v>
      </c>
      <c r="L226" s="187"/>
      <c r="M226" s="187"/>
      <c r="N226" s="187">
        <f t="shared" si="102"/>
        <v>0</v>
      </c>
      <c r="O226" s="188"/>
      <c r="P226" s="188"/>
      <c r="Q226" s="188">
        <f t="shared" si="103"/>
        <v>0</v>
      </c>
      <c r="R226" s="189"/>
      <c r="S226" s="189"/>
      <c r="T226" s="189">
        <f t="shared" si="104"/>
        <v>0</v>
      </c>
      <c r="U226" s="190"/>
      <c r="V226" s="190"/>
      <c r="W226" s="190">
        <f t="shared" si="105"/>
        <v>0</v>
      </c>
      <c r="X226" s="191"/>
      <c r="Y226" s="191"/>
      <c r="Z226" s="191">
        <f t="shared" si="106"/>
        <v>0</v>
      </c>
      <c r="AA226" s="192"/>
      <c r="AB226" s="192"/>
      <c r="AC226" s="192">
        <f t="shared" si="107"/>
        <v>0</v>
      </c>
      <c r="AD226" s="193"/>
      <c r="AE226" s="193"/>
      <c r="AF226" s="193">
        <f t="shared" si="108"/>
        <v>0</v>
      </c>
      <c r="AG226" s="194"/>
      <c r="AH226" s="194"/>
      <c r="AI226" s="194">
        <f t="shared" si="109"/>
        <v>0</v>
      </c>
      <c r="AJ226" s="195"/>
      <c r="AK226" s="195"/>
      <c r="AL226" s="195">
        <f t="shared" si="110"/>
        <v>0</v>
      </c>
      <c r="AM226" s="196"/>
      <c r="AN226" s="196"/>
      <c r="AO226" s="196">
        <f t="shared" si="111"/>
        <v>0</v>
      </c>
      <c r="AP226" s="197"/>
      <c r="AQ226" s="197"/>
      <c r="AR226" s="197">
        <f t="shared" si="112"/>
        <v>0</v>
      </c>
      <c r="AS226" s="198"/>
      <c r="AT226" s="198"/>
      <c r="AU226" s="198">
        <f t="shared" si="113"/>
        <v>0</v>
      </c>
      <c r="AV226" s="199"/>
      <c r="AW226" s="199"/>
      <c r="AX226" s="199">
        <f t="shared" si="114"/>
        <v>0</v>
      </c>
      <c r="AY226" s="200"/>
      <c r="AZ226" s="200"/>
      <c r="BA226" s="200">
        <f t="shared" si="115"/>
        <v>0</v>
      </c>
      <c r="BB226" s="201"/>
      <c r="BC226" s="201"/>
      <c r="BD226" s="201">
        <f t="shared" si="116"/>
        <v>0</v>
      </c>
      <c r="BE226" s="202"/>
      <c r="BF226" s="202"/>
      <c r="BG226" s="202">
        <f t="shared" si="117"/>
        <v>0</v>
      </c>
      <c r="BH226" s="203"/>
      <c r="BI226" s="203"/>
      <c r="BJ226" s="203">
        <f t="shared" si="118"/>
        <v>0</v>
      </c>
      <c r="BK226" s="195"/>
      <c r="BL226" s="195"/>
      <c r="BM226" s="195">
        <f t="shared" si="119"/>
        <v>0</v>
      </c>
      <c r="BN226" s="204"/>
      <c r="BO226" s="204"/>
      <c r="BP226" s="204">
        <f t="shared" si="120"/>
        <v>0</v>
      </c>
      <c r="BQ226" s="205"/>
      <c r="BR226" s="205"/>
      <c r="BS226" s="205">
        <f t="shared" si="121"/>
        <v>0</v>
      </c>
      <c r="BT226" s="206"/>
      <c r="BU226" s="206"/>
      <c r="BV226" s="206">
        <f t="shared" si="122"/>
        <v>0</v>
      </c>
      <c r="BW226" s="207"/>
      <c r="BX226" s="207"/>
      <c r="BY226" s="207">
        <f t="shared" si="123"/>
        <v>0</v>
      </c>
      <c r="BZ226" s="208"/>
      <c r="CA226" s="208"/>
      <c r="CB226" s="208">
        <f t="shared" si="124"/>
        <v>0</v>
      </c>
      <c r="CC226" s="209"/>
      <c r="CD226" s="209"/>
      <c r="CE226" s="209">
        <f t="shared" si="125"/>
        <v>0</v>
      </c>
      <c r="CF226" s="210"/>
      <c r="CG226" s="210"/>
      <c r="CH226" s="210">
        <f t="shared" si="126"/>
        <v>0</v>
      </c>
      <c r="CI226" s="211"/>
      <c r="CJ226" s="211"/>
      <c r="CK226" s="211">
        <f t="shared" si="127"/>
        <v>0</v>
      </c>
      <c r="CL226" s="206"/>
      <c r="CM226" s="206"/>
      <c r="CN226" s="206">
        <f t="shared" si="128"/>
        <v>0</v>
      </c>
      <c r="CO226" s="212"/>
      <c r="CP226" s="212"/>
      <c r="CQ226" s="212">
        <f t="shared" si="129"/>
        <v>0</v>
      </c>
      <c r="CR226" s="213"/>
      <c r="CS226" s="213"/>
      <c r="CT226" s="213">
        <f t="shared" si="130"/>
        <v>0</v>
      </c>
      <c r="CU226">
        <f t="shared" si="131"/>
        <v>0</v>
      </c>
      <c r="CV226">
        <f t="shared" si="132"/>
        <v>0</v>
      </c>
      <c r="CW226">
        <f t="shared" si="133"/>
        <v>0</v>
      </c>
      <c r="CY226" s="140" t="e">
        <f t="shared" si="134"/>
        <v>#NAME?</v>
      </c>
      <c r="CZ226">
        <f t="shared" si="135"/>
        <v>0</v>
      </c>
    </row>
    <row r="227" spans="1:104">
      <c r="A227" s="181">
        <v>156</v>
      </c>
      <c r="B227" s="230"/>
      <c r="C227" s="182" t="s">
        <v>130</v>
      </c>
      <c r="D227" s="183"/>
      <c r="E227" s="184"/>
      <c r="F227" s="152"/>
      <c r="G227" s="152"/>
      <c r="H227" s="185">
        <f t="shared" si="100"/>
        <v>0</v>
      </c>
      <c r="I227" s="153"/>
      <c r="J227" s="153"/>
      <c r="K227" s="186">
        <f t="shared" si="101"/>
        <v>0</v>
      </c>
      <c r="L227" s="187"/>
      <c r="M227" s="187"/>
      <c r="N227" s="187">
        <f t="shared" si="102"/>
        <v>0</v>
      </c>
      <c r="O227" s="188"/>
      <c r="P227" s="188"/>
      <c r="Q227" s="188">
        <f t="shared" si="103"/>
        <v>0</v>
      </c>
      <c r="R227" s="189"/>
      <c r="S227" s="189"/>
      <c r="T227" s="189">
        <f t="shared" si="104"/>
        <v>0</v>
      </c>
      <c r="U227" s="190"/>
      <c r="V227" s="190"/>
      <c r="W227" s="190">
        <f t="shared" si="105"/>
        <v>0</v>
      </c>
      <c r="X227" s="191"/>
      <c r="Y227" s="191"/>
      <c r="Z227" s="191">
        <f t="shared" si="106"/>
        <v>0</v>
      </c>
      <c r="AA227" s="192"/>
      <c r="AB227" s="192"/>
      <c r="AC227" s="192">
        <f t="shared" si="107"/>
        <v>0</v>
      </c>
      <c r="AD227" s="193"/>
      <c r="AE227" s="193"/>
      <c r="AF227" s="193">
        <f t="shared" si="108"/>
        <v>0</v>
      </c>
      <c r="AG227" s="194"/>
      <c r="AH227" s="194"/>
      <c r="AI227" s="194">
        <f t="shared" si="109"/>
        <v>0</v>
      </c>
      <c r="AJ227" s="195"/>
      <c r="AK227" s="195"/>
      <c r="AL227" s="195">
        <f t="shared" si="110"/>
        <v>0</v>
      </c>
      <c r="AM227" s="196"/>
      <c r="AN227" s="196"/>
      <c r="AO227" s="196">
        <f t="shared" si="111"/>
        <v>0</v>
      </c>
      <c r="AP227" s="197"/>
      <c r="AQ227" s="197"/>
      <c r="AR227" s="197">
        <f t="shared" si="112"/>
        <v>0</v>
      </c>
      <c r="AS227" s="198"/>
      <c r="AT227" s="198"/>
      <c r="AU227" s="198">
        <f t="shared" si="113"/>
        <v>0</v>
      </c>
      <c r="AV227" s="199"/>
      <c r="AW227" s="199"/>
      <c r="AX227" s="199">
        <f t="shared" si="114"/>
        <v>0</v>
      </c>
      <c r="AY227" s="200"/>
      <c r="AZ227" s="200"/>
      <c r="BA227" s="200">
        <f t="shared" si="115"/>
        <v>0</v>
      </c>
      <c r="BB227" s="201"/>
      <c r="BC227" s="201"/>
      <c r="BD227" s="201">
        <f t="shared" si="116"/>
        <v>0</v>
      </c>
      <c r="BE227" s="202"/>
      <c r="BF227" s="202"/>
      <c r="BG227" s="202">
        <f t="shared" si="117"/>
        <v>0</v>
      </c>
      <c r="BH227" s="203"/>
      <c r="BI227" s="203"/>
      <c r="BJ227" s="203">
        <f t="shared" si="118"/>
        <v>0</v>
      </c>
      <c r="BK227" s="195"/>
      <c r="BL227" s="195"/>
      <c r="BM227" s="195">
        <f t="shared" si="119"/>
        <v>0</v>
      </c>
      <c r="BN227" s="204"/>
      <c r="BO227" s="204"/>
      <c r="BP227" s="204">
        <f t="shared" si="120"/>
        <v>0</v>
      </c>
      <c r="BQ227" s="205"/>
      <c r="BR227" s="205"/>
      <c r="BS227" s="205">
        <f t="shared" si="121"/>
        <v>0</v>
      </c>
      <c r="BT227" s="206"/>
      <c r="BU227" s="206"/>
      <c r="BV227" s="206">
        <f t="shared" si="122"/>
        <v>0</v>
      </c>
      <c r="BW227" s="207"/>
      <c r="BX227" s="207"/>
      <c r="BY227" s="207">
        <f t="shared" si="123"/>
        <v>0</v>
      </c>
      <c r="BZ227" s="208"/>
      <c r="CA227" s="208"/>
      <c r="CB227" s="208">
        <f t="shared" si="124"/>
        <v>0</v>
      </c>
      <c r="CC227" s="209"/>
      <c r="CD227" s="209"/>
      <c r="CE227" s="209">
        <f t="shared" si="125"/>
        <v>0</v>
      </c>
      <c r="CF227" s="210"/>
      <c r="CG227" s="210"/>
      <c r="CH227" s="210">
        <f t="shared" si="126"/>
        <v>0</v>
      </c>
      <c r="CI227" s="211"/>
      <c r="CJ227" s="211"/>
      <c r="CK227" s="211">
        <f t="shared" si="127"/>
        <v>0</v>
      </c>
      <c r="CL227" s="206"/>
      <c r="CM227" s="206"/>
      <c r="CN227" s="206">
        <f t="shared" si="128"/>
        <v>0</v>
      </c>
      <c r="CO227" s="212"/>
      <c r="CP227" s="212"/>
      <c r="CQ227" s="212">
        <f t="shared" si="129"/>
        <v>0</v>
      </c>
      <c r="CR227" s="213"/>
      <c r="CS227" s="213"/>
      <c r="CT227" s="213">
        <f t="shared" si="130"/>
        <v>0</v>
      </c>
      <c r="CU227">
        <f t="shared" si="131"/>
        <v>0</v>
      </c>
      <c r="CV227">
        <f t="shared" si="132"/>
        <v>0</v>
      </c>
      <c r="CW227">
        <f t="shared" si="133"/>
        <v>0</v>
      </c>
      <c r="CY227" s="140" t="e">
        <f t="shared" si="134"/>
        <v>#NAME?</v>
      </c>
      <c r="CZ227">
        <f t="shared" si="135"/>
        <v>0</v>
      </c>
    </row>
    <row r="228" spans="1:104">
      <c r="A228" s="181">
        <v>157</v>
      </c>
      <c r="B228" s="230"/>
      <c r="C228" s="182" t="s">
        <v>130</v>
      </c>
      <c r="D228" s="183"/>
      <c r="E228" s="184"/>
      <c r="F228" s="152"/>
      <c r="G228" s="152"/>
      <c r="H228" s="185">
        <f t="shared" si="100"/>
        <v>0</v>
      </c>
      <c r="I228" s="153"/>
      <c r="J228" s="153"/>
      <c r="K228" s="186">
        <f t="shared" si="101"/>
        <v>0</v>
      </c>
      <c r="L228" s="187"/>
      <c r="M228" s="187"/>
      <c r="N228" s="187">
        <f t="shared" si="102"/>
        <v>0</v>
      </c>
      <c r="O228" s="188"/>
      <c r="P228" s="188"/>
      <c r="Q228" s="188">
        <f t="shared" si="103"/>
        <v>0</v>
      </c>
      <c r="R228" s="189"/>
      <c r="S228" s="189"/>
      <c r="T228" s="189">
        <f t="shared" si="104"/>
        <v>0</v>
      </c>
      <c r="U228" s="190"/>
      <c r="V228" s="190"/>
      <c r="W228" s="190">
        <f t="shared" si="105"/>
        <v>0</v>
      </c>
      <c r="X228" s="191"/>
      <c r="Y228" s="191"/>
      <c r="Z228" s="191">
        <f t="shared" si="106"/>
        <v>0</v>
      </c>
      <c r="AA228" s="192"/>
      <c r="AB228" s="192"/>
      <c r="AC228" s="192">
        <f t="shared" si="107"/>
        <v>0</v>
      </c>
      <c r="AD228" s="193"/>
      <c r="AE228" s="193"/>
      <c r="AF228" s="193">
        <f t="shared" si="108"/>
        <v>0</v>
      </c>
      <c r="AG228" s="194"/>
      <c r="AH228" s="194"/>
      <c r="AI228" s="194">
        <f t="shared" si="109"/>
        <v>0</v>
      </c>
      <c r="AJ228" s="195"/>
      <c r="AK228" s="195"/>
      <c r="AL228" s="195">
        <f t="shared" si="110"/>
        <v>0</v>
      </c>
      <c r="AM228" s="196"/>
      <c r="AN228" s="196"/>
      <c r="AO228" s="196">
        <f t="shared" si="111"/>
        <v>0</v>
      </c>
      <c r="AP228" s="197"/>
      <c r="AQ228" s="197"/>
      <c r="AR228" s="197">
        <f t="shared" si="112"/>
        <v>0</v>
      </c>
      <c r="AS228" s="198"/>
      <c r="AT228" s="198"/>
      <c r="AU228" s="198">
        <f t="shared" si="113"/>
        <v>0</v>
      </c>
      <c r="AV228" s="199"/>
      <c r="AW228" s="199"/>
      <c r="AX228" s="199">
        <f t="shared" si="114"/>
        <v>0</v>
      </c>
      <c r="AY228" s="200"/>
      <c r="AZ228" s="200"/>
      <c r="BA228" s="200">
        <f t="shared" si="115"/>
        <v>0</v>
      </c>
      <c r="BB228" s="201"/>
      <c r="BC228" s="201"/>
      <c r="BD228" s="201">
        <f t="shared" si="116"/>
        <v>0</v>
      </c>
      <c r="BE228" s="202"/>
      <c r="BF228" s="202"/>
      <c r="BG228" s="202">
        <f t="shared" si="117"/>
        <v>0</v>
      </c>
      <c r="BH228" s="203"/>
      <c r="BI228" s="203"/>
      <c r="BJ228" s="203">
        <f t="shared" si="118"/>
        <v>0</v>
      </c>
      <c r="BK228" s="195"/>
      <c r="BL228" s="195"/>
      <c r="BM228" s="195">
        <f t="shared" si="119"/>
        <v>0</v>
      </c>
      <c r="BN228" s="204"/>
      <c r="BO228" s="204"/>
      <c r="BP228" s="204">
        <f t="shared" si="120"/>
        <v>0</v>
      </c>
      <c r="BQ228" s="205"/>
      <c r="BR228" s="205"/>
      <c r="BS228" s="205">
        <f t="shared" si="121"/>
        <v>0</v>
      </c>
      <c r="BT228" s="206"/>
      <c r="BU228" s="206"/>
      <c r="BV228" s="206">
        <f t="shared" si="122"/>
        <v>0</v>
      </c>
      <c r="BW228" s="207"/>
      <c r="BX228" s="207"/>
      <c r="BY228" s="207">
        <f t="shared" si="123"/>
        <v>0</v>
      </c>
      <c r="BZ228" s="208"/>
      <c r="CA228" s="208"/>
      <c r="CB228" s="208">
        <f t="shared" si="124"/>
        <v>0</v>
      </c>
      <c r="CC228" s="209"/>
      <c r="CD228" s="209"/>
      <c r="CE228" s="209">
        <f t="shared" si="125"/>
        <v>0</v>
      </c>
      <c r="CF228" s="210"/>
      <c r="CG228" s="210"/>
      <c r="CH228" s="210">
        <f t="shared" si="126"/>
        <v>0</v>
      </c>
      <c r="CI228" s="211"/>
      <c r="CJ228" s="211"/>
      <c r="CK228" s="211">
        <f t="shared" si="127"/>
        <v>0</v>
      </c>
      <c r="CL228" s="206"/>
      <c r="CM228" s="206"/>
      <c r="CN228" s="206">
        <f t="shared" si="128"/>
        <v>0</v>
      </c>
      <c r="CO228" s="212"/>
      <c r="CP228" s="212"/>
      <c r="CQ228" s="212">
        <f t="shared" si="129"/>
        <v>0</v>
      </c>
      <c r="CR228" s="213"/>
      <c r="CS228" s="213"/>
      <c r="CT228" s="213">
        <f t="shared" si="130"/>
        <v>0</v>
      </c>
      <c r="CU228">
        <f t="shared" si="131"/>
        <v>0</v>
      </c>
      <c r="CV228">
        <f t="shared" si="132"/>
        <v>0</v>
      </c>
      <c r="CW228">
        <f t="shared" si="133"/>
        <v>0</v>
      </c>
      <c r="CY228" s="140" t="e">
        <f t="shared" si="134"/>
        <v>#NAME?</v>
      </c>
      <c r="CZ228">
        <f t="shared" si="135"/>
        <v>0</v>
      </c>
    </row>
    <row r="229" spans="1:104">
      <c r="A229" s="181">
        <v>158</v>
      </c>
      <c r="B229" s="230"/>
      <c r="C229" s="182" t="s">
        <v>130</v>
      </c>
      <c r="D229" s="183"/>
      <c r="E229" s="184"/>
      <c r="F229" s="152"/>
      <c r="G229" s="152"/>
      <c r="H229" s="185">
        <f t="shared" si="100"/>
        <v>0</v>
      </c>
      <c r="I229" s="153"/>
      <c r="J229" s="153"/>
      <c r="K229" s="186">
        <f t="shared" si="101"/>
        <v>0</v>
      </c>
      <c r="L229" s="187"/>
      <c r="M229" s="187"/>
      <c r="N229" s="187">
        <f t="shared" si="102"/>
        <v>0</v>
      </c>
      <c r="O229" s="188"/>
      <c r="P229" s="188"/>
      <c r="Q229" s="188">
        <f t="shared" si="103"/>
        <v>0</v>
      </c>
      <c r="R229" s="189"/>
      <c r="S229" s="189"/>
      <c r="T229" s="189">
        <f t="shared" si="104"/>
        <v>0</v>
      </c>
      <c r="U229" s="190"/>
      <c r="V229" s="190"/>
      <c r="W229" s="190">
        <f t="shared" si="105"/>
        <v>0</v>
      </c>
      <c r="X229" s="191"/>
      <c r="Y229" s="191"/>
      <c r="Z229" s="191">
        <f t="shared" si="106"/>
        <v>0</v>
      </c>
      <c r="AA229" s="192"/>
      <c r="AB229" s="192"/>
      <c r="AC229" s="192">
        <f t="shared" si="107"/>
        <v>0</v>
      </c>
      <c r="AD229" s="193"/>
      <c r="AE229" s="193"/>
      <c r="AF229" s="193">
        <f t="shared" si="108"/>
        <v>0</v>
      </c>
      <c r="AG229" s="194"/>
      <c r="AH229" s="194"/>
      <c r="AI229" s="194">
        <f t="shared" si="109"/>
        <v>0</v>
      </c>
      <c r="AJ229" s="195"/>
      <c r="AK229" s="195"/>
      <c r="AL229" s="195">
        <f t="shared" si="110"/>
        <v>0</v>
      </c>
      <c r="AM229" s="196"/>
      <c r="AN229" s="196"/>
      <c r="AO229" s="196">
        <f t="shared" si="111"/>
        <v>0</v>
      </c>
      <c r="AP229" s="197"/>
      <c r="AQ229" s="197"/>
      <c r="AR229" s="197">
        <f t="shared" si="112"/>
        <v>0</v>
      </c>
      <c r="AS229" s="198"/>
      <c r="AT229" s="198"/>
      <c r="AU229" s="198">
        <f t="shared" si="113"/>
        <v>0</v>
      </c>
      <c r="AV229" s="199"/>
      <c r="AW229" s="199"/>
      <c r="AX229" s="199">
        <f t="shared" si="114"/>
        <v>0</v>
      </c>
      <c r="AY229" s="200"/>
      <c r="AZ229" s="200"/>
      <c r="BA229" s="200">
        <f t="shared" si="115"/>
        <v>0</v>
      </c>
      <c r="BB229" s="201"/>
      <c r="BC229" s="201"/>
      <c r="BD229" s="201">
        <f t="shared" si="116"/>
        <v>0</v>
      </c>
      <c r="BE229" s="202"/>
      <c r="BF229" s="202"/>
      <c r="BG229" s="202">
        <f t="shared" si="117"/>
        <v>0</v>
      </c>
      <c r="BH229" s="203"/>
      <c r="BI229" s="203"/>
      <c r="BJ229" s="203">
        <f t="shared" si="118"/>
        <v>0</v>
      </c>
      <c r="BK229" s="195"/>
      <c r="BL229" s="195"/>
      <c r="BM229" s="195">
        <f t="shared" si="119"/>
        <v>0</v>
      </c>
      <c r="BN229" s="204"/>
      <c r="BO229" s="204"/>
      <c r="BP229" s="204">
        <f t="shared" si="120"/>
        <v>0</v>
      </c>
      <c r="BQ229" s="205"/>
      <c r="BR229" s="205"/>
      <c r="BS229" s="205">
        <f t="shared" si="121"/>
        <v>0</v>
      </c>
      <c r="BT229" s="206"/>
      <c r="BU229" s="206"/>
      <c r="BV229" s="206">
        <f t="shared" si="122"/>
        <v>0</v>
      </c>
      <c r="BW229" s="207"/>
      <c r="BX229" s="207"/>
      <c r="BY229" s="207">
        <f t="shared" si="123"/>
        <v>0</v>
      </c>
      <c r="BZ229" s="208"/>
      <c r="CA229" s="208"/>
      <c r="CB229" s="208">
        <f t="shared" si="124"/>
        <v>0</v>
      </c>
      <c r="CC229" s="209"/>
      <c r="CD229" s="209"/>
      <c r="CE229" s="209">
        <f t="shared" si="125"/>
        <v>0</v>
      </c>
      <c r="CF229" s="210"/>
      <c r="CG229" s="210"/>
      <c r="CH229" s="210">
        <f t="shared" si="126"/>
        <v>0</v>
      </c>
      <c r="CI229" s="211"/>
      <c r="CJ229" s="211"/>
      <c r="CK229" s="211">
        <f t="shared" si="127"/>
        <v>0</v>
      </c>
      <c r="CL229" s="206"/>
      <c r="CM229" s="206"/>
      <c r="CN229" s="206">
        <f t="shared" si="128"/>
        <v>0</v>
      </c>
      <c r="CO229" s="212"/>
      <c r="CP229" s="212"/>
      <c r="CQ229" s="212">
        <f t="shared" si="129"/>
        <v>0</v>
      </c>
      <c r="CR229" s="213"/>
      <c r="CS229" s="213"/>
      <c r="CT229" s="213">
        <f t="shared" si="130"/>
        <v>0</v>
      </c>
      <c r="CU229">
        <f t="shared" si="131"/>
        <v>0</v>
      </c>
      <c r="CV229">
        <f t="shared" si="132"/>
        <v>0</v>
      </c>
      <c r="CW229">
        <f t="shared" si="133"/>
        <v>0</v>
      </c>
      <c r="CY229" s="140" t="e">
        <f t="shared" si="134"/>
        <v>#NAME?</v>
      </c>
      <c r="CZ229">
        <f t="shared" si="135"/>
        <v>0</v>
      </c>
    </row>
    <row r="230" spans="1:104">
      <c r="A230" s="181">
        <v>159</v>
      </c>
      <c r="B230" s="230"/>
      <c r="C230" s="182" t="s">
        <v>130</v>
      </c>
      <c r="D230" s="183"/>
      <c r="E230" s="184"/>
      <c r="F230" s="152"/>
      <c r="G230" s="152"/>
      <c r="H230" s="185">
        <f t="shared" si="100"/>
        <v>0</v>
      </c>
      <c r="I230" s="153"/>
      <c r="J230" s="153"/>
      <c r="K230" s="186">
        <f t="shared" si="101"/>
        <v>0</v>
      </c>
      <c r="L230" s="187"/>
      <c r="M230" s="187"/>
      <c r="N230" s="187">
        <f t="shared" si="102"/>
        <v>0</v>
      </c>
      <c r="O230" s="188"/>
      <c r="P230" s="188"/>
      <c r="Q230" s="188">
        <f t="shared" si="103"/>
        <v>0</v>
      </c>
      <c r="R230" s="189"/>
      <c r="S230" s="189"/>
      <c r="T230" s="189">
        <f t="shared" si="104"/>
        <v>0</v>
      </c>
      <c r="U230" s="190"/>
      <c r="V230" s="190"/>
      <c r="W230" s="190">
        <f t="shared" si="105"/>
        <v>0</v>
      </c>
      <c r="X230" s="191"/>
      <c r="Y230" s="191"/>
      <c r="Z230" s="191">
        <f t="shared" si="106"/>
        <v>0</v>
      </c>
      <c r="AA230" s="192"/>
      <c r="AB230" s="192"/>
      <c r="AC230" s="192">
        <f t="shared" si="107"/>
        <v>0</v>
      </c>
      <c r="AD230" s="193"/>
      <c r="AE230" s="193"/>
      <c r="AF230" s="193">
        <f t="shared" si="108"/>
        <v>0</v>
      </c>
      <c r="AG230" s="194"/>
      <c r="AH230" s="194"/>
      <c r="AI230" s="194">
        <f t="shared" si="109"/>
        <v>0</v>
      </c>
      <c r="AJ230" s="195"/>
      <c r="AK230" s="195"/>
      <c r="AL230" s="195">
        <f t="shared" si="110"/>
        <v>0</v>
      </c>
      <c r="AM230" s="196"/>
      <c r="AN230" s="196"/>
      <c r="AO230" s="196">
        <f t="shared" si="111"/>
        <v>0</v>
      </c>
      <c r="AP230" s="197"/>
      <c r="AQ230" s="197"/>
      <c r="AR230" s="197">
        <f t="shared" si="112"/>
        <v>0</v>
      </c>
      <c r="AS230" s="198"/>
      <c r="AT230" s="198"/>
      <c r="AU230" s="198">
        <f t="shared" si="113"/>
        <v>0</v>
      </c>
      <c r="AV230" s="199"/>
      <c r="AW230" s="199"/>
      <c r="AX230" s="199">
        <f t="shared" si="114"/>
        <v>0</v>
      </c>
      <c r="AY230" s="200"/>
      <c r="AZ230" s="200"/>
      <c r="BA230" s="200">
        <f t="shared" si="115"/>
        <v>0</v>
      </c>
      <c r="BB230" s="201"/>
      <c r="BC230" s="201"/>
      <c r="BD230" s="201">
        <f t="shared" si="116"/>
        <v>0</v>
      </c>
      <c r="BE230" s="202"/>
      <c r="BF230" s="202"/>
      <c r="BG230" s="202">
        <f t="shared" si="117"/>
        <v>0</v>
      </c>
      <c r="BH230" s="203"/>
      <c r="BI230" s="203"/>
      <c r="BJ230" s="203">
        <f t="shared" si="118"/>
        <v>0</v>
      </c>
      <c r="BK230" s="195"/>
      <c r="BL230" s="195"/>
      <c r="BM230" s="195">
        <f t="shared" si="119"/>
        <v>0</v>
      </c>
      <c r="BN230" s="204"/>
      <c r="BO230" s="204"/>
      <c r="BP230" s="204">
        <f t="shared" si="120"/>
        <v>0</v>
      </c>
      <c r="BQ230" s="205"/>
      <c r="BR230" s="205"/>
      <c r="BS230" s="205">
        <f t="shared" si="121"/>
        <v>0</v>
      </c>
      <c r="BT230" s="206"/>
      <c r="BU230" s="206"/>
      <c r="BV230" s="206">
        <f t="shared" si="122"/>
        <v>0</v>
      </c>
      <c r="BW230" s="207"/>
      <c r="BX230" s="207"/>
      <c r="BY230" s="207">
        <f t="shared" si="123"/>
        <v>0</v>
      </c>
      <c r="BZ230" s="208"/>
      <c r="CA230" s="208"/>
      <c r="CB230" s="208">
        <f t="shared" si="124"/>
        <v>0</v>
      </c>
      <c r="CC230" s="209"/>
      <c r="CD230" s="209"/>
      <c r="CE230" s="209">
        <f t="shared" si="125"/>
        <v>0</v>
      </c>
      <c r="CF230" s="210"/>
      <c r="CG230" s="210"/>
      <c r="CH230" s="210">
        <f t="shared" si="126"/>
        <v>0</v>
      </c>
      <c r="CI230" s="211"/>
      <c r="CJ230" s="211"/>
      <c r="CK230" s="211">
        <f t="shared" si="127"/>
        <v>0</v>
      </c>
      <c r="CL230" s="206"/>
      <c r="CM230" s="206"/>
      <c r="CN230" s="206">
        <f t="shared" si="128"/>
        <v>0</v>
      </c>
      <c r="CO230" s="212"/>
      <c r="CP230" s="212"/>
      <c r="CQ230" s="212">
        <f t="shared" si="129"/>
        <v>0</v>
      </c>
      <c r="CR230" s="213"/>
      <c r="CS230" s="213"/>
      <c r="CT230" s="213">
        <f t="shared" si="130"/>
        <v>0</v>
      </c>
      <c r="CU230">
        <f t="shared" si="131"/>
        <v>0</v>
      </c>
      <c r="CV230">
        <f t="shared" si="132"/>
        <v>0</v>
      </c>
      <c r="CW230">
        <f t="shared" si="133"/>
        <v>0</v>
      </c>
      <c r="CY230" s="140" t="e">
        <f t="shared" si="134"/>
        <v>#NAME?</v>
      </c>
      <c r="CZ230">
        <f t="shared" si="135"/>
        <v>0</v>
      </c>
    </row>
    <row r="231" spans="1:104">
      <c r="A231" s="181">
        <v>160</v>
      </c>
      <c r="B231" s="230"/>
      <c r="C231" s="182" t="s">
        <v>130</v>
      </c>
      <c r="D231" s="183"/>
      <c r="E231" s="184"/>
      <c r="F231" s="152"/>
      <c r="G231" s="152"/>
      <c r="H231" s="185">
        <f t="shared" si="100"/>
        <v>0</v>
      </c>
      <c r="I231" s="153"/>
      <c r="J231" s="153"/>
      <c r="K231" s="186">
        <f t="shared" si="101"/>
        <v>0</v>
      </c>
      <c r="L231" s="187"/>
      <c r="M231" s="187"/>
      <c r="N231" s="187">
        <f t="shared" si="102"/>
        <v>0</v>
      </c>
      <c r="O231" s="188"/>
      <c r="P231" s="188"/>
      <c r="Q231" s="188">
        <f t="shared" si="103"/>
        <v>0</v>
      </c>
      <c r="R231" s="189"/>
      <c r="S231" s="189"/>
      <c r="T231" s="189">
        <f t="shared" si="104"/>
        <v>0</v>
      </c>
      <c r="U231" s="190"/>
      <c r="V231" s="190"/>
      <c r="W231" s="190">
        <f t="shared" si="105"/>
        <v>0</v>
      </c>
      <c r="X231" s="191"/>
      <c r="Y231" s="191"/>
      <c r="Z231" s="191">
        <f t="shared" si="106"/>
        <v>0</v>
      </c>
      <c r="AA231" s="192"/>
      <c r="AB231" s="192"/>
      <c r="AC231" s="192">
        <f t="shared" si="107"/>
        <v>0</v>
      </c>
      <c r="AD231" s="193"/>
      <c r="AE231" s="193"/>
      <c r="AF231" s="193">
        <f t="shared" si="108"/>
        <v>0</v>
      </c>
      <c r="AG231" s="194"/>
      <c r="AH231" s="194"/>
      <c r="AI231" s="194">
        <f t="shared" si="109"/>
        <v>0</v>
      </c>
      <c r="AJ231" s="195"/>
      <c r="AK231" s="195"/>
      <c r="AL231" s="195">
        <f t="shared" si="110"/>
        <v>0</v>
      </c>
      <c r="AM231" s="196"/>
      <c r="AN231" s="196"/>
      <c r="AO231" s="196">
        <f t="shared" si="111"/>
        <v>0</v>
      </c>
      <c r="AP231" s="197"/>
      <c r="AQ231" s="197"/>
      <c r="AR231" s="197">
        <f t="shared" si="112"/>
        <v>0</v>
      </c>
      <c r="AS231" s="198"/>
      <c r="AT231" s="198"/>
      <c r="AU231" s="198">
        <f t="shared" si="113"/>
        <v>0</v>
      </c>
      <c r="AV231" s="199"/>
      <c r="AW231" s="199"/>
      <c r="AX231" s="199">
        <f t="shared" si="114"/>
        <v>0</v>
      </c>
      <c r="AY231" s="200"/>
      <c r="AZ231" s="200"/>
      <c r="BA231" s="200">
        <f t="shared" si="115"/>
        <v>0</v>
      </c>
      <c r="BB231" s="201"/>
      <c r="BC231" s="201"/>
      <c r="BD231" s="201">
        <f t="shared" si="116"/>
        <v>0</v>
      </c>
      <c r="BE231" s="202"/>
      <c r="BF231" s="202"/>
      <c r="BG231" s="202">
        <f t="shared" si="117"/>
        <v>0</v>
      </c>
      <c r="BH231" s="203"/>
      <c r="BI231" s="203"/>
      <c r="BJ231" s="203">
        <f t="shared" si="118"/>
        <v>0</v>
      </c>
      <c r="BK231" s="195"/>
      <c r="BL231" s="195"/>
      <c r="BM231" s="195">
        <f t="shared" si="119"/>
        <v>0</v>
      </c>
      <c r="BN231" s="204"/>
      <c r="BO231" s="204"/>
      <c r="BP231" s="204">
        <f t="shared" si="120"/>
        <v>0</v>
      </c>
      <c r="BQ231" s="205"/>
      <c r="BR231" s="205"/>
      <c r="BS231" s="205">
        <f t="shared" si="121"/>
        <v>0</v>
      </c>
      <c r="BT231" s="206"/>
      <c r="BU231" s="206"/>
      <c r="BV231" s="206">
        <f t="shared" si="122"/>
        <v>0</v>
      </c>
      <c r="BW231" s="207"/>
      <c r="BX231" s="207"/>
      <c r="BY231" s="207">
        <f t="shared" si="123"/>
        <v>0</v>
      </c>
      <c r="BZ231" s="208"/>
      <c r="CA231" s="208"/>
      <c r="CB231" s="208">
        <f t="shared" si="124"/>
        <v>0</v>
      </c>
      <c r="CC231" s="209"/>
      <c r="CD231" s="209"/>
      <c r="CE231" s="209">
        <f t="shared" si="125"/>
        <v>0</v>
      </c>
      <c r="CF231" s="210"/>
      <c r="CG231" s="210"/>
      <c r="CH231" s="210">
        <f t="shared" si="126"/>
        <v>0</v>
      </c>
      <c r="CI231" s="211"/>
      <c r="CJ231" s="211"/>
      <c r="CK231" s="211">
        <f t="shared" si="127"/>
        <v>0</v>
      </c>
      <c r="CL231" s="206"/>
      <c r="CM231" s="206"/>
      <c r="CN231" s="206">
        <f t="shared" si="128"/>
        <v>0</v>
      </c>
      <c r="CO231" s="212"/>
      <c r="CP231" s="212"/>
      <c r="CQ231" s="212">
        <f t="shared" si="129"/>
        <v>0</v>
      </c>
      <c r="CR231" s="213"/>
      <c r="CS231" s="213"/>
      <c r="CT231" s="213">
        <f t="shared" si="130"/>
        <v>0</v>
      </c>
      <c r="CU231">
        <f t="shared" si="131"/>
        <v>0</v>
      </c>
      <c r="CV231">
        <f t="shared" si="132"/>
        <v>0</v>
      </c>
      <c r="CW231">
        <f t="shared" si="133"/>
        <v>0</v>
      </c>
      <c r="CY231" s="140" t="e">
        <f t="shared" si="134"/>
        <v>#NAME?</v>
      </c>
      <c r="CZ231">
        <f t="shared" si="135"/>
        <v>0</v>
      </c>
    </row>
    <row r="232" spans="1:104">
      <c r="A232" s="181">
        <v>161</v>
      </c>
      <c r="B232" s="230"/>
      <c r="C232" s="182" t="s">
        <v>130</v>
      </c>
      <c r="D232" s="183"/>
      <c r="E232" s="184"/>
      <c r="F232" s="152"/>
      <c r="G232" s="152"/>
      <c r="H232" s="185">
        <f t="shared" si="100"/>
        <v>0</v>
      </c>
      <c r="I232" s="153"/>
      <c r="J232" s="153"/>
      <c r="K232" s="186">
        <f t="shared" si="101"/>
        <v>0</v>
      </c>
      <c r="L232" s="187"/>
      <c r="M232" s="187"/>
      <c r="N232" s="187">
        <f t="shared" si="102"/>
        <v>0</v>
      </c>
      <c r="O232" s="188"/>
      <c r="P232" s="188"/>
      <c r="Q232" s="188">
        <f t="shared" si="103"/>
        <v>0</v>
      </c>
      <c r="R232" s="189"/>
      <c r="S232" s="189"/>
      <c r="T232" s="189">
        <f t="shared" si="104"/>
        <v>0</v>
      </c>
      <c r="U232" s="190"/>
      <c r="V232" s="190"/>
      <c r="W232" s="190">
        <f t="shared" si="105"/>
        <v>0</v>
      </c>
      <c r="X232" s="191"/>
      <c r="Y232" s="191"/>
      <c r="Z232" s="191">
        <f t="shared" si="106"/>
        <v>0</v>
      </c>
      <c r="AA232" s="192"/>
      <c r="AB232" s="192"/>
      <c r="AC232" s="192">
        <f t="shared" si="107"/>
        <v>0</v>
      </c>
      <c r="AD232" s="193"/>
      <c r="AE232" s="193"/>
      <c r="AF232" s="193">
        <f t="shared" si="108"/>
        <v>0</v>
      </c>
      <c r="AG232" s="194"/>
      <c r="AH232" s="194"/>
      <c r="AI232" s="194">
        <f t="shared" si="109"/>
        <v>0</v>
      </c>
      <c r="AJ232" s="195"/>
      <c r="AK232" s="195"/>
      <c r="AL232" s="195">
        <f t="shared" si="110"/>
        <v>0</v>
      </c>
      <c r="AM232" s="196"/>
      <c r="AN232" s="196"/>
      <c r="AO232" s="196">
        <f t="shared" si="111"/>
        <v>0</v>
      </c>
      <c r="AP232" s="197"/>
      <c r="AQ232" s="197"/>
      <c r="AR232" s="197">
        <f t="shared" si="112"/>
        <v>0</v>
      </c>
      <c r="AS232" s="198"/>
      <c r="AT232" s="198"/>
      <c r="AU232" s="198">
        <f t="shared" si="113"/>
        <v>0</v>
      </c>
      <c r="AV232" s="199"/>
      <c r="AW232" s="199"/>
      <c r="AX232" s="199">
        <f t="shared" si="114"/>
        <v>0</v>
      </c>
      <c r="AY232" s="200"/>
      <c r="AZ232" s="200"/>
      <c r="BA232" s="200">
        <f t="shared" si="115"/>
        <v>0</v>
      </c>
      <c r="BB232" s="201"/>
      <c r="BC232" s="201"/>
      <c r="BD232" s="201">
        <f t="shared" si="116"/>
        <v>0</v>
      </c>
      <c r="BE232" s="202"/>
      <c r="BF232" s="202"/>
      <c r="BG232" s="202">
        <f t="shared" si="117"/>
        <v>0</v>
      </c>
      <c r="BH232" s="203"/>
      <c r="BI232" s="203"/>
      <c r="BJ232" s="203">
        <f t="shared" si="118"/>
        <v>0</v>
      </c>
      <c r="BK232" s="195"/>
      <c r="BL232" s="195"/>
      <c r="BM232" s="195">
        <f t="shared" si="119"/>
        <v>0</v>
      </c>
      <c r="BN232" s="204"/>
      <c r="BO232" s="204"/>
      <c r="BP232" s="204">
        <f t="shared" si="120"/>
        <v>0</v>
      </c>
      <c r="BQ232" s="205"/>
      <c r="BR232" s="205"/>
      <c r="BS232" s="205">
        <f t="shared" si="121"/>
        <v>0</v>
      </c>
      <c r="BT232" s="206"/>
      <c r="BU232" s="206"/>
      <c r="BV232" s="206">
        <f t="shared" si="122"/>
        <v>0</v>
      </c>
      <c r="BW232" s="207"/>
      <c r="BX232" s="207"/>
      <c r="BY232" s="207">
        <f t="shared" si="123"/>
        <v>0</v>
      </c>
      <c r="BZ232" s="208"/>
      <c r="CA232" s="208"/>
      <c r="CB232" s="208">
        <f t="shared" si="124"/>
        <v>0</v>
      </c>
      <c r="CC232" s="209"/>
      <c r="CD232" s="209"/>
      <c r="CE232" s="209">
        <f t="shared" si="125"/>
        <v>0</v>
      </c>
      <c r="CF232" s="210"/>
      <c r="CG232" s="210"/>
      <c r="CH232" s="210">
        <f t="shared" si="126"/>
        <v>0</v>
      </c>
      <c r="CI232" s="211"/>
      <c r="CJ232" s="211"/>
      <c r="CK232" s="211">
        <f t="shared" si="127"/>
        <v>0</v>
      </c>
      <c r="CL232" s="206"/>
      <c r="CM232" s="206"/>
      <c r="CN232" s="206">
        <f t="shared" si="128"/>
        <v>0</v>
      </c>
      <c r="CO232" s="212"/>
      <c r="CP232" s="212"/>
      <c r="CQ232" s="212">
        <f t="shared" si="129"/>
        <v>0</v>
      </c>
      <c r="CR232" s="213"/>
      <c r="CS232" s="213"/>
      <c r="CT232" s="213">
        <f t="shared" si="130"/>
        <v>0</v>
      </c>
      <c r="CU232">
        <f t="shared" si="131"/>
        <v>0</v>
      </c>
      <c r="CV232">
        <f t="shared" si="132"/>
        <v>0</v>
      </c>
      <c r="CW232">
        <f t="shared" si="133"/>
        <v>0</v>
      </c>
      <c r="CY232" s="140" t="e">
        <f t="shared" si="134"/>
        <v>#NAME?</v>
      </c>
      <c r="CZ232">
        <f t="shared" si="135"/>
        <v>0</v>
      </c>
    </row>
    <row r="233" spans="1:104">
      <c r="A233" s="181">
        <v>162</v>
      </c>
      <c r="B233" s="230"/>
      <c r="C233" s="182" t="s">
        <v>130</v>
      </c>
      <c r="D233" s="183"/>
      <c r="E233" s="184"/>
      <c r="F233" s="152"/>
      <c r="G233" s="152"/>
      <c r="H233" s="185">
        <f t="shared" si="100"/>
        <v>0</v>
      </c>
      <c r="I233" s="153"/>
      <c r="J233" s="153"/>
      <c r="K233" s="186">
        <f t="shared" si="101"/>
        <v>0</v>
      </c>
      <c r="L233" s="187"/>
      <c r="M233" s="187"/>
      <c r="N233" s="187">
        <f t="shared" si="102"/>
        <v>0</v>
      </c>
      <c r="O233" s="188"/>
      <c r="P233" s="188"/>
      <c r="Q233" s="188">
        <f t="shared" si="103"/>
        <v>0</v>
      </c>
      <c r="R233" s="189"/>
      <c r="S233" s="189"/>
      <c r="T233" s="189">
        <f t="shared" si="104"/>
        <v>0</v>
      </c>
      <c r="U233" s="190"/>
      <c r="V233" s="190"/>
      <c r="W233" s="190">
        <f t="shared" si="105"/>
        <v>0</v>
      </c>
      <c r="X233" s="191"/>
      <c r="Y233" s="191"/>
      <c r="Z233" s="191">
        <f t="shared" si="106"/>
        <v>0</v>
      </c>
      <c r="AA233" s="192"/>
      <c r="AB233" s="192"/>
      <c r="AC233" s="192">
        <f t="shared" si="107"/>
        <v>0</v>
      </c>
      <c r="AD233" s="193"/>
      <c r="AE233" s="193"/>
      <c r="AF233" s="193">
        <f t="shared" si="108"/>
        <v>0</v>
      </c>
      <c r="AG233" s="194"/>
      <c r="AH233" s="194"/>
      <c r="AI233" s="194">
        <f t="shared" si="109"/>
        <v>0</v>
      </c>
      <c r="AJ233" s="195"/>
      <c r="AK233" s="195"/>
      <c r="AL233" s="195">
        <f t="shared" si="110"/>
        <v>0</v>
      </c>
      <c r="AM233" s="196"/>
      <c r="AN233" s="196"/>
      <c r="AO233" s="196">
        <f t="shared" si="111"/>
        <v>0</v>
      </c>
      <c r="AP233" s="197"/>
      <c r="AQ233" s="197"/>
      <c r="AR233" s="197">
        <f t="shared" si="112"/>
        <v>0</v>
      </c>
      <c r="AS233" s="198"/>
      <c r="AT233" s="198"/>
      <c r="AU233" s="198">
        <f t="shared" si="113"/>
        <v>0</v>
      </c>
      <c r="AV233" s="199"/>
      <c r="AW233" s="199"/>
      <c r="AX233" s="199">
        <f t="shared" si="114"/>
        <v>0</v>
      </c>
      <c r="AY233" s="200"/>
      <c r="AZ233" s="200"/>
      <c r="BA233" s="200">
        <f t="shared" si="115"/>
        <v>0</v>
      </c>
      <c r="BB233" s="201"/>
      <c r="BC233" s="201"/>
      <c r="BD233" s="201">
        <f t="shared" si="116"/>
        <v>0</v>
      </c>
      <c r="BE233" s="202"/>
      <c r="BF233" s="202"/>
      <c r="BG233" s="202">
        <f t="shared" si="117"/>
        <v>0</v>
      </c>
      <c r="BH233" s="203"/>
      <c r="BI233" s="203"/>
      <c r="BJ233" s="203">
        <f t="shared" si="118"/>
        <v>0</v>
      </c>
      <c r="BK233" s="195"/>
      <c r="BL233" s="195"/>
      <c r="BM233" s="195">
        <f t="shared" si="119"/>
        <v>0</v>
      </c>
      <c r="BN233" s="204"/>
      <c r="BO233" s="204"/>
      <c r="BP233" s="204">
        <f t="shared" si="120"/>
        <v>0</v>
      </c>
      <c r="BQ233" s="205"/>
      <c r="BR233" s="205"/>
      <c r="BS233" s="205">
        <f t="shared" si="121"/>
        <v>0</v>
      </c>
      <c r="BT233" s="206"/>
      <c r="BU233" s="206"/>
      <c r="BV233" s="206">
        <f t="shared" si="122"/>
        <v>0</v>
      </c>
      <c r="BW233" s="207"/>
      <c r="BX233" s="207"/>
      <c r="BY233" s="207">
        <f t="shared" si="123"/>
        <v>0</v>
      </c>
      <c r="BZ233" s="208"/>
      <c r="CA233" s="208"/>
      <c r="CB233" s="208">
        <f t="shared" si="124"/>
        <v>0</v>
      </c>
      <c r="CC233" s="209"/>
      <c r="CD233" s="209"/>
      <c r="CE233" s="209">
        <f t="shared" si="125"/>
        <v>0</v>
      </c>
      <c r="CF233" s="210"/>
      <c r="CG233" s="210"/>
      <c r="CH233" s="210">
        <f t="shared" si="126"/>
        <v>0</v>
      </c>
      <c r="CI233" s="211"/>
      <c r="CJ233" s="211"/>
      <c r="CK233" s="211">
        <f t="shared" si="127"/>
        <v>0</v>
      </c>
      <c r="CL233" s="206"/>
      <c r="CM233" s="206"/>
      <c r="CN233" s="206">
        <f t="shared" si="128"/>
        <v>0</v>
      </c>
      <c r="CO233" s="212"/>
      <c r="CP233" s="212"/>
      <c r="CQ233" s="212">
        <f t="shared" si="129"/>
        <v>0</v>
      </c>
      <c r="CR233" s="213"/>
      <c r="CS233" s="213"/>
      <c r="CT233" s="213">
        <f t="shared" si="130"/>
        <v>0</v>
      </c>
      <c r="CU233">
        <f t="shared" si="131"/>
        <v>0</v>
      </c>
      <c r="CV233">
        <f t="shared" si="132"/>
        <v>0</v>
      </c>
      <c r="CW233">
        <f t="shared" si="133"/>
        <v>0</v>
      </c>
      <c r="CY233" s="140" t="e">
        <f t="shared" si="134"/>
        <v>#NAME?</v>
      </c>
      <c r="CZ233">
        <f t="shared" si="135"/>
        <v>0</v>
      </c>
    </row>
    <row r="234" spans="1:104">
      <c r="A234" s="181">
        <v>163</v>
      </c>
      <c r="B234" s="230"/>
      <c r="C234" s="182" t="s">
        <v>130</v>
      </c>
      <c r="D234" s="183"/>
      <c r="E234" s="184"/>
      <c r="F234" s="152"/>
      <c r="G234" s="152"/>
      <c r="H234" s="185">
        <f t="shared" si="100"/>
        <v>0</v>
      </c>
      <c r="I234" s="153"/>
      <c r="J234" s="153"/>
      <c r="K234" s="186">
        <f t="shared" si="101"/>
        <v>0</v>
      </c>
      <c r="L234" s="187"/>
      <c r="M234" s="187"/>
      <c r="N234" s="187">
        <f t="shared" si="102"/>
        <v>0</v>
      </c>
      <c r="O234" s="188"/>
      <c r="P234" s="188"/>
      <c r="Q234" s="188">
        <f t="shared" si="103"/>
        <v>0</v>
      </c>
      <c r="R234" s="189"/>
      <c r="S234" s="189"/>
      <c r="T234" s="189">
        <f t="shared" si="104"/>
        <v>0</v>
      </c>
      <c r="U234" s="190"/>
      <c r="V234" s="190"/>
      <c r="W234" s="190">
        <f t="shared" si="105"/>
        <v>0</v>
      </c>
      <c r="X234" s="191"/>
      <c r="Y234" s="191"/>
      <c r="Z234" s="191">
        <f t="shared" si="106"/>
        <v>0</v>
      </c>
      <c r="AA234" s="192"/>
      <c r="AB234" s="192"/>
      <c r="AC234" s="192">
        <f t="shared" si="107"/>
        <v>0</v>
      </c>
      <c r="AD234" s="193"/>
      <c r="AE234" s="193"/>
      <c r="AF234" s="193">
        <f t="shared" si="108"/>
        <v>0</v>
      </c>
      <c r="AG234" s="194"/>
      <c r="AH234" s="194"/>
      <c r="AI234" s="194">
        <f t="shared" si="109"/>
        <v>0</v>
      </c>
      <c r="AJ234" s="195"/>
      <c r="AK234" s="195"/>
      <c r="AL234" s="195">
        <f t="shared" si="110"/>
        <v>0</v>
      </c>
      <c r="AM234" s="196"/>
      <c r="AN234" s="196"/>
      <c r="AO234" s="196">
        <f t="shared" si="111"/>
        <v>0</v>
      </c>
      <c r="AP234" s="197"/>
      <c r="AQ234" s="197"/>
      <c r="AR234" s="197">
        <f t="shared" si="112"/>
        <v>0</v>
      </c>
      <c r="AS234" s="198"/>
      <c r="AT234" s="198"/>
      <c r="AU234" s="198">
        <f t="shared" si="113"/>
        <v>0</v>
      </c>
      <c r="AV234" s="199"/>
      <c r="AW234" s="199"/>
      <c r="AX234" s="199">
        <f t="shared" si="114"/>
        <v>0</v>
      </c>
      <c r="AY234" s="200"/>
      <c r="AZ234" s="200"/>
      <c r="BA234" s="200">
        <f t="shared" si="115"/>
        <v>0</v>
      </c>
      <c r="BB234" s="201"/>
      <c r="BC234" s="201"/>
      <c r="BD234" s="201">
        <f t="shared" si="116"/>
        <v>0</v>
      </c>
      <c r="BE234" s="202"/>
      <c r="BF234" s="202"/>
      <c r="BG234" s="202">
        <f t="shared" si="117"/>
        <v>0</v>
      </c>
      <c r="BH234" s="203"/>
      <c r="BI234" s="203"/>
      <c r="BJ234" s="203">
        <f t="shared" si="118"/>
        <v>0</v>
      </c>
      <c r="BK234" s="195"/>
      <c r="BL234" s="195"/>
      <c r="BM234" s="195">
        <f t="shared" si="119"/>
        <v>0</v>
      </c>
      <c r="BN234" s="204"/>
      <c r="BO234" s="204"/>
      <c r="BP234" s="204">
        <f t="shared" si="120"/>
        <v>0</v>
      </c>
      <c r="BQ234" s="205"/>
      <c r="BR234" s="205"/>
      <c r="BS234" s="205">
        <f t="shared" si="121"/>
        <v>0</v>
      </c>
      <c r="BT234" s="206"/>
      <c r="BU234" s="206"/>
      <c r="BV234" s="206">
        <f t="shared" si="122"/>
        <v>0</v>
      </c>
      <c r="BW234" s="207"/>
      <c r="BX234" s="207"/>
      <c r="BY234" s="207">
        <f t="shared" si="123"/>
        <v>0</v>
      </c>
      <c r="BZ234" s="208"/>
      <c r="CA234" s="208"/>
      <c r="CB234" s="208">
        <f t="shared" si="124"/>
        <v>0</v>
      </c>
      <c r="CC234" s="209"/>
      <c r="CD234" s="209"/>
      <c r="CE234" s="209">
        <f t="shared" si="125"/>
        <v>0</v>
      </c>
      <c r="CF234" s="210"/>
      <c r="CG234" s="210"/>
      <c r="CH234" s="210">
        <f t="shared" si="126"/>
        <v>0</v>
      </c>
      <c r="CI234" s="211"/>
      <c r="CJ234" s="211"/>
      <c r="CK234" s="211">
        <f t="shared" si="127"/>
        <v>0</v>
      </c>
      <c r="CL234" s="206"/>
      <c r="CM234" s="206"/>
      <c r="CN234" s="206">
        <f t="shared" si="128"/>
        <v>0</v>
      </c>
      <c r="CO234" s="212"/>
      <c r="CP234" s="212"/>
      <c r="CQ234" s="212">
        <f t="shared" si="129"/>
        <v>0</v>
      </c>
      <c r="CR234" s="213"/>
      <c r="CS234" s="213"/>
      <c r="CT234" s="213">
        <f t="shared" si="130"/>
        <v>0</v>
      </c>
      <c r="CU234">
        <f t="shared" si="131"/>
        <v>0</v>
      </c>
      <c r="CV234">
        <f t="shared" si="132"/>
        <v>0</v>
      </c>
      <c r="CW234">
        <f t="shared" si="133"/>
        <v>0</v>
      </c>
      <c r="CY234" s="140" t="e">
        <f t="shared" si="134"/>
        <v>#NAME?</v>
      </c>
      <c r="CZ234">
        <f t="shared" si="135"/>
        <v>0</v>
      </c>
    </row>
    <row r="235" spans="1:104">
      <c r="A235" s="181">
        <v>164</v>
      </c>
      <c r="B235" s="230"/>
      <c r="C235" s="182" t="s">
        <v>130</v>
      </c>
      <c r="D235" s="183"/>
      <c r="E235" s="184"/>
      <c r="F235" s="152"/>
      <c r="G235" s="152"/>
      <c r="H235" s="185">
        <f t="shared" si="100"/>
        <v>0</v>
      </c>
      <c r="I235" s="153"/>
      <c r="J235" s="153"/>
      <c r="K235" s="186">
        <f t="shared" si="101"/>
        <v>0</v>
      </c>
      <c r="L235" s="187"/>
      <c r="M235" s="187"/>
      <c r="N235" s="187">
        <f t="shared" si="102"/>
        <v>0</v>
      </c>
      <c r="O235" s="188"/>
      <c r="P235" s="188"/>
      <c r="Q235" s="188">
        <f t="shared" si="103"/>
        <v>0</v>
      </c>
      <c r="R235" s="189"/>
      <c r="S235" s="189"/>
      <c r="T235" s="189">
        <f t="shared" si="104"/>
        <v>0</v>
      </c>
      <c r="U235" s="190"/>
      <c r="V235" s="190"/>
      <c r="W235" s="190">
        <f t="shared" si="105"/>
        <v>0</v>
      </c>
      <c r="X235" s="191"/>
      <c r="Y235" s="191"/>
      <c r="Z235" s="191">
        <f t="shared" si="106"/>
        <v>0</v>
      </c>
      <c r="AA235" s="192"/>
      <c r="AB235" s="192"/>
      <c r="AC235" s="192">
        <f t="shared" si="107"/>
        <v>0</v>
      </c>
      <c r="AD235" s="193"/>
      <c r="AE235" s="193"/>
      <c r="AF235" s="193">
        <f t="shared" si="108"/>
        <v>0</v>
      </c>
      <c r="AG235" s="194"/>
      <c r="AH235" s="194"/>
      <c r="AI235" s="194">
        <f t="shared" si="109"/>
        <v>0</v>
      </c>
      <c r="AJ235" s="195"/>
      <c r="AK235" s="195"/>
      <c r="AL235" s="195">
        <f t="shared" si="110"/>
        <v>0</v>
      </c>
      <c r="AM235" s="196"/>
      <c r="AN235" s="196"/>
      <c r="AO235" s="196">
        <f t="shared" si="111"/>
        <v>0</v>
      </c>
      <c r="AP235" s="197"/>
      <c r="AQ235" s="197"/>
      <c r="AR235" s="197">
        <f t="shared" si="112"/>
        <v>0</v>
      </c>
      <c r="AS235" s="198"/>
      <c r="AT235" s="198"/>
      <c r="AU235" s="198">
        <f t="shared" si="113"/>
        <v>0</v>
      </c>
      <c r="AV235" s="199"/>
      <c r="AW235" s="199"/>
      <c r="AX235" s="199">
        <f t="shared" si="114"/>
        <v>0</v>
      </c>
      <c r="AY235" s="200"/>
      <c r="AZ235" s="200"/>
      <c r="BA235" s="200">
        <f t="shared" si="115"/>
        <v>0</v>
      </c>
      <c r="BB235" s="201"/>
      <c r="BC235" s="201"/>
      <c r="BD235" s="201">
        <f t="shared" si="116"/>
        <v>0</v>
      </c>
      <c r="BE235" s="202"/>
      <c r="BF235" s="202"/>
      <c r="BG235" s="202">
        <f t="shared" si="117"/>
        <v>0</v>
      </c>
      <c r="BH235" s="203"/>
      <c r="BI235" s="203"/>
      <c r="BJ235" s="203">
        <f t="shared" si="118"/>
        <v>0</v>
      </c>
      <c r="BK235" s="195"/>
      <c r="BL235" s="195"/>
      <c r="BM235" s="195">
        <f t="shared" si="119"/>
        <v>0</v>
      </c>
      <c r="BN235" s="204"/>
      <c r="BO235" s="204"/>
      <c r="BP235" s="204">
        <f t="shared" si="120"/>
        <v>0</v>
      </c>
      <c r="BQ235" s="205"/>
      <c r="BR235" s="205"/>
      <c r="BS235" s="205">
        <f t="shared" si="121"/>
        <v>0</v>
      </c>
      <c r="BT235" s="206"/>
      <c r="BU235" s="206"/>
      <c r="BV235" s="206">
        <f t="shared" si="122"/>
        <v>0</v>
      </c>
      <c r="BW235" s="207"/>
      <c r="BX235" s="207"/>
      <c r="BY235" s="207">
        <f t="shared" si="123"/>
        <v>0</v>
      </c>
      <c r="BZ235" s="208"/>
      <c r="CA235" s="208"/>
      <c r="CB235" s="208">
        <f t="shared" si="124"/>
        <v>0</v>
      </c>
      <c r="CC235" s="209"/>
      <c r="CD235" s="209"/>
      <c r="CE235" s="209">
        <f t="shared" si="125"/>
        <v>0</v>
      </c>
      <c r="CF235" s="210"/>
      <c r="CG235" s="210"/>
      <c r="CH235" s="210">
        <f t="shared" si="126"/>
        <v>0</v>
      </c>
      <c r="CI235" s="211"/>
      <c r="CJ235" s="211"/>
      <c r="CK235" s="211">
        <f t="shared" si="127"/>
        <v>0</v>
      </c>
      <c r="CL235" s="206"/>
      <c r="CM235" s="206"/>
      <c r="CN235" s="206">
        <f t="shared" si="128"/>
        <v>0</v>
      </c>
      <c r="CO235" s="212"/>
      <c r="CP235" s="212"/>
      <c r="CQ235" s="212">
        <f t="shared" si="129"/>
        <v>0</v>
      </c>
      <c r="CR235" s="213"/>
      <c r="CS235" s="213"/>
      <c r="CT235" s="213">
        <f t="shared" si="130"/>
        <v>0</v>
      </c>
      <c r="CU235">
        <f t="shared" si="131"/>
        <v>0</v>
      </c>
      <c r="CV235">
        <f t="shared" si="132"/>
        <v>0</v>
      </c>
      <c r="CW235">
        <f t="shared" si="133"/>
        <v>0</v>
      </c>
      <c r="CY235" s="140" t="e">
        <f t="shared" si="134"/>
        <v>#NAME?</v>
      </c>
      <c r="CZ235">
        <f t="shared" si="135"/>
        <v>0</v>
      </c>
    </row>
    <row r="236" spans="1:104">
      <c r="A236" s="181">
        <v>165</v>
      </c>
      <c r="B236" s="230"/>
      <c r="C236" s="182" t="s">
        <v>130</v>
      </c>
      <c r="D236" s="183"/>
      <c r="E236" s="184"/>
      <c r="F236" s="152"/>
      <c r="G236" s="152"/>
      <c r="H236" s="185">
        <f t="shared" si="100"/>
        <v>0</v>
      </c>
      <c r="I236" s="153"/>
      <c r="J236" s="153"/>
      <c r="K236" s="186">
        <f t="shared" si="101"/>
        <v>0</v>
      </c>
      <c r="L236" s="187"/>
      <c r="M236" s="187"/>
      <c r="N236" s="187">
        <f t="shared" si="102"/>
        <v>0</v>
      </c>
      <c r="O236" s="188"/>
      <c r="P236" s="188"/>
      <c r="Q236" s="188">
        <f t="shared" si="103"/>
        <v>0</v>
      </c>
      <c r="R236" s="189"/>
      <c r="S236" s="189"/>
      <c r="T236" s="189">
        <f t="shared" si="104"/>
        <v>0</v>
      </c>
      <c r="U236" s="190"/>
      <c r="V236" s="190"/>
      <c r="W236" s="190">
        <f t="shared" si="105"/>
        <v>0</v>
      </c>
      <c r="X236" s="191"/>
      <c r="Y236" s="191"/>
      <c r="Z236" s="191">
        <f t="shared" si="106"/>
        <v>0</v>
      </c>
      <c r="AA236" s="192"/>
      <c r="AB236" s="192"/>
      <c r="AC236" s="192">
        <f t="shared" si="107"/>
        <v>0</v>
      </c>
      <c r="AD236" s="193"/>
      <c r="AE236" s="193"/>
      <c r="AF236" s="193">
        <f t="shared" si="108"/>
        <v>0</v>
      </c>
      <c r="AG236" s="194"/>
      <c r="AH236" s="194"/>
      <c r="AI236" s="194">
        <f t="shared" si="109"/>
        <v>0</v>
      </c>
      <c r="AJ236" s="195"/>
      <c r="AK236" s="195"/>
      <c r="AL236" s="195">
        <f t="shared" si="110"/>
        <v>0</v>
      </c>
      <c r="AM236" s="196"/>
      <c r="AN236" s="196"/>
      <c r="AO236" s="196">
        <f t="shared" si="111"/>
        <v>0</v>
      </c>
      <c r="AP236" s="197"/>
      <c r="AQ236" s="197"/>
      <c r="AR236" s="197">
        <f t="shared" si="112"/>
        <v>0</v>
      </c>
      <c r="AS236" s="198"/>
      <c r="AT236" s="198"/>
      <c r="AU236" s="198">
        <f t="shared" si="113"/>
        <v>0</v>
      </c>
      <c r="AV236" s="199"/>
      <c r="AW236" s="199"/>
      <c r="AX236" s="199">
        <f t="shared" si="114"/>
        <v>0</v>
      </c>
      <c r="AY236" s="200"/>
      <c r="AZ236" s="200"/>
      <c r="BA236" s="200">
        <f t="shared" si="115"/>
        <v>0</v>
      </c>
      <c r="BB236" s="201"/>
      <c r="BC236" s="201"/>
      <c r="BD236" s="201">
        <f t="shared" si="116"/>
        <v>0</v>
      </c>
      <c r="BE236" s="202"/>
      <c r="BF236" s="202"/>
      <c r="BG236" s="202">
        <f t="shared" si="117"/>
        <v>0</v>
      </c>
      <c r="BH236" s="203"/>
      <c r="BI236" s="203"/>
      <c r="BJ236" s="203">
        <f t="shared" si="118"/>
        <v>0</v>
      </c>
      <c r="BK236" s="195"/>
      <c r="BL236" s="195"/>
      <c r="BM236" s="195">
        <f t="shared" si="119"/>
        <v>0</v>
      </c>
      <c r="BN236" s="204"/>
      <c r="BO236" s="204"/>
      <c r="BP236" s="204">
        <f t="shared" si="120"/>
        <v>0</v>
      </c>
      <c r="BQ236" s="205"/>
      <c r="BR236" s="205"/>
      <c r="BS236" s="205">
        <f t="shared" si="121"/>
        <v>0</v>
      </c>
      <c r="BT236" s="206"/>
      <c r="BU236" s="206"/>
      <c r="BV236" s="206">
        <f t="shared" si="122"/>
        <v>0</v>
      </c>
      <c r="BW236" s="207"/>
      <c r="BX236" s="207"/>
      <c r="BY236" s="207">
        <f t="shared" si="123"/>
        <v>0</v>
      </c>
      <c r="BZ236" s="208"/>
      <c r="CA236" s="208"/>
      <c r="CB236" s="208">
        <f t="shared" si="124"/>
        <v>0</v>
      </c>
      <c r="CC236" s="209"/>
      <c r="CD236" s="209"/>
      <c r="CE236" s="209">
        <f t="shared" si="125"/>
        <v>0</v>
      </c>
      <c r="CF236" s="210"/>
      <c r="CG236" s="210"/>
      <c r="CH236" s="210">
        <f t="shared" si="126"/>
        <v>0</v>
      </c>
      <c r="CI236" s="211"/>
      <c r="CJ236" s="211"/>
      <c r="CK236" s="211">
        <f t="shared" si="127"/>
        <v>0</v>
      </c>
      <c r="CL236" s="206"/>
      <c r="CM236" s="206"/>
      <c r="CN236" s="206">
        <f t="shared" si="128"/>
        <v>0</v>
      </c>
      <c r="CO236" s="212"/>
      <c r="CP236" s="212"/>
      <c r="CQ236" s="212">
        <f t="shared" si="129"/>
        <v>0</v>
      </c>
      <c r="CR236" s="213"/>
      <c r="CS236" s="213"/>
      <c r="CT236" s="213">
        <f t="shared" si="130"/>
        <v>0</v>
      </c>
      <c r="CU236">
        <f t="shared" si="131"/>
        <v>0</v>
      </c>
      <c r="CV236">
        <f t="shared" si="132"/>
        <v>0</v>
      </c>
      <c r="CW236">
        <f t="shared" si="133"/>
        <v>0</v>
      </c>
      <c r="CY236" s="140" t="e">
        <f t="shared" si="134"/>
        <v>#NAME?</v>
      </c>
      <c r="CZ236">
        <f t="shared" si="135"/>
        <v>0</v>
      </c>
    </row>
    <row r="237" spans="1:104">
      <c r="A237" s="181">
        <v>166</v>
      </c>
      <c r="B237" s="230"/>
      <c r="C237" s="182" t="s">
        <v>130</v>
      </c>
      <c r="D237" s="183"/>
      <c r="E237" s="184"/>
      <c r="F237" s="152"/>
      <c r="G237" s="152"/>
      <c r="H237" s="185">
        <f t="shared" si="100"/>
        <v>0</v>
      </c>
      <c r="I237" s="153"/>
      <c r="J237" s="153"/>
      <c r="K237" s="186">
        <f t="shared" si="101"/>
        <v>0</v>
      </c>
      <c r="L237" s="187"/>
      <c r="M237" s="187"/>
      <c r="N237" s="187">
        <f t="shared" si="102"/>
        <v>0</v>
      </c>
      <c r="O237" s="188"/>
      <c r="P237" s="188"/>
      <c r="Q237" s="188">
        <f t="shared" si="103"/>
        <v>0</v>
      </c>
      <c r="R237" s="189"/>
      <c r="S237" s="189"/>
      <c r="T237" s="189">
        <f t="shared" si="104"/>
        <v>0</v>
      </c>
      <c r="U237" s="190"/>
      <c r="V237" s="190"/>
      <c r="W237" s="190">
        <f t="shared" si="105"/>
        <v>0</v>
      </c>
      <c r="X237" s="191"/>
      <c r="Y237" s="191"/>
      <c r="Z237" s="191">
        <f t="shared" si="106"/>
        <v>0</v>
      </c>
      <c r="AA237" s="192"/>
      <c r="AB237" s="192"/>
      <c r="AC237" s="192">
        <f t="shared" si="107"/>
        <v>0</v>
      </c>
      <c r="AD237" s="193"/>
      <c r="AE237" s="193"/>
      <c r="AF237" s="193">
        <f t="shared" si="108"/>
        <v>0</v>
      </c>
      <c r="AG237" s="194"/>
      <c r="AH237" s="194"/>
      <c r="AI237" s="194">
        <f t="shared" si="109"/>
        <v>0</v>
      </c>
      <c r="AJ237" s="195"/>
      <c r="AK237" s="195"/>
      <c r="AL237" s="195">
        <f t="shared" si="110"/>
        <v>0</v>
      </c>
      <c r="AM237" s="196"/>
      <c r="AN237" s="196"/>
      <c r="AO237" s="196">
        <f t="shared" si="111"/>
        <v>0</v>
      </c>
      <c r="AP237" s="197"/>
      <c r="AQ237" s="197"/>
      <c r="AR237" s="197">
        <f t="shared" si="112"/>
        <v>0</v>
      </c>
      <c r="AS237" s="198"/>
      <c r="AT237" s="198"/>
      <c r="AU237" s="198">
        <f t="shared" si="113"/>
        <v>0</v>
      </c>
      <c r="AV237" s="199"/>
      <c r="AW237" s="199"/>
      <c r="AX237" s="199">
        <f t="shared" si="114"/>
        <v>0</v>
      </c>
      <c r="AY237" s="200"/>
      <c r="AZ237" s="200"/>
      <c r="BA237" s="200">
        <f t="shared" si="115"/>
        <v>0</v>
      </c>
      <c r="BB237" s="201"/>
      <c r="BC237" s="201"/>
      <c r="BD237" s="201">
        <f t="shared" si="116"/>
        <v>0</v>
      </c>
      <c r="BE237" s="202"/>
      <c r="BF237" s="202"/>
      <c r="BG237" s="202">
        <f t="shared" si="117"/>
        <v>0</v>
      </c>
      <c r="BH237" s="203"/>
      <c r="BI237" s="203"/>
      <c r="BJ237" s="203">
        <f t="shared" si="118"/>
        <v>0</v>
      </c>
      <c r="BK237" s="195"/>
      <c r="BL237" s="195"/>
      <c r="BM237" s="195">
        <f t="shared" si="119"/>
        <v>0</v>
      </c>
      <c r="BN237" s="204"/>
      <c r="BO237" s="204"/>
      <c r="BP237" s="204">
        <f t="shared" si="120"/>
        <v>0</v>
      </c>
      <c r="BQ237" s="205"/>
      <c r="BR237" s="205"/>
      <c r="BS237" s="205">
        <f t="shared" si="121"/>
        <v>0</v>
      </c>
      <c r="BT237" s="206"/>
      <c r="BU237" s="206"/>
      <c r="BV237" s="206">
        <f t="shared" si="122"/>
        <v>0</v>
      </c>
      <c r="BW237" s="207"/>
      <c r="BX237" s="207"/>
      <c r="BY237" s="207">
        <f t="shared" si="123"/>
        <v>0</v>
      </c>
      <c r="BZ237" s="208"/>
      <c r="CA237" s="208"/>
      <c r="CB237" s="208">
        <f t="shared" si="124"/>
        <v>0</v>
      </c>
      <c r="CC237" s="209"/>
      <c r="CD237" s="209"/>
      <c r="CE237" s="209">
        <f t="shared" si="125"/>
        <v>0</v>
      </c>
      <c r="CF237" s="210"/>
      <c r="CG237" s="210"/>
      <c r="CH237" s="210">
        <f t="shared" si="126"/>
        <v>0</v>
      </c>
      <c r="CI237" s="211"/>
      <c r="CJ237" s="211"/>
      <c r="CK237" s="211">
        <f t="shared" si="127"/>
        <v>0</v>
      </c>
      <c r="CL237" s="206"/>
      <c r="CM237" s="206"/>
      <c r="CN237" s="206">
        <f t="shared" si="128"/>
        <v>0</v>
      </c>
      <c r="CO237" s="212"/>
      <c r="CP237" s="212"/>
      <c r="CQ237" s="212">
        <f t="shared" si="129"/>
        <v>0</v>
      </c>
      <c r="CR237" s="213"/>
      <c r="CS237" s="213"/>
      <c r="CT237" s="213">
        <f t="shared" si="130"/>
        <v>0</v>
      </c>
      <c r="CU237">
        <f t="shared" si="131"/>
        <v>0</v>
      </c>
      <c r="CV237">
        <f t="shared" si="132"/>
        <v>0</v>
      </c>
      <c r="CW237">
        <f t="shared" si="133"/>
        <v>0</v>
      </c>
      <c r="CY237" s="140" t="e">
        <f t="shared" si="134"/>
        <v>#NAME?</v>
      </c>
      <c r="CZ237">
        <f t="shared" si="135"/>
        <v>0</v>
      </c>
    </row>
    <row r="238" spans="1:104">
      <c r="A238" s="181">
        <v>167</v>
      </c>
      <c r="B238" s="230"/>
      <c r="C238" s="182" t="s">
        <v>130</v>
      </c>
      <c r="D238" s="183"/>
      <c r="E238" s="184"/>
      <c r="F238" s="152"/>
      <c r="G238" s="152"/>
      <c r="H238" s="185">
        <f t="shared" si="100"/>
        <v>0</v>
      </c>
      <c r="I238" s="153"/>
      <c r="J238" s="153"/>
      <c r="K238" s="186">
        <f t="shared" si="101"/>
        <v>0</v>
      </c>
      <c r="L238" s="187"/>
      <c r="M238" s="187"/>
      <c r="N238" s="187">
        <f t="shared" si="102"/>
        <v>0</v>
      </c>
      <c r="O238" s="188"/>
      <c r="P238" s="188"/>
      <c r="Q238" s="188">
        <f t="shared" si="103"/>
        <v>0</v>
      </c>
      <c r="R238" s="189"/>
      <c r="S238" s="189"/>
      <c r="T238" s="189">
        <f t="shared" si="104"/>
        <v>0</v>
      </c>
      <c r="U238" s="190"/>
      <c r="V238" s="190"/>
      <c r="W238" s="190">
        <f t="shared" si="105"/>
        <v>0</v>
      </c>
      <c r="X238" s="191"/>
      <c r="Y238" s="191"/>
      <c r="Z238" s="191">
        <f t="shared" si="106"/>
        <v>0</v>
      </c>
      <c r="AA238" s="192"/>
      <c r="AB238" s="192"/>
      <c r="AC238" s="192">
        <f t="shared" si="107"/>
        <v>0</v>
      </c>
      <c r="AD238" s="193"/>
      <c r="AE238" s="193"/>
      <c r="AF238" s="193">
        <f t="shared" si="108"/>
        <v>0</v>
      </c>
      <c r="AG238" s="194"/>
      <c r="AH238" s="194"/>
      <c r="AI238" s="194">
        <f t="shared" si="109"/>
        <v>0</v>
      </c>
      <c r="AJ238" s="195"/>
      <c r="AK238" s="195"/>
      <c r="AL238" s="195">
        <f t="shared" si="110"/>
        <v>0</v>
      </c>
      <c r="AM238" s="196"/>
      <c r="AN238" s="196"/>
      <c r="AO238" s="196">
        <f t="shared" si="111"/>
        <v>0</v>
      </c>
      <c r="AP238" s="197"/>
      <c r="AQ238" s="197"/>
      <c r="AR238" s="197">
        <f t="shared" si="112"/>
        <v>0</v>
      </c>
      <c r="AS238" s="198"/>
      <c r="AT238" s="198"/>
      <c r="AU238" s="198">
        <f t="shared" si="113"/>
        <v>0</v>
      </c>
      <c r="AV238" s="199"/>
      <c r="AW238" s="199"/>
      <c r="AX238" s="199">
        <f t="shared" si="114"/>
        <v>0</v>
      </c>
      <c r="AY238" s="200"/>
      <c r="AZ238" s="200"/>
      <c r="BA238" s="200">
        <f t="shared" si="115"/>
        <v>0</v>
      </c>
      <c r="BB238" s="201"/>
      <c r="BC238" s="201"/>
      <c r="BD238" s="201">
        <f t="shared" si="116"/>
        <v>0</v>
      </c>
      <c r="BE238" s="202"/>
      <c r="BF238" s="202"/>
      <c r="BG238" s="202">
        <f t="shared" si="117"/>
        <v>0</v>
      </c>
      <c r="BH238" s="203"/>
      <c r="BI238" s="203"/>
      <c r="BJ238" s="203">
        <f t="shared" si="118"/>
        <v>0</v>
      </c>
      <c r="BK238" s="195"/>
      <c r="BL238" s="195"/>
      <c r="BM238" s="195">
        <f t="shared" si="119"/>
        <v>0</v>
      </c>
      <c r="BN238" s="204"/>
      <c r="BO238" s="204"/>
      <c r="BP238" s="204">
        <f t="shared" si="120"/>
        <v>0</v>
      </c>
      <c r="BQ238" s="205"/>
      <c r="BR238" s="205"/>
      <c r="BS238" s="205">
        <f t="shared" si="121"/>
        <v>0</v>
      </c>
      <c r="BT238" s="206"/>
      <c r="BU238" s="206"/>
      <c r="BV238" s="206">
        <f t="shared" si="122"/>
        <v>0</v>
      </c>
      <c r="BW238" s="207"/>
      <c r="BX238" s="207"/>
      <c r="BY238" s="207">
        <f t="shared" si="123"/>
        <v>0</v>
      </c>
      <c r="BZ238" s="208"/>
      <c r="CA238" s="208"/>
      <c r="CB238" s="208">
        <f t="shared" si="124"/>
        <v>0</v>
      </c>
      <c r="CC238" s="209"/>
      <c r="CD238" s="209"/>
      <c r="CE238" s="209">
        <f t="shared" si="125"/>
        <v>0</v>
      </c>
      <c r="CF238" s="210"/>
      <c r="CG238" s="210"/>
      <c r="CH238" s="210">
        <f t="shared" si="126"/>
        <v>0</v>
      </c>
      <c r="CI238" s="211"/>
      <c r="CJ238" s="211"/>
      <c r="CK238" s="211">
        <f t="shared" si="127"/>
        <v>0</v>
      </c>
      <c r="CL238" s="206"/>
      <c r="CM238" s="206"/>
      <c r="CN238" s="206">
        <f t="shared" si="128"/>
        <v>0</v>
      </c>
      <c r="CO238" s="212"/>
      <c r="CP238" s="212"/>
      <c r="CQ238" s="212">
        <f t="shared" si="129"/>
        <v>0</v>
      </c>
      <c r="CR238" s="213"/>
      <c r="CS238" s="213"/>
      <c r="CT238" s="213">
        <f t="shared" si="130"/>
        <v>0</v>
      </c>
      <c r="CU238">
        <f t="shared" si="131"/>
        <v>0</v>
      </c>
      <c r="CV238">
        <f t="shared" si="132"/>
        <v>0</v>
      </c>
      <c r="CW238">
        <f t="shared" si="133"/>
        <v>0</v>
      </c>
      <c r="CY238" s="140" t="e">
        <f t="shared" si="134"/>
        <v>#NAME?</v>
      </c>
      <c r="CZ238">
        <f t="shared" si="135"/>
        <v>0</v>
      </c>
    </row>
    <row r="239" spans="1:104">
      <c r="A239" s="181">
        <v>168</v>
      </c>
      <c r="B239" s="230"/>
      <c r="C239" s="182" t="s">
        <v>130</v>
      </c>
      <c r="D239" s="183"/>
      <c r="E239" s="184"/>
      <c r="F239" s="152"/>
      <c r="G239" s="152"/>
      <c r="H239" s="185">
        <f t="shared" si="100"/>
        <v>0</v>
      </c>
      <c r="I239" s="153"/>
      <c r="J239" s="153"/>
      <c r="K239" s="186">
        <f t="shared" si="101"/>
        <v>0</v>
      </c>
      <c r="L239" s="187"/>
      <c r="M239" s="187"/>
      <c r="N239" s="187">
        <f t="shared" si="102"/>
        <v>0</v>
      </c>
      <c r="O239" s="188"/>
      <c r="P239" s="188"/>
      <c r="Q239" s="188">
        <f t="shared" si="103"/>
        <v>0</v>
      </c>
      <c r="R239" s="189"/>
      <c r="S239" s="189"/>
      <c r="T239" s="189">
        <f t="shared" si="104"/>
        <v>0</v>
      </c>
      <c r="U239" s="190"/>
      <c r="V239" s="190"/>
      <c r="W239" s="190">
        <f t="shared" si="105"/>
        <v>0</v>
      </c>
      <c r="X239" s="191"/>
      <c r="Y239" s="191"/>
      <c r="Z239" s="191">
        <f t="shared" si="106"/>
        <v>0</v>
      </c>
      <c r="AA239" s="192"/>
      <c r="AB239" s="192"/>
      <c r="AC239" s="192">
        <f t="shared" si="107"/>
        <v>0</v>
      </c>
      <c r="AD239" s="193"/>
      <c r="AE239" s="193"/>
      <c r="AF239" s="193">
        <f t="shared" si="108"/>
        <v>0</v>
      </c>
      <c r="AG239" s="194"/>
      <c r="AH239" s="194"/>
      <c r="AI239" s="194">
        <f t="shared" si="109"/>
        <v>0</v>
      </c>
      <c r="AJ239" s="195"/>
      <c r="AK239" s="195"/>
      <c r="AL239" s="195">
        <f t="shared" si="110"/>
        <v>0</v>
      </c>
      <c r="AM239" s="196"/>
      <c r="AN239" s="196"/>
      <c r="AO239" s="196">
        <f t="shared" si="111"/>
        <v>0</v>
      </c>
      <c r="AP239" s="197"/>
      <c r="AQ239" s="197"/>
      <c r="AR239" s="197">
        <f t="shared" si="112"/>
        <v>0</v>
      </c>
      <c r="AS239" s="198"/>
      <c r="AT239" s="198"/>
      <c r="AU239" s="198">
        <f t="shared" si="113"/>
        <v>0</v>
      </c>
      <c r="AV239" s="199"/>
      <c r="AW239" s="199"/>
      <c r="AX239" s="199">
        <f t="shared" si="114"/>
        <v>0</v>
      </c>
      <c r="AY239" s="200"/>
      <c r="AZ239" s="200"/>
      <c r="BA239" s="200">
        <f t="shared" si="115"/>
        <v>0</v>
      </c>
      <c r="BB239" s="201"/>
      <c r="BC239" s="201"/>
      <c r="BD239" s="201">
        <f t="shared" si="116"/>
        <v>0</v>
      </c>
      <c r="BE239" s="202"/>
      <c r="BF239" s="202"/>
      <c r="BG239" s="202">
        <f t="shared" si="117"/>
        <v>0</v>
      </c>
      <c r="BH239" s="203"/>
      <c r="BI239" s="203"/>
      <c r="BJ239" s="203">
        <f t="shared" si="118"/>
        <v>0</v>
      </c>
      <c r="BK239" s="195"/>
      <c r="BL239" s="195"/>
      <c r="BM239" s="195">
        <f t="shared" si="119"/>
        <v>0</v>
      </c>
      <c r="BN239" s="204"/>
      <c r="BO239" s="204"/>
      <c r="BP239" s="204">
        <f t="shared" si="120"/>
        <v>0</v>
      </c>
      <c r="BQ239" s="205"/>
      <c r="BR239" s="205"/>
      <c r="BS239" s="205">
        <f t="shared" si="121"/>
        <v>0</v>
      </c>
      <c r="BT239" s="206"/>
      <c r="BU239" s="206"/>
      <c r="BV239" s="206">
        <f t="shared" si="122"/>
        <v>0</v>
      </c>
      <c r="BW239" s="207"/>
      <c r="BX239" s="207"/>
      <c r="BY239" s="207">
        <f t="shared" si="123"/>
        <v>0</v>
      </c>
      <c r="BZ239" s="208"/>
      <c r="CA239" s="208"/>
      <c r="CB239" s="208">
        <f t="shared" si="124"/>
        <v>0</v>
      </c>
      <c r="CC239" s="209"/>
      <c r="CD239" s="209"/>
      <c r="CE239" s="209">
        <f t="shared" si="125"/>
        <v>0</v>
      </c>
      <c r="CF239" s="210"/>
      <c r="CG239" s="210"/>
      <c r="CH239" s="210">
        <f t="shared" si="126"/>
        <v>0</v>
      </c>
      <c r="CI239" s="211"/>
      <c r="CJ239" s="211"/>
      <c r="CK239" s="211">
        <f t="shared" si="127"/>
        <v>0</v>
      </c>
      <c r="CL239" s="206"/>
      <c r="CM239" s="206"/>
      <c r="CN239" s="206">
        <f t="shared" si="128"/>
        <v>0</v>
      </c>
      <c r="CO239" s="212"/>
      <c r="CP239" s="212"/>
      <c r="CQ239" s="212">
        <f t="shared" si="129"/>
        <v>0</v>
      </c>
      <c r="CR239" s="213"/>
      <c r="CS239" s="213"/>
      <c r="CT239" s="213">
        <f t="shared" si="130"/>
        <v>0</v>
      </c>
      <c r="CU239">
        <f t="shared" si="131"/>
        <v>0</v>
      </c>
      <c r="CV239">
        <f t="shared" si="132"/>
        <v>0</v>
      </c>
      <c r="CW239">
        <f t="shared" si="133"/>
        <v>0</v>
      </c>
      <c r="CY239" s="140" t="e">
        <f t="shared" si="134"/>
        <v>#NAME?</v>
      </c>
      <c r="CZ239">
        <f t="shared" si="135"/>
        <v>0</v>
      </c>
    </row>
    <row r="240" spans="1:104">
      <c r="A240" s="181">
        <v>169</v>
      </c>
      <c r="B240" s="230"/>
      <c r="C240" s="182" t="s">
        <v>130</v>
      </c>
      <c r="D240" s="183"/>
      <c r="E240" s="184"/>
      <c r="F240" s="152"/>
      <c r="G240" s="152"/>
      <c r="H240" s="185">
        <f t="shared" si="100"/>
        <v>0</v>
      </c>
      <c r="I240" s="153"/>
      <c r="J240" s="153"/>
      <c r="K240" s="186">
        <f t="shared" si="101"/>
        <v>0</v>
      </c>
      <c r="L240" s="187"/>
      <c r="M240" s="187"/>
      <c r="N240" s="187">
        <f t="shared" si="102"/>
        <v>0</v>
      </c>
      <c r="O240" s="188"/>
      <c r="P240" s="188"/>
      <c r="Q240" s="188">
        <f t="shared" si="103"/>
        <v>0</v>
      </c>
      <c r="R240" s="189"/>
      <c r="S240" s="189"/>
      <c r="T240" s="189">
        <f t="shared" si="104"/>
        <v>0</v>
      </c>
      <c r="U240" s="190"/>
      <c r="V240" s="190"/>
      <c r="W240" s="190">
        <f t="shared" si="105"/>
        <v>0</v>
      </c>
      <c r="X240" s="191"/>
      <c r="Y240" s="191"/>
      <c r="Z240" s="191">
        <f t="shared" si="106"/>
        <v>0</v>
      </c>
      <c r="AA240" s="192"/>
      <c r="AB240" s="192"/>
      <c r="AC240" s="192">
        <f t="shared" si="107"/>
        <v>0</v>
      </c>
      <c r="AD240" s="193"/>
      <c r="AE240" s="193"/>
      <c r="AF240" s="193">
        <f t="shared" si="108"/>
        <v>0</v>
      </c>
      <c r="AG240" s="194"/>
      <c r="AH240" s="194"/>
      <c r="AI240" s="194">
        <f t="shared" si="109"/>
        <v>0</v>
      </c>
      <c r="AJ240" s="195"/>
      <c r="AK240" s="195"/>
      <c r="AL240" s="195">
        <f t="shared" si="110"/>
        <v>0</v>
      </c>
      <c r="AM240" s="196"/>
      <c r="AN240" s="196"/>
      <c r="AO240" s="196">
        <f t="shared" si="111"/>
        <v>0</v>
      </c>
      <c r="AP240" s="197"/>
      <c r="AQ240" s="197"/>
      <c r="AR240" s="197">
        <f t="shared" si="112"/>
        <v>0</v>
      </c>
      <c r="AS240" s="198"/>
      <c r="AT240" s="198"/>
      <c r="AU240" s="198">
        <f t="shared" si="113"/>
        <v>0</v>
      </c>
      <c r="AV240" s="199"/>
      <c r="AW240" s="199"/>
      <c r="AX240" s="199">
        <f t="shared" si="114"/>
        <v>0</v>
      </c>
      <c r="AY240" s="200"/>
      <c r="AZ240" s="200"/>
      <c r="BA240" s="200">
        <f t="shared" si="115"/>
        <v>0</v>
      </c>
      <c r="BB240" s="201"/>
      <c r="BC240" s="201"/>
      <c r="BD240" s="201">
        <f t="shared" si="116"/>
        <v>0</v>
      </c>
      <c r="BE240" s="202"/>
      <c r="BF240" s="202"/>
      <c r="BG240" s="202">
        <f t="shared" si="117"/>
        <v>0</v>
      </c>
      <c r="BH240" s="203"/>
      <c r="BI240" s="203"/>
      <c r="BJ240" s="203">
        <f t="shared" si="118"/>
        <v>0</v>
      </c>
      <c r="BK240" s="195"/>
      <c r="BL240" s="195"/>
      <c r="BM240" s="195">
        <f t="shared" si="119"/>
        <v>0</v>
      </c>
      <c r="BN240" s="204"/>
      <c r="BO240" s="204"/>
      <c r="BP240" s="204">
        <f t="shared" si="120"/>
        <v>0</v>
      </c>
      <c r="BQ240" s="205"/>
      <c r="BR240" s="205"/>
      <c r="BS240" s="205">
        <f t="shared" si="121"/>
        <v>0</v>
      </c>
      <c r="BT240" s="206"/>
      <c r="BU240" s="206"/>
      <c r="BV240" s="206">
        <f t="shared" si="122"/>
        <v>0</v>
      </c>
      <c r="BW240" s="207"/>
      <c r="BX240" s="207"/>
      <c r="BY240" s="207">
        <f t="shared" si="123"/>
        <v>0</v>
      </c>
      <c r="BZ240" s="208"/>
      <c r="CA240" s="208"/>
      <c r="CB240" s="208">
        <f t="shared" si="124"/>
        <v>0</v>
      </c>
      <c r="CC240" s="209"/>
      <c r="CD240" s="209"/>
      <c r="CE240" s="209">
        <f t="shared" si="125"/>
        <v>0</v>
      </c>
      <c r="CF240" s="210"/>
      <c r="CG240" s="210"/>
      <c r="CH240" s="210">
        <f t="shared" si="126"/>
        <v>0</v>
      </c>
      <c r="CI240" s="211"/>
      <c r="CJ240" s="211"/>
      <c r="CK240" s="211">
        <f t="shared" si="127"/>
        <v>0</v>
      </c>
      <c r="CL240" s="206"/>
      <c r="CM240" s="206"/>
      <c r="CN240" s="206">
        <f t="shared" si="128"/>
        <v>0</v>
      </c>
      <c r="CO240" s="212"/>
      <c r="CP240" s="212"/>
      <c r="CQ240" s="212">
        <f t="shared" si="129"/>
        <v>0</v>
      </c>
      <c r="CR240" s="213"/>
      <c r="CS240" s="213"/>
      <c r="CT240" s="213">
        <f t="shared" si="130"/>
        <v>0</v>
      </c>
      <c r="CU240">
        <f t="shared" si="131"/>
        <v>0</v>
      </c>
      <c r="CV240">
        <f t="shared" si="132"/>
        <v>0</v>
      </c>
      <c r="CW240">
        <f t="shared" si="133"/>
        <v>0</v>
      </c>
      <c r="CY240" s="140" t="e">
        <f t="shared" si="134"/>
        <v>#NAME?</v>
      </c>
      <c r="CZ240">
        <f t="shared" si="135"/>
        <v>0</v>
      </c>
    </row>
    <row r="241" spans="1:104">
      <c r="A241" s="181">
        <v>170</v>
      </c>
      <c r="B241" s="230"/>
      <c r="C241" s="182" t="s">
        <v>130</v>
      </c>
      <c r="D241" s="183"/>
      <c r="E241" s="184"/>
      <c r="F241" s="152"/>
      <c r="G241" s="152"/>
      <c r="H241" s="185">
        <f t="shared" si="100"/>
        <v>0</v>
      </c>
      <c r="I241" s="153"/>
      <c r="J241" s="153"/>
      <c r="K241" s="186">
        <f t="shared" si="101"/>
        <v>0</v>
      </c>
      <c r="L241" s="187"/>
      <c r="M241" s="187"/>
      <c r="N241" s="187">
        <f t="shared" si="102"/>
        <v>0</v>
      </c>
      <c r="O241" s="188"/>
      <c r="P241" s="188"/>
      <c r="Q241" s="188">
        <f t="shared" si="103"/>
        <v>0</v>
      </c>
      <c r="R241" s="189"/>
      <c r="S241" s="189"/>
      <c r="T241" s="189">
        <f t="shared" si="104"/>
        <v>0</v>
      </c>
      <c r="U241" s="190"/>
      <c r="V241" s="190"/>
      <c r="W241" s="190">
        <f t="shared" si="105"/>
        <v>0</v>
      </c>
      <c r="X241" s="191"/>
      <c r="Y241" s="191"/>
      <c r="Z241" s="191">
        <f t="shared" si="106"/>
        <v>0</v>
      </c>
      <c r="AA241" s="192"/>
      <c r="AB241" s="192"/>
      <c r="AC241" s="192">
        <f t="shared" si="107"/>
        <v>0</v>
      </c>
      <c r="AD241" s="193"/>
      <c r="AE241" s="193"/>
      <c r="AF241" s="193">
        <f t="shared" si="108"/>
        <v>0</v>
      </c>
      <c r="AG241" s="194"/>
      <c r="AH241" s="194"/>
      <c r="AI241" s="194">
        <f t="shared" si="109"/>
        <v>0</v>
      </c>
      <c r="AJ241" s="195"/>
      <c r="AK241" s="195"/>
      <c r="AL241" s="195">
        <f t="shared" si="110"/>
        <v>0</v>
      </c>
      <c r="AM241" s="196"/>
      <c r="AN241" s="196"/>
      <c r="AO241" s="196">
        <f t="shared" si="111"/>
        <v>0</v>
      </c>
      <c r="AP241" s="197"/>
      <c r="AQ241" s="197"/>
      <c r="AR241" s="197">
        <f t="shared" si="112"/>
        <v>0</v>
      </c>
      <c r="AS241" s="198"/>
      <c r="AT241" s="198"/>
      <c r="AU241" s="198">
        <f t="shared" si="113"/>
        <v>0</v>
      </c>
      <c r="AV241" s="199"/>
      <c r="AW241" s="199"/>
      <c r="AX241" s="199">
        <f t="shared" si="114"/>
        <v>0</v>
      </c>
      <c r="AY241" s="200"/>
      <c r="AZ241" s="200"/>
      <c r="BA241" s="200">
        <f t="shared" si="115"/>
        <v>0</v>
      </c>
      <c r="BB241" s="201"/>
      <c r="BC241" s="201"/>
      <c r="BD241" s="201">
        <f t="shared" si="116"/>
        <v>0</v>
      </c>
      <c r="BE241" s="202"/>
      <c r="BF241" s="202"/>
      <c r="BG241" s="202">
        <f t="shared" si="117"/>
        <v>0</v>
      </c>
      <c r="BH241" s="203"/>
      <c r="BI241" s="203"/>
      <c r="BJ241" s="203">
        <f t="shared" si="118"/>
        <v>0</v>
      </c>
      <c r="BK241" s="195"/>
      <c r="BL241" s="195"/>
      <c r="BM241" s="195">
        <f t="shared" si="119"/>
        <v>0</v>
      </c>
      <c r="BN241" s="204"/>
      <c r="BO241" s="204"/>
      <c r="BP241" s="204">
        <f t="shared" si="120"/>
        <v>0</v>
      </c>
      <c r="BQ241" s="205"/>
      <c r="BR241" s="205"/>
      <c r="BS241" s="205">
        <f t="shared" si="121"/>
        <v>0</v>
      </c>
      <c r="BT241" s="206"/>
      <c r="BU241" s="206"/>
      <c r="BV241" s="206">
        <f t="shared" si="122"/>
        <v>0</v>
      </c>
      <c r="BW241" s="207"/>
      <c r="BX241" s="207"/>
      <c r="BY241" s="207">
        <f t="shared" si="123"/>
        <v>0</v>
      </c>
      <c r="BZ241" s="208"/>
      <c r="CA241" s="208"/>
      <c r="CB241" s="208">
        <f t="shared" si="124"/>
        <v>0</v>
      </c>
      <c r="CC241" s="209"/>
      <c r="CD241" s="209"/>
      <c r="CE241" s="209">
        <f t="shared" si="125"/>
        <v>0</v>
      </c>
      <c r="CF241" s="210"/>
      <c r="CG241" s="210"/>
      <c r="CH241" s="210">
        <f t="shared" si="126"/>
        <v>0</v>
      </c>
      <c r="CI241" s="211"/>
      <c r="CJ241" s="211"/>
      <c r="CK241" s="211">
        <f t="shared" si="127"/>
        <v>0</v>
      </c>
      <c r="CL241" s="206"/>
      <c r="CM241" s="206"/>
      <c r="CN241" s="206">
        <f t="shared" si="128"/>
        <v>0</v>
      </c>
      <c r="CO241" s="212"/>
      <c r="CP241" s="212"/>
      <c r="CQ241" s="212">
        <f t="shared" si="129"/>
        <v>0</v>
      </c>
      <c r="CR241" s="213"/>
      <c r="CS241" s="213"/>
      <c r="CT241" s="213">
        <f t="shared" si="130"/>
        <v>0</v>
      </c>
      <c r="CU241">
        <f t="shared" si="131"/>
        <v>0</v>
      </c>
      <c r="CV241">
        <f t="shared" si="132"/>
        <v>0</v>
      </c>
      <c r="CW241">
        <f t="shared" si="133"/>
        <v>0</v>
      </c>
      <c r="CY241" s="140" t="e">
        <f t="shared" si="134"/>
        <v>#NAME?</v>
      </c>
      <c r="CZ241">
        <f t="shared" si="135"/>
        <v>0</v>
      </c>
    </row>
    <row r="242" spans="1:104">
      <c r="A242" s="181">
        <v>171</v>
      </c>
      <c r="B242" s="230"/>
      <c r="C242" s="182" t="s">
        <v>130</v>
      </c>
      <c r="D242" s="183"/>
      <c r="E242" s="184"/>
      <c r="F242" s="152"/>
      <c r="G242" s="152"/>
      <c r="H242" s="185">
        <f t="shared" si="100"/>
        <v>0</v>
      </c>
      <c r="I242" s="153"/>
      <c r="J242" s="153"/>
      <c r="K242" s="186">
        <f t="shared" si="101"/>
        <v>0</v>
      </c>
      <c r="L242" s="187"/>
      <c r="M242" s="187"/>
      <c r="N242" s="187">
        <f t="shared" si="102"/>
        <v>0</v>
      </c>
      <c r="O242" s="188"/>
      <c r="P242" s="188"/>
      <c r="Q242" s="188">
        <f t="shared" si="103"/>
        <v>0</v>
      </c>
      <c r="R242" s="189"/>
      <c r="S242" s="189"/>
      <c r="T242" s="189">
        <f t="shared" si="104"/>
        <v>0</v>
      </c>
      <c r="U242" s="190"/>
      <c r="V242" s="190"/>
      <c r="W242" s="190">
        <f t="shared" si="105"/>
        <v>0</v>
      </c>
      <c r="X242" s="191"/>
      <c r="Y242" s="191"/>
      <c r="Z242" s="191">
        <f t="shared" si="106"/>
        <v>0</v>
      </c>
      <c r="AA242" s="192"/>
      <c r="AB242" s="192"/>
      <c r="AC242" s="192">
        <f t="shared" si="107"/>
        <v>0</v>
      </c>
      <c r="AD242" s="193"/>
      <c r="AE242" s="193"/>
      <c r="AF242" s="193">
        <f t="shared" si="108"/>
        <v>0</v>
      </c>
      <c r="AG242" s="194"/>
      <c r="AH242" s="194"/>
      <c r="AI242" s="194">
        <f t="shared" si="109"/>
        <v>0</v>
      </c>
      <c r="AJ242" s="195"/>
      <c r="AK242" s="195"/>
      <c r="AL242" s="195">
        <f t="shared" si="110"/>
        <v>0</v>
      </c>
      <c r="AM242" s="196"/>
      <c r="AN242" s="196"/>
      <c r="AO242" s="196">
        <f t="shared" si="111"/>
        <v>0</v>
      </c>
      <c r="AP242" s="197"/>
      <c r="AQ242" s="197"/>
      <c r="AR242" s="197">
        <f t="shared" si="112"/>
        <v>0</v>
      </c>
      <c r="AS242" s="198"/>
      <c r="AT242" s="198"/>
      <c r="AU242" s="198">
        <f t="shared" si="113"/>
        <v>0</v>
      </c>
      <c r="AV242" s="199"/>
      <c r="AW242" s="199"/>
      <c r="AX242" s="199">
        <f t="shared" si="114"/>
        <v>0</v>
      </c>
      <c r="AY242" s="200"/>
      <c r="AZ242" s="200"/>
      <c r="BA242" s="200">
        <f t="shared" si="115"/>
        <v>0</v>
      </c>
      <c r="BB242" s="201"/>
      <c r="BC242" s="201"/>
      <c r="BD242" s="201">
        <f t="shared" si="116"/>
        <v>0</v>
      </c>
      <c r="BE242" s="202"/>
      <c r="BF242" s="202"/>
      <c r="BG242" s="202">
        <f t="shared" si="117"/>
        <v>0</v>
      </c>
      <c r="BH242" s="203"/>
      <c r="BI242" s="203"/>
      <c r="BJ242" s="203">
        <f t="shared" si="118"/>
        <v>0</v>
      </c>
      <c r="BK242" s="195"/>
      <c r="BL242" s="195"/>
      <c r="BM242" s="195">
        <f t="shared" si="119"/>
        <v>0</v>
      </c>
      <c r="BN242" s="204"/>
      <c r="BO242" s="204"/>
      <c r="BP242" s="204">
        <f t="shared" si="120"/>
        <v>0</v>
      </c>
      <c r="BQ242" s="205"/>
      <c r="BR242" s="205"/>
      <c r="BS242" s="205">
        <f t="shared" si="121"/>
        <v>0</v>
      </c>
      <c r="BT242" s="206"/>
      <c r="BU242" s="206"/>
      <c r="BV242" s="206">
        <f t="shared" si="122"/>
        <v>0</v>
      </c>
      <c r="BW242" s="207"/>
      <c r="BX242" s="207"/>
      <c r="BY242" s="207">
        <f t="shared" si="123"/>
        <v>0</v>
      </c>
      <c r="BZ242" s="208"/>
      <c r="CA242" s="208"/>
      <c r="CB242" s="208">
        <f t="shared" si="124"/>
        <v>0</v>
      </c>
      <c r="CC242" s="209"/>
      <c r="CD242" s="209"/>
      <c r="CE242" s="209">
        <f t="shared" si="125"/>
        <v>0</v>
      </c>
      <c r="CF242" s="210"/>
      <c r="CG242" s="210"/>
      <c r="CH242" s="210">
        <f t="shared" si="126"/>
        <v>0</v>
      </c>
      <c r="CI242" s="211"/>
      <c r="CJ242" s="211"/>
      <c r="CK242" s="211">
        <f t="shared" si="127"/>
        <v>0</v>
      </c>
      <c r="CL242" s="206"/>
      <c r="CM242" s="206"/>
      <c r="CN242" s="206">
        <f t="shared" si="128"/>
        <v>0</v>
      </c>
      <c r="CO242" s="212"/>
      <c r="CP242" s="212"/>
      <c r="CQ242" s="212">
        <f t="shared" si="129"/>
        <v>0</v>
      </c>
      <c r="CR242" s="213"/>
      <c r="CS242" s="213"/>
      <c r="CT242" s="213">
        <f t="shared" si="130"/>
        <v>0</v>
      </c>
      <c r="CU242">
        <f t="shared" si="131"/>
        <v>0</v>
      </c>
      <c r="CV242">
        <f t="shared" si="132"/>
        <v>0</v>
      </c>
      <c r="CW242">
        <f t="shared" si="133"/>
        <v>0</v>
      </c>
      <c r="CY242" s="140" t="e">
        <f t="shared" si="134"/>
        <v>#NAME?</v>
      </c>
      <c r="CZ242">
        <f t="shared" si="135"/>
        <v>0</v>
      </c>
    </row>
    <row r="243" spans="1:104">
      <c r="A243" s="181">
        <v>172</v>
      </c>
      <c r="B243" s="230"/>
      <c r="C243" s="182" t="s">
        <v>130</v>
      </c>
      <c r="D243" s="183"/>
      <c r="E243" s="184"/>
      <c r="F243" s="152"/>
      <c r="G243" s="152"/>
      <c r="H243" s="185">
        <f t="shared" si="100"/>
        <v>0</v>
      </c>
      <c r="I243" s="153"/>
      <c r="J243" s="153"/>
      <c r="K243" s="186">
        <f t="shared" si="101"/>
        <v>0</v>
      </c>
      <c r="L243" s="187"/>
      <c r="M243" s="187"/>
      <c r="N243" s="187">
        <f t="shared" si="102"/>
        <v>0</v>
      </c>
      <c r="O243" s="188"/>
      <c r="P243" s="188"/>
      <c r="Q243" s="188">
        <f t="shared" si="103"/>
        <v>0</v>
      </c>
      <c r="R243" s="189"/>
      <c r="S243" s="189"/>
      <c r="T243" s="189">
        <f t="shared" si="104"/>
        <v>0</v>
      </c>
      <c r="U243" s="190"/>
      <c r="V243" s="190"/>
      <c r="W243" s="190">
        <f t="shared" si="105"/>
        <v>0</v>
      </c>
      <c r="X243" s="191"/>
      <c r="Y243" s="191"/>
      <c r="Z243" s="191">
        <f t="shared" si="106"/>
        <v>0</v>
      </c>
      <c r="AA243" s="192"/>
      <c r="AB243" s="192"/>
      <c r="AC243" s="192">
        <f t="shared" si="107"/>
        <v>0</v>
      </c>
      <c r="AD243" s="193"/>
      <c r="AE243" s="193"/>
      <c r="AF243" s="193">
        <f t="shared" si="108"/>
        <v>0</v>
      </c>
      <c r="AG243" s="194"/>
      <c r="AH243" s="194"/>
      <c r="AI243" s="194">
        <f t="shared" si="109"/>
        <v>0</v>
      </c>
      <c r="AJ243" s="195"/>
      <c r="AK243" s="195"/>
      <c r="AL243" s="195">
        <f t="shared" si="110"/>
        <v>0</v>
      </c>
      <c r="AM243" s="196"/>
      <c r="AN243" s="196"/>
      <c r="AO243" s="196">
        <f t="shared" si="111"/>
        <v>0</v>
      </c>
      <c r="AP243" s="197"/>
      <c r="AQ243" s="197"/>
      <c r="AR243" s="197">
        <f t="shared" si="112"/>
        <v>0</v>
      </c>
      <c r="AS243" s="198"/>
      <c r="AT243" s="198"/>
      <c r="AU243" s="198">
        <f t="shared" si="113"/>
        <v>0</v>
      </c>
      <c r="AV243" s="199"/>
      <c r="AW243" s="199"/>
      <c r="AX243" s="199">
        <f t="shared" si="114"/>
        <v>0</v>
      </c>
      <c r="AY243" s="200"/>
      <c r="AZ243" s="200"/>
      <c r="BA243" s="200">
        <f t="shared" si="115"/>
        <v>0</v>
      </c>
      <c r="BB243" s="201"/>
      <c r="BC243" s="201"/>
      <c r="BD243" s="201">
        <f t="shared" si="116"/>
        <v>0</v>
      </c>
      <c r="BE243" s="202"/>
      <c r="BF243" s="202"/>
      <c r="BG243" s="202">
        <f t="shared" si="117"/>
        <v>0</v>
      </c>
      <c r="BH243" s="203"/>
      <c r="BI243" s="203"/>
      <c r="BJ243" s="203">
        <f t="shared" si="118"/>
        <v>0</v>
      </c>
      <c r="BK243" s="195"/>
      <c r="BL243" s="195"/>
      <c r="BM243" s="195">
        <f t="shared" si="119"/>
        <v>0</v>
      </c>
      <c r="BN243" s="204"/>
      <c r="BO243" s="204"/>
      <c r="BP243" s="204">
        <f t="shared" si="120"/>
        <v>0</v>
      </c>
      <c r="BQ243" s="205"/>
      <c r="BR243" s="205"/>
      <c r="BS243" s="205">
        <f t="shared" si="121"/>
        <v>0</v>
      </c>
      <c r="BT243" s="206"/>
      <c r="BU243" s="206"/>
      <c r="BV243" s="206">
        <f t="shared" si="122"/>
        <v>0</v>
      </c>
      <c r="BW243" s="207"/>
      <c r="BX243" s="207"/>
      <c r="BY243" s="207">
        <f t="shared" si="123"/>
        <v>0</v>
      </c>
      <c r="BZ243" s="208"/>
      <c r="CA243" s="208"/>
      <c r="CB243" s="208">
        <f t="shared" si="124"/>
        <v>0</v>
      </c>
      <c r="CC243" s="209"/>
      <c r="CD243" s="209"/>
      <c r="CE243" s="209">
        <f t="shared" si="125"/>
        <v>0</v>
      </c>
      <c r="CF243" s="210"/>
      <c r="CG243" s="210"/>
      <c r="CH243" s="210">
        <f t="shared" si="126"/>
        <v>0</v>
      </c>
      <c r="CI243" s="211"/>
      <c r="CJ243" s="211"/>
      <c r="CK243" s="211">
        <f t="shared" si="127"/>
        <v>0</v>
      </c>
      <c r="CL243" s="206"/>
      <c r="CM243" s="206"/>
      <c r="CN243" s="206">
        <f t="shared" si="128"/>
        <v>0</v>
      </c>
      <c r="CO243" s="212"/>
      <c r="CP243" s="212"/>
      <c r="CQ243" s="212">
        <f t="shared" si="129"/>
        <v>0</v>
      </c>
      <c r="CR243" s="213"/>
      <c r="CS243" s="213"/>
      <c r="CT243" s="213">
        <f t="shared" si="130"/>
        <v>0</v>
      </c>
      <c r="CU243">
        <f t="shared" si="131"/>
        <v>0</v>
      </c>
      <c r="CV243">
        <f t="shared" si="132"/>
        <v>0</v>
      </c>
      <c r="CW243">
        <f t="shared" si="133"/>
        <v>0</v>
      </c>
      <c r="CY243" s="140" t="e">
        <f t="shared" si="134"/>
        <v>#NAME?</v>
      </c>
      <c r="CZ243">
        <f t="shared" si="135"/>
        <v>0</v>
      </c>
    </row>
    <row r="244" spans="1:104">
      <c r="A244" s="181">
        <v>173</v>
      </c>
      <c r="B244" s="230"/>
      <c r="C244" s="182" t="s">
        <v>130</v>
      </c>
      <c r="D244" s="183"/>
      <c r="E244" s="184"/>
      <c r="F244" s="152"/>
      <c r="G244" s="152"/>
      <c r="H244" s="185">
        <f t="shared" si="100"/>
        <v>0</v>
      </c>
      <c r="I244" s="153"/>
      <c r="J244" s="153"/>
      <c r="K244" s="186">
        <f t="shared" si="101"/>
        <v>0</v>
      </c>
      <c r="L244" s="187"/>
      <c r="M244" s="187"/>
      <c r="N244" s="187">
        <f t="shared" si="102"/>
        <v>0</v>
      </c>
      <c r="O244" s="188"/>
      <c r="P244" s="188"/>
      <c r="Q244" s="188">
        <f t="shared" si="103"/>
        <v>0</v>
      </c>
      <c r="R244" s="189"/>
      <c r="S244" s="189"/>
      <c r="T244" s="189">
        <f t="shared" si="104"/>
        <v>0</v>
      </c>
      <c r="U244" s="190"/>
      <c r="V244" s="190"/>
      <c r="W244" s="190">
        <f t="shared" si="105"/>
        <v>0</v>
      </c>
      <c r="X244" s="191"/>
      <c r="Y244" s="191"/>
      <c r="Z244" s="191">
        <f t="shared" si="106"/>
        <v>0</v>
      </c>
      <c r="AA244" s="192"/>
      <c r="AB244" s="192"/>
      <c r="AC244" s="192">
        <f t="shared" si="107"/>
        <v>0</v>
      </c>
      <c r="AD244" s="193"/>
      <c r="AE244" s="193"/>
      <c r="AF244" s="193">
        <f t="shared" si="108"/>
        <v>0</v>
      </c>
      <c r="AG244" s="194"/>
      <c r="AH244" s="194"/>
      <c r="AI244" s="194">
        <f t="shared" si="109"/>
        <v>0</v>
      </c>
      <c r="AJ244" s="195"/>
      <c r="AK244" s="195"/>
      <c r="AL244" s="195">
        <f t="shared" si="110"/>
        <v>0</v>
      </c>
      <c r="AM244" s="196"/>
      <c r="AN244" s="196"/>
      <c r="AO244" s="196">
        <f t="shared" si="111"/>
        <v>0</v>
      </c>
      <c r="AP244" s="197"/>
      <c r="AQ244" s="197"/>
      <c r="AR244" s="197">
        <f t="shared" si="112"/>
        <v>0</v>
      </c>
      <c r="AS244" s="198"/>
      <c r="AT244" s="198"/>
      <c r="AU244" s="198">
        <f t="shared" si="113"/>
        <v>0</v>
      </c>
      <c r="AV244" s="199"/>
      <c r="AW244" s="199"/>
      <c r="AX244" s="199">
        <f t="shared" si="114"/>
        <v>0</v>
      </c>
      <c r="AY244" s="200"/>
      <c r="AZ244" s="200"/>
      <c r="BA244" s="200">
        <f t="shared" si="115"/>
        <v>0</v>
      </c>
      <c r="BB244" s="201"/>
      <c r="BC244" s="201"/>
      <c r="BD244" s="201">
        <f t="shared" si="116"/>
        <v>0</v>
      </c>
      <c r="BE244" s="202"/>
      <c r="BF244" s="202"/>
      <c r="BG244" s="202">
        <f t="shared" si="117"/>
        <v>0</v>
      </c>
      <c r="BH244" s="203"/>
      <c r="BI244" s="203"/>
      <c r="BJ244" s="203">
        <f t="shared" si="118"/>
        <v>0</v>
      </c>
      <c r="BK244" s="195"/>
      <c r="BL244" s="195"/>
      <c r="BM244" s="195">
        <f t="shared" si="119"/>
        <v>0</v>
      </c>
      <c r="BN244" s="204"/>
      <c r="BO244" s="204"/>
      <c r="BP244" s="204">
        <f t="shared" si="120"/>
        <v>0</v>
      </c>
      <c r="BQ244" s="205"/>
      <c r="BR244" s="205"/>
      <c r="BS244" s="205">
        <f t="shared" si="121"/>
        <v>0</v>
      </c>
      <c r="BT244" s="206"/>
      <c r="BU244" s="206"/>
      <c r="BV244" s="206">
        <f t="shared" si="122"/>
        <v>0</v>
      </c>
      <c r="BW244" s="207"/>
      <c r="BX244" s="207"/>
      <c r="BY244" s="207">
        <f t="shared" si="123"/>
        <v>0</v>
      </c>
      <c r="BZ244" s="208"/>
      <c r="CA244" s="208"/>
      <c r="CB244" s="208">
        <f t="shared" si="124"/>
        <v>0</v>
      </c>
      <c r="CC244" s="209"/>
      <c r="CD244" s="209"/>
      <c r="CE244" s="209">
        <f t="shared" si="125"/>
        <v>0</v>
      </c>
      <c r="CF244" s="210"/>
      <c r="CG244" s="210"/>
      <c r="CH244" s="210">
        <f t="shared" si="126"/>
        <v>0</v>
      </c>
      <c r="CI244" s="211"/>
      <c r="CJ244" s="211"/>
      <c r="CK244" s="211">
        <f t="shared" si="127"/>
        <v>0</v>
      </c>
      <c r="CL244" s="206"/>
      <c r="CM244" s="206"/>
      <c r="CN244" s="206">
        <f t="shared" si="128"/>
        <v>0</v>
      </c>
      <c r="CO244" s="212"/>
      <c r="CP244" s="212"/>
      <c r="CQ244" s="212">
        <f t="shared" si="129"/>
        <v>0</v>
      </c>
      <c r="CR244" s="213"/>
      <c r="CS244" s="213"/>
      <c r="CT244" s="213">
        <f t="shared" si="130"/>
        <v>0</v>
      </c>
      <c r="CU244">
        <f t="shared" si="131"/>
        <v>0</v>
      </c>
      <c r="CV244">
        <f t="shared" si="132"/>
        <v>0</v>
      </c>
      <c r="CW244">
        <f t="shared" si="133"/>
        <v>0</v>
      </c>
      <c r="CY244" s="140" t="e">
        <f t="shared" si="134"/>
        <v>#NAME?</v>
      </c>
      <c r="CZ244">
        <f t="shared" si="135"/>
        <v>0</v>
      </c>
    </row>
    <row r="245" spans="1:104">
      <c r="A245" s="181">
        <v>174</v>
      </c>
      <c r="B245" s="230"/>
      <c r="C245" s="182" t="s">
        <v>130</v>
      </c>
      <c r="D245" s="183"/>
      <c r="E245" s="184"/>
      <c r="F245" s="152"/>
      <c r="G245" s="152"/>
      <c r="H245" s="185">
        <f t="shared" ref="H245:H308" si="136">D245+F245-G245</f>
        <v>0</v>
      </c>
      <c r="I245" s="153"/>
      <c r="J245" s="153"/>
      <c r="K245" s="186">
        <f t="shared" ref="K245:K308" si="137">H245+I245-J245</f>
        <v>0</v>
      </c>
      <c r="L245" s="187"/>
      <c r="M245" s="187"/>
      <c r="N245" s="187">
        <f t="shared" ref="N245:N308" si="138">K245+L245-M245</f>
        <v>0</v>
      </c>
      <c r="O245" s="188"/>
      <c r="P245" s="188"/>
      <c r="Q245" s="188">
        <f t="shared" ref="Q245:Q308" si="139">N245+O245-P245</f>
        <v>0</v>
      </c>
      <c r="R245" s="189"/>
      <c r="S245" s="189"/>
      <c r="T245" s="189">
        <f t="shared" ref="T245:T308" si="140">Q245+R245-S245</f>
        <v>0</v>
      </c>
      <c r="U245" s="190"/>
      <c r="V245" s="190"/>
      <c r="W245" s="190">
        <f t="shared" ref="W245:W308" si="141">T245+U245-V245</f>
        <v>0</v>
      </c>
      <c r="X245" s="191"/>
      <c r="Y245" s="191"/>
      <c r="Z245" s="191">
        <f t="shared" ref="Z245:Z308" si="142">W245+X245-Y245</f>
        <v>0</v>
      </c>
      <c r="AA245" s="192"/>
      <c r="AB245" s="192"/>
      <c r="AC245" s="192">
        <f t="shared" ref="AC245:AC308" si="143">Z245+AA245-AB245</f>
        <v>0</v>
      </c>
      <c r="AD245" s="193"/>
      <c r="AE245" s="193"/>
      <c r="AF245" s="193">
        <f t="shared" ref="AF245:AF308" si="144">AC245+AD245-AE245</f>
        <v>0</v>
      </c>
      <c r="AG245" s="194"/>
      <c r="AH245" s="194"/>
      <c r="AI245" s="194">
        <f t="shared" ref="AI245:AI308" si="145">AF245+AG245-AH245</f>
        <v>0</v>
      </c>
      <c r="AJ245" s="195"/>
      <c r="AK245" s="195"/>
      <c r="AL245" s="195">
        <f t="shared" ref="AL245:AL308" si="146">AI245+AJ245-AK245</f>
        <v>0</v>
      </c>
      <c r="AM245" s="196"/>
      <c r="AN245" s="196"/>
      <c r="AO245" s="196">
        <f t="shared" ref="AO245:AO308" si="147">AL245+AM245-AN245</f>
        <v>0</v>
      </c>
      <c r="AP245" s="197"/>
      <c r="AQ245" s="197"/>
      <c r="AR245" s="197">
        <f t="shared" ref="AR245:AR308" si="148">AO245+AP245-AQ245</f>
        <v>0</v>
      </c>
      <c r="AS245" s="198"/>
      <c r="AT245" s="198"/>
      <c r="AU245" s="198">
        <f t="shared" ref="AU245:AU308" si="149">AR245+AS245-AT245</f>
        <v>0</v>
      </c>
      <c r="AV245" s="199"/>
      <c r="AW245" s="199"/>
      <c r="AX245" s="199">
        <f t="shared" ref="AX245:AX308" si="150">AU245+AV245-AW245</f>
        <v>0</v>
      </c>
      <c r="AY245" s="200"/>
      <c r="AZ245" s="200"/>
      <c r="BA245" s="200">
        <f t="shared" ref="BA245:BA308" si="151">AX245+AY245-AZ245</f>
        <v>0</v>
      </c>
      <c r="BB245" s="201"/>
      <c r="BC245" s="201"/>
      <c r="BD245" s="201">
        <f t="shared" ref="BD245:BD308" si="152">BA245+BB245-BC245</f>
        <v>0</v>
      </c>
      <c r="BE245" s="202"/>
      <c r="BF245" s="202"/>
      <c r="BG245" s="202">
        <f t="shared" ref="BG245:BG308" si="153">BD245+BE245-BF245</f>
        <v>0</v>
      </c>
      <c r="BH245" s="203"/>
      <c r="BI245" s="203"/>
      <c r="BJ245" s="203">
        <f t="shared" ref="BJ245:BJ308" si="154">BG245+BH245-BI245</f>
        <v>0</v>
      </c>
      <c r="BK245" s="195"/>
      <c r="BL245" s="195"/>
      <c r="BM245" s="195">
        <f t="shared" ref="BM245:BM308" si="155">BJ245+BK245-BL245</f>
        <v>0</v>
      </c>
      <c r="BN245" s="204"/>
      <c r="BO245" s="204"/>
      <c r="BP245" s="204">
        <f t="shared" ref="BP245:BP308" si="156">BM245+BN245-BO245</f>
        <v>0</v>
      </c>
      <c r="BQ245" s="205"/>
      <c r="BR245" s="205"/>
      <c r="BS245" s="205">
        <f t="shared" ref="BS245:BS308" si="157">BP245+BQ245-BR245</f>
        <v>0</v>
      </c>
      <c r="BT245" s="206"/>
      <c r="BU245" s="206"/>
      <c r="BV245" s="206">
        <f t="shared" ref="BV245:BV308" si="158">BS245+BT245-BU245</f>
        <v>0</v>
      </c>
      <c r="BW245" s="207"/>
      <c r="BX245" s="207"/>
      <c r="BY245" s="207">
        <f t="shared" ref="BY245:BY308" si="159">BV245+BW245-BX245</f>
        <v>0</v>
      </c>
      <c r="BZ245" s="208"/>
      <c r="CA245" s="208"/>
      <c r="CB245" s="208">
        <f t="shared" ref="CB245:CB308" si="160">BY245+BZ245-CA245</f>
        <v>0</v>
      </c>
      <c r="CC245" s="209"/>
      <c r="CD245" s="209"/>
      <c r="CE245" s="209">
        <f t="shared" ref="CE245:CE308" si="161">CB245+CC245-CD245</f>
        <v>0</v>
      </c>
      <c r="CF245" s="210"/>
      <c r="CG245" s="210"/>
      <c r="CH245" s="210">
        <f t="shared" ref="CH245:CH308" si="162">CE245+CF245-CG245</f>
        <v>0</v>
      </c>
      <c r="CI245" s="211"/>
      <c r="CJ245" s="211"/>
      <c r="CK245" s="211">
        <f t="shared" ref="CK245:CK308" si="163">CH245+CI245-CJ245</f>
        <v>0</v>
      </c>
      <c r="CL245" s="206"/>
      <c r="CM245" s="206"/>
      <c r="CN245" s="206">
        <f t="shared" ref="CN245:CN308" si="164">CK245+CL245-CM245</f>
        <v>0</v>
      </c>
      <c r="CO245" s="212"/>
      <c r="CP245" s="212"/>
      <c r="CQ245" s="212">
        <f t="shared" ref="CQ245:CQ308" si="165">CN245+CO245-CP245</f>
        <v>0</v>
      </c>
      <c r="CR245" s="213"/>
      <c r="CS245" s="213"/>
      <c r="CT245" s="213">
        <f t="shared" ref="CT245:CT308" si="166">CQ245+CR245-CS245</f>
        <v>0</v>
      </c>
      <c r="CU245">
        <f t="shared" si="131"/>
        <v>0</v>
      </c>
      <c r="CV245">
        <f t="shared" si="132"/>
        <v>0</v>
      </c>
      <c r="CW245">
        <f t="shared" si="133"/>
        <v>0</v>
      </c>
      <c r="CY245" s="140" t="e">
        <f t="shared" si="134"/>
        <v>#NAME?</v>
      </c>
      <c r="CZ245">
        <f t="shared" si="135"/>
        <v>0</v>
      </c>
    </row>
    <row r="246" spans="1:104">
      <c r="A246" s="181">
        <v>175</v>
      </c>
      <c r="B246" s="230"/>
      <c r="C246" s="182" t="s">
        <v>130</v>
      </c>
      <c r="D246" s="183"/>
      <c r="E246" s="184"/>
      <c r="F246" s="152"/>
      <c r="G246" s="152"/>
      <c r="H246" s="185">
        <f t="shared" si="136"/>
        <v>0</v>
      </c>
      <c r="I246" s="153"/>
      <c r="J246" s="153"/>
      <c r="K246" s="186">
        <f t="shared" si="137"/>
        <v>0</v>
      </c>
      <c r="L246" s="187"/>
      <c r="M246" s="187"/>
      <c r="N246" s="187">
        <f t="shared" si="138"/>
        <v>0</v>
      </c>
      <c r="O246" s="188"/>
      <c r="P246" s="188"/>
      <c r="Q246" s="188">
        <f t="shared" si="139"/>
        <v>0</v>
      </c>
      <c r="R246" s="189"/>
      <c r="S246" s="189"/>
      <c r="T246" s="189">
        <f t="shared" si="140"/>
        <v>0</v>
      </c>
      <c r="U246" s="190"/>
      <c r="V246" s="190"/>
      <c r="W246" s="190">
        <f t="shared" si="141"/>
        <v>0</v>
      </c>
      <c r="X246" s="191"/>
      <c r="Y246" s="191"/>
      <c r="Z246" s="191">
        <f t="shared" si="142"/>
        <v>0</v>
      </c>
      <c r="AA246" s="192"/>
      <c r="AB246" s="192"/>
      <c r="AC246" s="192">
        <f t="shared" si="143"/>
        <v>0</v>
      </c>
      <c r="AD246" s="193"/>
      <c r="AE246" s="193"/>
      <c r="AF246" s="193">
        <f t="shared" si="144"/>
        <v>0</v>
      </c>
      <c r="AG246" s="194"/>
      <c r="AH246" s="194"/>
      <c r="AI246" s="194">
        <f t="shared" si="145"/>
        <v>0</v>
      </c>
      <c r="AJ246" s="195"/>
      <c r="AK246" s="195"/>
      <c r="AL246" s="195">
        <f t="shared" si="146"/>
        <v>0</v>
      </c>
      <c r="AM246" s="196"/>
      <c r="AN246" s="196"/>
      <c r="AO246" s="196">
        <f t="shared" si="147"/>
        <v>0</v>
      </c>
      <c r="AP246" s="197"/>
      <c r="AQ246" s="197"/>
      <c r="AR246" s="197">
        <f t="shared" si="148"/>
        <v>0</v>
      </c>
      <c r="AS246" s="198"/>
      <c r="AT246" s="198"/>
      <c r="AU246" s="198">
        <f t="shared" si="149"/>
        <v>0</v>
      </c>
      <c r="AV246" s="199"/>
      <c r="AW246" s="199"/>
      <c r="AX246" s="199">
        <f t="shared" si="150"/>
        <v>0</v>
      </c>
      <c r="AY246" s="200"/>
      <c r="AZ246" s="200"/>
      <c r="BA246" s="200">
        <f t="shared" si="151"/>
        <v>0</v>
      </c>
      <c r="BB246" s="201"/>
      <c r="BC246" s="201"/>
      <c r="BD246" s="201">
        <f t="shared" si="152"/>
        <v>0</v>
      </c>
      <c r="BE246" s="202"/>
      <c r="BF246" s="202"/>
      <c r="BG246" s="202">
        <f t="shared" si="153"/>
        <v>0</v>
      </c>
      <c r="BH246" s="203"/>
      <c r="BI246" s="203"/>
      <c r="BJ246" s="203">
        <f t="shared" si="154"/>
        <v>0</v>
      </c>
      <c r="BK246" s="195"/>
      <c r="BL246" s="195"/>
      <c r="BM246" s="195">
        <f t="shared" si="155"/>
        <v>0</v>
      </c>
      <c r="BN246" s="204"/>
      <c r="BO246" s="204"/>
      <c r="BP246" s="204">
        <f t="shared" si="156"/>
        <v>0</v>
      </c>
      <c r="BQ246" s="205"/>
      <c r="BR246" s="205"/>
      <c r="BS246" s="205">
        <f t="shared" si="157"/>
        <v>0</v>
      </c>
      <c r="BT246" s="206"/>
      <c r="BU246" s="206"/>
      <c r="BV246" s="206">
        <f t="shared" si="158"/>
        <v>0</v>
      </c>
      <c r="BW246" s="207"/>
      <c r="BX246" s="207"/>
      <c r="BY246" s="207">
        <f t="shared" si="159"/>
        <v>0</v>
      </c>
      <c r="BZ246" s="208"/>
      <c r="CA246" s="208"/>
      <c r="CB246" s="208">
        <f t="shared" si="160"/>
        <v>0</v>
      </c>
      <c r="CC246" s="209"/>
      <c r="CD246" s="209"/>
      <c r="CE246" s="209">
        <f t="shared" si="161"/>
        <v>0</v>
      </c>
      <c r="CF246" s="210"/>
      <c r="CG246" s="210"/>
      <c r="CH246" s="210">
        <f t="shared" si="162"/>
        <v>0</v>
      </c>
      <c r="CI246" s="211"/>
      <c r="CJ246" s="211"/>
      <c r="CK246" s="211">
        <f t="shared" si="163"/>
        <v>0</v>
      </c>
      <c r="CL246" s="206"/>
      <c r="CM246" s="206"/>
      <c r="CN246" s="206">
        <f t="shared" si="164"/>
        <v>0</v>
      </c>
      <c r="CO246" s="212"/>
      <c r="CP246" s="212"/>
      <c r="CQ246" s="212">
        <f t="shared" si="165"/>
        <v>0</v>
      </c>
      <c r="CR246" s="213"/>
      <c r="CS246" s="213"/>
      <c r="CT246" s="213">
        <f t="shared" si="166"/>
        <v>0</v>
      </c>
      <c r="CU246">
        <f t="shared" si="131"/>
        <v>0</v>
      </c>
      <c r="CV246">
        <f t="shared" si="132"/>
        <v>0</v>
      </c>
      <c r="CW246">
        <f t="shared" si="133"/>
        <v>0</v>
      </c>
      <c r="CY246" s="140" t="e">
        <f t="shared" si="134"/>
        <v>#NAME?</v>
      </c>
      <c r="CZ246">
        <f t="shared" si="135"/>
        <v>0</v>
      </c>
    </row>
    <row r="247" spans="1:104">
      <c r="A247" s="181">
        <v>176</v>
      </c>
      <c r="B247" s="230"/>
      <c r="C247" s="182" t="s">
        <v>130</v>
      </c>
      <c r="D247" s="183"/>
      <c r="E247" s="184"/>
      <c r="F247" s="152"/>
      <c r="G247" s="152"/>
      <c r="H247" s="185">
        <f t="shared" si="136"/>
        <v>0</v>
      </c>
      <c r="I247" s="153"/>
      <c r="J247" s="153"/>
      <c r="K247" s="186">
        <f t="shared" si="137"/>
        <v>0</v>
      </c>
      <c r="L247" s="187"/>
      <c r="M247" s="187"/>
      <c r="N247" s="187">
        <f t="shared" si="138"/>
        <v>0</v>
      </c>
      <c r="O247" s="188"/>
      <c r="P247" s="188"/>
      <c r="Q247" s="188">
        <f t="shared" si="139"/>
        <v>0</v>
      </c>
      <c r="R247" s="189"/>
      <c r="S247" s="189"/>
      <c r="T247" s="189">
        <f t="shared" si="140"/>
        <v>0</v>
      </c>
      <c r="U247" s="190"/>
      <c r="V247" s="190"/>
      <c r="W247" s="190">
        <f t="shared" si="141"/>
        <v>0</v>
      </c>
      <c r="X247" s="191"/>
      <c r="Y247" s="191"/>
      <c r="Z247" s="191">
        <f t="shared" si="142"/>
        <v>0</v>
      </c>
      <c r="AA247" s="192"/>
      <c r="AB247" s="192"/>
      <c r="AC247" s="192">
        <f t="shared" si="143"/>
        <v>0</v>
      </c>
      <c r="AD247" s="193"/>
      <c r="AE247" s="193"/>
      <c r="AF247" s="193">
        <f t="shared" si="144"/>
        <v>0</v>
      </c>
      <c r="AG247" s="194"/>
      <c r="AH247" s="194"/>
      <c r="AI247" s="194">
        <f t="shared" si="145"/>
        <v>0</v>
      </c>
      <c r="AJ247" s="195"/>
      <c r="AK247" s="195"/>
      <c r="AL247" s="195">
        <f t="shared" si="146"/>
        <v>0</v>
      </c>
      <c r="AM247" s="196"/>
      <c r="AN247" s="196"/>
      <c r="AO247" s="196">
        <f t="shared" si="147"/>
        <v>0</v>
      </c>
      <c r="AP247" s="197"/>
      <c r="AQ247" s="197"/>
      <c r="AR247" s="197">
        <f t="shared" si="148"/>
        <v>0</v>
      </c>
      <c r="AS247" s="198"/>
      <c r="AT247" s="198"/>
      <c r="AU247" s="198">
        <f t="shared" si="149"/>
        <v>0</v>
      </c>
      <c r="AV247" s="199"/>
      <c r="AW247" s="199"/>
      <c r="AX247" s="199">
        <f t="shared" si="150"/>
        <v>0</v>
      </c>
      <c r="AY247" s="200"/>
      <c r="AZ247" s="200"/>
      <c r="BA247" s="200">
        <f t="shared" si="151"/>
        <v>0</v>
      </c>
      <c r="BB247" s="201"/>
      <c r="BC247" s="201"/>
      <c r="BD247" s="201">
        <f t="shared" si="152"/>
        <v>0</v>
      </c>
      <c r="BE247" s="202"/>
      <c r="BF247" s="202"/>
      <c r="BG247" s="202">
        <f t="shared" si="153"/>
        <v>0</v>
      </c>
      <c r="BH247" s="203"/>
      <c r="BI247" s="203"/>
      <c r="BJ247" s="203">
        <f t="shared" si="154"/>
        <v>0</v>
      </c>
      <c r="BK247" s="195"/>
      <c r="BL247" s="195"/>
      <c r="BM247" s="195">
        <f t="shared" si="155"/>
        <v>0</v>
      </c>
      <c r="BN247" s="204"/>
      <c r="BO247" s="204"/>
      <c r="BP247" s="204">
        <f t="shared" si="156"/>
        <v>0</v>
      </c>
      <c r="BQ247" s="205"/>
      <c r="BR247" s="205"/>
      <c r="BS247" s="205">
        <f t="shared" si="157"/>
        <v>0</v>
      </c>
      <c r="BT247" s="206"/>
      <c r="BU247" s="206"/>
      <c r="BV247" s="206">
        <f t="shared" si="158"/>
        <v>0</v>
      </c>
      <c r="BW247" s="207"/>
      <c r="BX247" s="207"/>
      <c r="BY247" s="207">
        <f t="shared" si="159"/>
        <v>0</v>
      </c>
      <c r="BZ247" s="208"/>
      <c r="CA247" s="208"/>
      <c r="CB247" s="208">
        <f t="shared" si="160"/>
        <v>0</v>
      </c>
      <c r="CC247" s="209"/>
      <c r="CD247" s="209"/>
      <c r="CE247" s="209">
        <f t="shared" si="161"/>
        <v>0</v>
      </c>
      <c r="CF247" s="210"/>
      <c r="CG247" s="210"/>
      <c r="CH247" s="210">
        <f t="shared" si="162"/>
        <v>0</v>
      </c>
      <c r="CI247" s="211"/>
      <c r="CJ247" s="211"/>
      <c r="CK247" s="211">
        <f t="shared" si="163"/>
        <v>0</v>
      </c>
      <c r="CL247" s="206"/>
      <c r="CM247" s="206"/>
      <c r="CN247" s="206">
        <f t="shared" si="164"/>
        <v>0</v>
      </c>
      <c r="CO247" s="212"/>
      <c r="CP247" s="212"/>
      <c r="CQ247" s="212">
        <f t="shared" si="165"/>
        <v>0</v>
      </c>
      <c r="CR247" s="213"/>
      <c r="CS247" s="213"/>
      <c r="CT247" s="213">
        <f t="shared" si="166"/>
        <v>0</v>
      </c>
      <c r="CU247">
        <f t="shared" si="131"/>
        <v>0</v>
      </c>
      <c r="CV247">
        <f t="shared" si="132"/>
        <v>0</v>
      </c>
      <c r="CW247">
        <f t="shared" si="133"/>
        <v>0</v>
      </c>
      <c r="CY247" s="140" t="e">
        <f t="shared" si="134"/>
        <v>#NAME?</v>
      </c>
      <c r="CZ247">
        <f t="shared" si="135"/>
        <v>0</v>
      </c>
    </row>
    <row r="248" spans="1:104">
      <c r="A248" s="181">
        <v>177</v>
      </c>
      <c r="B248" s="230"/>
      <c r="C248" s="182" t="s">
        <v>130</v>
      </c>
      <c r="D248" s="183"/>
      <c r="E248" s="184"/>
      <c r="F248" s="152"/>
      <c r="G248" s="152"/>
      <c r="H248" s="185">
        <f t="shared" si="136"/>
        <v>0</v>
      </c>
      <c r="I248" s="153"/>
      <c r="J248" s="153"/>
      <c r="K248" s="186">
        <f t="shared" si="137"/>
        <v>0</v>
      </c>
      <c r="L248" s="187"/>
      <c r="M248" s="187"/>
      <c r="N248" s="187">
        <f t="shared" si="138"/>
        <v>0</v>
      </c>
      <c r="O248" s="188"/>
      <c r="P248" s="188"/>
      <c r="Q248" s="188">
        <f t="shared" si="139"/>
        <v>0</v>
      </c>
      <c r="R248" s="189"/>
      <c r="S248" s="189"/>
      <c r="T248" s="189">
        <f t="shared" si="140"/>
        <v>0</v>
      </c>
      <c r="U248" s="190"/>
      <c r="V248" s="190"/>
      <c r="W248" s="190">
        <f t="shared" si="141"/>
        <v>0</v>
      </c>
      <c r="X248" s="191"/>
      <c r="Y248" s="191"/>
      <c r="Z248" s="191">
        <f t="shared" si="142"/>
        <v>0</v>
      </c>
      <c r="AA248" s="192"/>
      <c r="AB248" s="192"/>
      <c r="AC248" s="192">
        <f t="shared" si="143"/>
        <v>0</v>
      </c>
      <c r="AD248" s="193"/>
      <c r="AE248" s="193"/>
      <c r="AF248" s="193">
        <f t="shared" si="144"/>
        <v>0</v>
      </c>
      <c r="AG248" s="194"/>
      <c r="AH248" s="194"/>
      <c r="AI248" s="194">
        <f t="shared" si="145"/>
        <v>0</v>
      </c>
      <c r="AJ248" s="195"/>
      <c r="AK248" s="195"/>
      <c r="AL248" s="195">
        <f t="shared" si="146"/>
        <v>0</v>
      </c>
      <c r="AM248" s="196"/>
      <c r="AN248" s="196"/>
      <c r="AO248" s="196">
        <f t="shared" si="147"/>
        <v>0</v>
      </c>
      <c r="AP248" s="197"/>
      <c r="AQ248" s="197"/>
      <c r="AR248" s="197">
        <f t="shared" si="148"/>
        <v>0</v>
      </c>
      <c r="AS248" s="198"/>
      <c r="AT248" s="198"/>
      <c r="AU248" s="198">
        <f t="shared" si="149"/>
        <v>0</v>
      </c>
      <c r="AV248" s="199"/>
      <c r="AW248" s="199"/>
      <c r="AX248" s="199">
        <f t="shared" si="150"/>
        <v>0</v>
      </c>
      <c r="AY248" s="200"/>
      <c r="AZ248" s="200"/>
      <c r="BA248" s="200">
        <f t="shared" si="151"/>
        <v>0</v>
      </c>
      <c r="BB248" s="201"/>
      <c r="BC248" s="201"/>
      <c r="BD248" s="201">
        <f t="shared" si="152"/>
        <v>0</v>
      </c>
      <c r="BE248" s="202"/>
      <c r="BF248" s="202"/>
      <c r="BG248" s="202">
        <f t="shared" si="153"/>
        <v>0</v>
      </c>
      <c r="BH248" s="203"/>
      <c r="BI248" s="203"/>
      <c r="BJ248" s="203">
        <f t="shared" si="154"/>
        <v>0</v>
      </c>
      <c r="BK248" s="195"/>
      <c r="BL248" s="195"/>
      <c r="BM248" s="195">
        <f t="shared" si="155"/>
        <v>0</v>
      </c>
      <c r="BN248" s="204"/>
      <c r="BO248" s="204"/>
      <c r="BP248" s="204">
        <f t="shared" si="156"/>
        <v>0</v>
      </c>
      <c r="BQ248" s="205"/>
      <c r="BR248" s="205"/>
      <c r="BS248" s="205">
        <f t="shared" si="157"/>
        <v>0</v>
      </c>
      <c r="BT248" s="206"/>
      <c r="BU248" s="206"/>
      <c r="BV248" s="206">
        <f t="shared" si="158"/>
        <v>0</v>
      </c>
      <c r="BW248" s="207"/>
      <c r="BX248" s="207"/>
      <c r="BY248" s="207">
        <f t="shared" si="159"/>
        <v>0</v>
      </c>
      <c r="BZ248" s="208"/>
      <c r="CA248" s="208"/>
      <c r="CB248" s="208">
        <f t="shared" si="160"/>
        <v>0</v>
      </c>
      <c r="CC248" s="209"/>
      <c r="CD248" s="209"/>
      <c r="CE248" s="209">
        <f t="shared" si="161"/>
        <v>0</v>
      </c>
      <c r="CF248" s="210"/>
      <c r="CG248" s="210"/>
      <c r="CH248" s="210">
        <f t="shared" si="162"/>
        <v>0</v>
      </c>
      <c r="CI248" s="211"/>
      <c r="CJ248" s="211"/>
      <c r="CK248" s="211">
        <f t="shared" si="163"/>
        <v>0</v>
      </c>
      <c r="CL248" s="206"/>
      <c r="CM248" s="206"/>
      <c r="CN248" s="206">
        <f t="shared" si="164"/>
        <v>0</v>
      </c>
      <c r="CO248" s="212"/>
      <c r="CP248" s="212"/>
      <c r="CQ248" s="212">
        <f t="shared" si="165"/>
        <v>0</v>
      </c>
      <c r="CR248" s="213"/>
      <c r="CS248" s="213"/>
      <c r="CT248" s="213">
        <f t="shared" si="166"/>
        <v>0</v>
      </c>
      <c r="CU248">
        <f t="shared" si="131"/>
        <v>0</v>
      </c>
      <c r="CV248">
        <f t="shared" si="132"/>
        <v>0</v>
      </c>
      <c r="CW248">
        <f t="shared" si="133"/>
        <v>0</v>
      </c>
      <c r="CY248" s="140" t="e">
        <f t="shared" si="134"/>
        <v>#NAME?</v>
      </c>
      <c r="CZ248">
        <f t="shared" si="135"/>
        <v>0</v>
      </c>
    </row>
    <row r="249" spans="1:104">
      <c r="A249" s="181">
        <v>178</v>
      </c>
      <c r="B249" s="230"/>
      <c r="C249" s="182" t="s">
        <v>130</v>
      </c>
      <c r="D249" s="183"/>
      <c r="E249" s="184"/>
      <c r="F249" s="152"/>
      <c r="G249" s="152"/>
      <c r="H249" s="185">
        <f t="shared" si="136"/>
        <v>0</v>
      </c>
      <c r="I249" s="153"/>
      <c r="J249" s="153"/>
      <c r="K249" s="186">
        <f t="shared" si="137"/>
        <v>0</v>
      </c>
      <c r="L249" s="187"/>
      <c r="M249" s="187"/>
      <c r="N249" s="187">
        <f t="shared" si="138"/>
        <v>0</v>
      </c>
      <c r="O249" s="188"/>
      <c r="P249" s="188"/>
      <c r="Q249" s="188">
        <f t="shared" si="139"/>
        <v>0</v>
      </c>
      <c r="R249" s="189"/>
      <c r="S249" s="189"/>
      <c r="T249" s="189">
        <f t="shared" si="140"/>
        <v>0</v>
      </c>
      <c r="U249" s="190"/>
      <c r="V249" s="190"/>
      <c r="W249" s="190">
        <f t="shared" si="141"/>
        <v>0</v>
      </c>
      <c r="X249" s="191"/>
      <c r="Y249" s="191"/>
      <c r="Z249" s="191">
        <f t="shared" si="142"/>
        <v>0</v>
      </c>
      <c r="AA249" s="192"/>
      <c r="AB249" s="192"/>
      <c r="AC249" s="192">
        <f t="shared" si="143"/>
        <v>0</v>
      </c>
      <c r="AD249" s="193"/>
      <c r="AE249" s="193"/>
      <c r="AF249" s="193">
        <f t="shared" si="144"/>
        <v>0</v>
      </c>
      <c r="AG249" s="194"/>
      <c r="AH249" s="194"/>
      <c r="AI249" s="194">
        <f t="shared" si="145"/>
        <v>0</v>
      </c>
      <c r="AJ249" s="195"/>
      <c r="AK249" s="195"/>
      <c r="AL249" s="195">
        <f t="shared" si="146"/>
        <v>0</v>
      </c>
      <c r="AM249" s="196"/>
      <c r="AN249" s="196"/>
      <c r="AO249" s="196">
        <f t="shared" si="147"/>
        <v>0</v>
      </c>
      <c r="AP249" s="197"/>
      <c r="AQ249" s="197"/>
      <c r="AR249" s="197">
        <f t="shared" si="148"/>
        <v>0</v>
      </c>
      <c r="AS249" s="198"/>
      <c r="AT249" s="198"/>
      <c r="AU249" s="198">
        <f t="shared" si="149"/>
        <v>0</v>
      </c>
      <c r="AV249" s="199"/>
      <c r="AW249" s="199"/>
      <c r="AX249" s="199">
        <f t="shared" si="150"/>
        <v>0</v>
      </c>
      <c r="AY249" s="200"/>
      <c r="AZ249" s="200"/>
      <c r="BA249" s="200">
        <f t="shared" si="151"/>
        <v>0</v>
      </c>
      <c r="BB249" s="201"/>
      <c r="BC249" s="201"/>
      <c r="BD249" s="201">
        <f t="shared" si="152"/>
        <v>0</v>
      </c>
      <c r="BE249" s="202"/>
      <c r="BF249" s="202"/>
      <c r="BG249" s="202">
        <f t="shared" si="153"/>
        <v>0</v>
      </c>
      <c r="BH249" s="203"/>
      <c r="BI249" s="203"/>
      <c r="BJ249" s="203">
        <f t="shared" si="154"/>
        <v>0</v>
      </c>
      <c r="BK249" s="195"/>
      <c r="BL249" s="195"/>
      <c r="BM249" s="195">
        <f t="shared" si="155"/>
        <v>0</v>
      </c>
      <c r="BN249" s="204"/>
      <c r="BO249" s="204"/>
      <c r="BP249" s="204">
        <f t="shared" si="156"/>
        <v>0</v>
      </c>
      <c r="BQ249" s="205"/>
      <c r="BR249" s="205"/>
      <c r="BS249" s="205">
        <f t="shared" si="157"/>
        <v>0</v>
      </c>
      <c r="BT249" s="206"/>
      <c r="BU249" s="206"/>
      <c r="BV249" s="206">
        <f t="shared" si="158"/>
        <v>0</v>
      </c>
      <c r="BW249" s="207"/>
      <c r="BX249" s="207"/>
      <c r="BY249" s="207">
        <f t="shared" si="159"/>
        <v>0</v>
      </c>
      <c r="BZ249" s="208"/>
      <c r="CA249" s="208"/>
      <c r="CB249" s="208">
        <f t="shared" si="160"/>
        <v>0</v>
      </c>
      <c r="CC249" s="209"/>
      <c r="CD249" s="209"/>
      <c r="CE249" s="209">
        <f t="shared" si="161"/>
        <v>0</v>
      </c>
      <c r="CF249" s="210"/>
      <c r="CG249" s="210"/>
      <c r="CH249" s="210">
        <f t="shared" si="162"/>
        <v>0</v>
      </c>
      <c r="CI249" s="211"/>
      <c r="CJ249" s="211"/>
      <c r="CK249" s="211">
        <f t="shared" si="163"/>
        <v>0</v>
      </c>
      <c r="CL249" s="206"/>
      <c r="CM249" s="206"/>
      <c r="CN249" s="206">
        <f t="shared" si="164"/>
        <v>0</v>
      </c>
      <c r="CO249" s="212"/>
      <c r="CP249" s="212"/>
      <c r="CQ249" s="212">
        <f t="shared" si="165"/>
        <v>0</v>
      </c>
      <c r="CR249" s="213"/>
      <c r="CS249" s="213"/>
      <c r="CT249" s="213">
        <f t="shared" si="166"/>
        <v>0</v>
      </c>
      <c r="CU249">
        <f t="shared" si="131"/>
        <v>0</v>
      </c>
      <c r="CV249">
        <f t="shared" si="132"/>
        <v>0</v>
      </c>
      <c r="CW249">
        <f t="shared" si="133"/>
        <v>0</v>
      </c>
      <c r="CY249" s="140" t="e">
        <f t="shared" si="134"/>
        <v>#NAME?</v>
      </c>
      <c r="CZ249">
        <f t="shared" si="135"/>
        <v>0</v>
      </c>
    </row>
    <row r="250" spans="1:104">
      <c r="A250" s="181">
        <v>179</v>
      </c>
      <c r="B250" s="230"/>
      <c r="C250" s="182" t="s">
        <v>130</v>
      </c>
      <c r="D250" s="183"/>
      <c r="E250" s="184"/>
      <c r="F250" s="152"/>
      <c r="G250" s="152"/>
      <c r="H250" s="185">
        <f t="shared" si="136"/>
        <v>0</v>
      </c>
      <c r="I250" s="153"/>
      <c r="J250" s="153"/>
      <c r="K250" s="186">
        <f t="shared" si="137"/>
        <v>0</v>
      </c>
      <c r="L250" s="187"/>
      <c r="M250" s="187"/>
      <c r="N250" s="187">
        <f t="shared" si="138"/>
        <v>0</v>
      </c>
      <c r="O250" s="188"/>
      <c r="P250" s="188"/>
      <c r="Q250" s="188">
        <f t="shared" si="139"/>
        <v>0</v>
      </c>
      <c r="R250" s="189"/>
      <c r="S250" s="189"/>
      <c r="T250" s="189">
        <f t="shared" si="140"/>
        <v>0</v>
      </c>
      <c r="U250" s="190"/>
      <c r="V250" s="190"/>
      <c r="W250" s="190">
        <f t="shared" si="141"/>
        <v>0</v>
      </c>
      <c r="X250" s="191"/>
      <c r="Y250" s="191"/>
      <c r="Z250" s="191">
        <f t="shared" si="142"/>
        <v>0</v>
      </c>
      <c r="AA250" s="192"/>
      <c r="AB250" s="192"/>
      <c r="AC250" s="192">
        <f t="shared" si="143"/>
        <v>0</v>
      </c>
      <c r="AD250" s="193"/>
      <c r="AE250" s="193"/>
      <c r="AF250" s="193">
        <f t="shared" si="144"/>
        <v>0</v>
      </c>
      <c r="AG250" s="194"/>
      <c r="AH250" s="194"/>
      <c r="AI250" s="194">
        <f t="shared" si="145"/>
        <v>0</v>
      </c>
      <c r="AJ250" s="195"/>
      <c r="AK250" s="195"/>
      <c r="AL250" s="195">
        <f t="shared" si="146"/>
        <v>0</v>
      </c>
      <c r="AM250" s="196"/>
      <c r="AN250" s="196"/>
      <c r="AO250" s="196">
        <f t="shared" si="147"/>
        <v>0</v>
      </c>
      <c r="AP250" s="197"/>
      <c r="AQ250" s="197"/>
      <c r="AR250" s="197">
        <f t="shared" si="148"/>
        <v>0</v>
      </c>
      <c r="AS250" s="198"/>
      <c r="AT250" s="198"/>
      <c r="AU250" s="198">
        <f t="shared" si="149"/>
        <v>0</v>
      </c>
      <c r="AV250" s="199"/>
      <c r="AW250" s="199"/>
      <c r="AX250" s="199">
        <f t="shared" si="150"/>
        <v>0</v>
      </c>
      <c r="AY250" s="200"/>
      <c r="AZ250" s="200"/>
      <c r="BA250" s="200">
        <f t="shared" si="151"/>
        <v>0</v>
      </c>
      <c r="BB250" s="201"/>
      <c r="BC250" s="201"/>
      <c r="BD250" s="201">
        <f t="shared" si="152"/>
        <v>0</v>
      </c>
      <c r="BE250" s="202"/>
      <c r="BF250" s="202"/>
      <c r="BG250" s="202">
        <f t="shared" si="153"/>
        <v>0</v>
      </c>
      <c r="BH250" s="203"/>
      <c r="BI250" s="203"/>
      <c r="BJ250" s="203">
        <f t="shared" si="154"/>
        <v>0</v>
      </c>
      <c r="BK250" s="195"/>
      <c r="BL250" s="195"/>
      <c r="BM250" s="195">
        <f t="shared" si="155"/>
        <v>0</v>
      </c>
      <c r="BN250" s="204"/>
      <c r="BO250" s="204"/>
      <c r="BP250" s="204">
        <f t="shared" si="156"/>
        <v>0</v>
      </c>
      <c r="BQ250" s="205"/>
      <c r="BR250" s="205"/>
      <c r="BS250" s="205">
        <f t="shared" si="157"/>
        <v>0</v>
      </c>
      <c r="BT250" s="206"/>
      <c r="BU250" s="206"/>
      <c r="BV250" s="206">
        <f t="shared" si="158"/>
        <v>0</v>
      </c>
      <c r="BW250" s="207"/>
      <c r="BX250" s="207"/>
      <c r="BY250" s="207">
        <f t="shared" si="159"/>
        <v>0</v>
      </c>
      <c r="BZ250" s="208"/>
      <c r="CA250" s="208"/>
      <c r="CB250" s="208">
        <f t="shared" si="160"/>
        <v>0</v>
      </c>
      <c r="CC250" s="209"/>
      <c r="CD250" s="209"/>
      <c r="CE250" s="209">
        <f t="shared" si="161"/>
        <v>0</v>
      </c>
      <c r="CF250" s="210"/>
      <c r="CG250" s="210"/>
      <c r="CH250" s="210">
        <f t="shared" si="162"/>
        <v>0</v>
      </c>
      <c r="CI250" s="211"/>
      <c r="CJ250" s="211"/>
      <c r="CK250" s="211">
        <f t="shared" si="163"/>
        <v>0</v>
      </c>
      <c r="CL250" s="206"/>
      <c r="CM250" s="206"/>
      <c r="CN250" s="206">
        <f t="shared" si="164"/>
        <v>0</v>
      </c>
      <c r="CO250" s="212"/>
      <c r="CP250" s="212"/>
      <c r="CQ250" s="212">
        <f t="shared" si="165"/>
        <v>0</v>
      </c>
      <c r="CR250" s="213"/>
      <c r="CS250" s="213"/>
      <c r="CT250" s="213">
        <f t="shared" si="166"/>
        <v>0</v>
      </c>
      <c r="CU250">
        <f t="shared" si="131"/>
        <v>0</v>
      </c>
      <c r="CV250">
        <f t="shared" si="132"/>
        <v>0</v>
      </c>
      <c r="CW250">
        <f t="shared" si="133"/>
        <v>0</v>
      </c>
      <c r="CY250" s="140" t="e">
        <f t="shared" si="134"/>
        <v>#NAME?</v>
      </c>
      <c r="CZ250">
        <f t="shared" si="135"/>
        <v>0</v>
      </c>
    </row>
    <row r="251" spans="1:104">
      <c r="A251" s="181">
        <v>180</v>
      </c>
      <c r="B251" s="230"/>
      <c r="C251" s="182" t="s">
        <v>130</v>
      </c>
      <c r="D251" s="183"/>
      <c r="E251" s="184"/>
      <c r="F251" s="152"/>
      <c r="G251" s="152"/>
      <c r="H251" s="185">
        <f t="shared" si="136"/>
        <v>0</v>
      </c>
      <c r="I251" s="153"/>
      <c r="J251" s="153"/>
      <c r="K251" s="186">
        <f t="shared" si="137"/>
        <v>0</v>
      </c>
      <c r="L251" s="187"/>
      <c r="M251" s="187"/>
      <c r="N251" s="187">
        <f t="shared" si="138"/>
        <v>0</v>
      </c>
      <c r="O251" s="188"/>
      <c r="P251" s="188"/>
      <c r="Q251" s="188">
        <f t="shared" si="139"/>
        <v>0</v>
      </c>
      <c r="R251" s="189"/>
      <c r="S251" s="189"/>
      <c r="T251" s="189">
        <f t="shared" si="140"/>
        <v>0</v>
      </c>
      <c r="U251" s="190"/>
      <c r="V251" s="190"/>
      <c r="W251" s="190">
        <f t="shared" si="141"/>
        <v>0</v>
      </c>
      <c r="X251" s="191"/>
      <c r="Y251" s="191"/>
      <c r="Z251" s="191">
        <f t="shared" si="142"/>
        <v>0</v>
      </c>
      <c r="AA251" s="192"/>
      <c r="AB251" s="192"/>
      <c r="AC251" s="192">
        <f t="shared" si="143"/>
        <v>0</v>
      </c>
      <c r="AD251" s="193"/>
      <c r="AE251" s="193"/>
      <c r="AF251" s="193">
        <f t="shared" si="144"/>
        <v>0</v>
      </c>
      <c r="AG251" s="194"/>
      <c r="AH251" s="194"/>
      <c r="AI251" s="194">
        <f t="shared" si="145"/>
        <v>0</v>
      </c>
      <c r="AJ251" s="195"/>
      <c r="AK251" s="195"/>
      <c r="AL251" s="195">
        <f t="shared" si="146"/>
        <v>0</v>
      </c>
      <c r="AM251" s="196"/>
      <c r="AN251" s="196"/>
      <c r="AO251" s="196">
        <f t="shared" si="147"/>
        <v>0</v>
      </c>
      <c r="AP251" s="197"/>
      <c r="AQ251" s="197"/>
      <c r="AR251" s="197">
        <f t="shared" si="148"/>
        <v>0</v>
      </c>
      <c r="AS251" s="198"/>
      <c r="AT251" s="198"/>
      <c r="AU251" s="198">
        <f t="shared" si="149"/>
        <v>0</v>
      </c>
      <c r="AV251" s="199"/>
      <c r="AW251" s="199"/>
      <c r="AX251" s="199">
        <f t="shared" si="150"/>
        <v>0</v>
      </c>
      <c r="AY251" s="200"/>
      <c r="AZ251" s="200"/>
      <c r="BA251" s="200">
        <f t="shared" si="151"/>
        <v>0</v>
      </c>
      <c r="BB251" s="201"/>
      <c r="BC251" s="201"/>
      <c r="BD251" s="201">
        <f t="shared" si="152"/>
        <v>0</v>
      </c>
      <c r="BE251" s="202"/>
      <c r="BF251" s="202"/>
      <c r="BG251" s="202">
        <f t="shared" si="153"/>
        <v>0</v>
      </c>
      <c r="BH251" s="203"/>
      <c r="BI251" s="203"/>
      <c r="BJ251" s="203">
        <f t="shared" si="154"/>
        <v>0</v>
      </c>
      <c r="BK251" s="195"/>
      <c r="BL251" s="195"/>
      <c r="BM251" s="195">
        <f t="shared" si="155"/>
        <v>0</v>
      </c>
      <c r="BN251" s="204"/>
      <c r="BO251" s="204"/>
      <c r="BP251" s="204">
        <f t="shared" si="156"/>
        <v>0</v>
      </c>
      <c r="BQ251" s="205"/>
      <c r="BR251" s="205"/>
      <c r="BS251" s="205">
        <f t="shared" si="157"/>
        <v>0</v>
      </c>
      <c r="BT251" s="206"/>
      <c r="BU251" s="206"/>
      <c r="BV251" s="206">
        <f t="shared" si="158"/>
        <v>0</v>
      </c>
      <c r="BW251" s="207"/>
      <c r="BX251" s="207"/>
      <c r="BY251" s="207">
        <f t="shared" si="159"/>
        <v>0</v>
      </c>
      <c r="BZ251" s="208"/>
      <c r="CA251" s="208"/>
      <c r="CB251" s="208">
        <f t="shared" si="160"/>
        <v>0</v>
      </c>
      <c r="CC251" s="209"/>
      <c r="CD251" s="209"/>
      <c r="CE251" s="209">
        <f t="shared" si="161"/>
        <v>0</v>
      </c>
      <c r="CF251" s="210"/>
      <c r="CG251" s="210"/>
      <c r="CH251" s="210">
        <f t="shared" si="162"/>
        <v>0</v>
      </c>
      <c r="CI251" s="211"/>
      <c r="CJ251" s="211"/>
      <c r="CK251" s="211">
        <f t="shared" si="163"/>
        <v>0</v>
      </c>
      <c r="CL251" s="206"/>
      <c r="CM251" s="206"/>
      <c r="CN251" s="206">
        <f t="shared" si="164"/>
        <v>0</v>
      </c>
      <c r="CO251" s="212"/>
      <c r="CP251" s="212"/>
      <c r="CQ251" s="212">
        <f t="shared" si="165"/>
        <v>0</v>
      </c>
      <c r="CR251" s="213"/>
      <c r="CS251" s="213"/>
      <c r="CT251" s="213">
        <f t="shared" si="166"/>
        <v>0</v>
      </c>
      <c r="CU251">
        <f t="shared" si="131"/>
        <v>0</v>
      </c>
      <c r="CV251">
        <f t="shared" si="132"/>
        <v>0</v>
      </c>
      <c r="CW251">
        <f t="shared" si="133"/>
        <v>0</v>
      </c>
      <c r="CY251" s="140" t="e">
        <f t="shared" si="134"/>
        <v>#NAME?</v>
      </c>
      <c r="CZ251">
        <f t="shared" si="135"/>
        <v>0</v>
      </c>
    </row>
    <row r="252" spans="1:104">
      <c r="A252" s="181">
        <v>181</v>
      </c>
      <c r="B252" s="230"/>
      <c r="C252" s="182" t="s">
        <v>130</v>
      </c>
      <c r="D252" s="183"/>
      <c r="E252" s="184"/>
      <c r="F252" s="152"/>
      <c r="G252" s="152"/>
      <c r="H252" s="185">
        <f t="shared" si="136"/>
        <v>0</v>
      </c>
      <c r="I252" s="153"/>
      <c r="J252" s="153"/>
      <c r="K252" s="186">
        <f t="shared" si="137"/>
        <v>0</v>
      </c>
      <c r="L252" s="187"/>
      <c r="M252" s="187"/>
      <c r="N252" s="187">
        <f t="shared" si="138"/>
        <v>0</v>
      </c>
      <c r="O252" s="188"/>
      <c r="P252" s="188"/>
      <c r="Q252" s="188">
        <f t="shared" si="139"/>
        <v>0</v>
      </c>
      <c r="R252" s="189"/>
      <c r="S252" s="189"/>
      <c r="T252" s="189">
        <f t="shared" si="140"/>
        <v>0</v>
      </c>
      <c r="U252" s="190"/>
      <c r="V252" s="190"/>
      <c r="W252" s="190">
        <f t="shared" si="141"/>
        <v>0</v>
      </c>
      <c r="X252" s="191"/>
      <c r="Y252" s="191"/>
      <c r="Z252" s="191">
        <f t="shared" si="142"/>
        <v>0</v>
      </c>
      <c r="AA252" s="192"/>
      <c r="AB252" s="192"/>
      <c r="AC252" s="192">
        <f t="shared" si="143"/>
        <v>0</v>
      </c>
      <c r="AD252" s="193"/>
      <c r="AE252" s="193"/>
      <c r="AF252" s="193">
        <f t="shared" si="144"/>
        <v>0</v>
      </c>
      <c r="AG252" s="194"/>
      <c r="AH252" s="194"/>
      <c r="AI252" s="194">
        <f t="shared" si="145"/>
        <v>0</v>
      </c>
      <c r="AJ252" s="195"/>
      <c r="AK252" s="195"/>
      <c r="AL252" s="195">
        <f t="shared" si="146"/>
        <v>0</v>
      </c>
      <c r="AM252" s="196"/>
      <c r="AN252" s="196"/>
      <c r="AO252" s="196">
        <f t="shared" si="147"/>
        <v>0</v>
      </c>
      <c r="AP252" s="197"/>
      <c r="AQ252" s="197"/>
      <c r="AR252" s="197">
        <f t="shared" si="148"/>
        <v>0</v>
      </c>
      <c r="AS252" s="198"/>
      <c r="AT252" s="198"/>
      <c r="AU252" s="198">
        <f t="shared" si="149"/>
        <v>0</v>
      </c>
      <c r="AV252" s="199"/>
      <c r="AW252" s="199"/>
      <c r="AX252" s="199">
        <f t="shared" si="150"/>
        <v>0</v>
      </c>
      <c r="AY252" s="200"/>
      <c r="AZ252" s="200"/>
      <c r="BA252" s="200">
        <f t="shared" si="151"/>
        <v>0</v>
      </c>
      <c r="BB252" s="201"/>
      <c r="BC252" s="201"/>
      <c r="BD252" s="201">
        <f t="shared" si="152"/>
        <v>0</v>
      </c>
      <c r="BE252" s="202"/>
      <c r="BF252" s="202"/>
      <c r="BG252" s="202">
        <f t="shared" si="153"/>
        <v>0</v>
      </c>
      <c r="BH252" s="203"/>
      <c r="BI252" s="203"/>
      <c r="BJ252" s="203">
        <f t="shared" si="154"/>
        <v>0</v>
      </c>
      <c r="BK252" s="195"/>
      <c r="BL252" s="195"/>
      <c r="BM252" s="195">
        <f t="shared" si="155"/>
        <v>0</v>
      </c>
      <c r="BN252" s="204"/>
      <c r="BO252" s="204"/>
      <c r="BP252" s="204">
        <f t="shared" si="156"/>
        <v>0</v>
      </c>
      <c r="BQ252" s="205"/>
      <c r="BR252" s="205"/>
      <c r="BS252" s="205">
        <f t="shared" si="157"/>
        <v>0</v>
      </c>
      <c r="BT252" s="206"/>
      <c r="BU252" s="206"/>
      <c r="BV252" s="206">
        <f t="shared" si="158"/>
        <v>0</v>
      </c>
      <c r="BW252" s="207"/>
      <c r="BX252" s="207"/>
      <c r="BY252" s="207">
        <f t="shared" si="159"/>
        <v>0</v>
      </c>
      <c r="BZ252" s="208"/>
      <c r="CA252" s="208"/>
      <c r="CB252" s="208">
        <f t="shared" si="160"/>
        <v>0</v>
      </c>
      <c r="CC252" s="209"/>
      <c r="CD252" s="209"/>
      <c r="CE252" s="209">
        <f t="shared" si="161"/>
        <v>0</v>
      </c>
      <c r="CF252" s="210"/>
      <c r="CG252" s="210"/>
      <c r="CH252" s="210">
        <f t="shared" si="162"/>
        <v>0</v>
      </c>
      <c r="CI252" s="211"/>
      <c r="CJ252" s="211"/>
      <c r="CK252" s="211">
        <f t="shared" si="163"/>
        <v>0</v>
      </c>
      <c r="CL252" s="206"/>
      <c r="CM252" s="206"/>
      <c r="CN252" s="206">
        <f t="shared" si="164"/>
        <v>0</v>
      </c>
      <c r="CO252" s="212"/>
      <c r="CP252" s="212"/>
      <c r="CQ252" s="212">
        <f t="shared" si="165"/>
        <v>0</v>
      </c>
      <c r="CR252" s="213"/>
      <c r="CS252" s="213"/>
      <c r="CT252" s="213">
        <f t="shared" si="166"/>
        <v>0</v>
      </c>
      <c r="CU252">
        <f t="shared" si="131"/>
        <v>0</v>
      </c>
      <c r="CV252">
        <f t="shared" si="132"/>
        <v>0</v>
      </c>
      <c r="CW252">
        <f t="shared" si="133"/>
        <v>0</v>
      </c>
      <c r="CY252" s="140" t="e">
        <f t="shared" si="134"/>
        <v>#NAME?</v>
      </c>
      <c r="CZ252">
        <f t="shared" si="135"/>
        <v>0</v>
      </c>
    </row>
    <row r="253" spans="1:104">
      <c r="A253" s="181">
        <v>182</v>
      </c>
      <c r="B253" s="230"/>
      <c r="C253" s="182" t="s">
        <v>130</v>
      </c>
      <c r="D253" s="183"/>
      <c r="E253" s="184"/>
      <c r="F253" s="152"/>
      <c r="G253" s="152"/>
      <c r="H253" s="185">
        <f t="shared" si="136"/>
        <v>0</v>
      </c>
      <c r="I253" s="153"/>
      <c r="J253" s="153"/>
      <c r="K253" s="186">
        <f t="shared" si="137"/>
        <v>0</v>
      </c>
      <c r="L253" s="187"/>
      <c r="M253" s="187"/>
      <c r="N253" s="187">
        <f t="shared" si="138"/>
        <v>0</v>
      </c>
      <c r="O253" s="188"/>
      <c r="P253" s="188"/>
      <c r="Q253" s="188">
        <f t="shared" si="139"/>
        <v>0</v>
      </c>
      <c r="R253" s="189"/>
      <c r="S253" s="189"/>
      <c r="T253" s="189">
        <f t="shared" si="140"/>
        <v>0</v>
      </c>
      <c r="U253" s="190"/>
      <c r="V253" s="190"/>
      <c r="W253" s="190">
        <f t="shared" si="141"/>
        <v>0</v>
      </c>
      <c r="X253" s="191"/>
      <c r="Y253" s="191"/>
      <c r="Z253" s="191">
        <f t="shared" si="142"/>
        <v>0</v>
      </c>
      <c r="AA253" s="192"/>
      <c r="AB253" s="192"/>
      <c r="AC253" s="192">
        <f t="shared" si="143"/>
        <v>0</v>
      </c>
      <c r="AD253" s="193"/>
      <c r="AE253" s="193"/>
      <c r="AF253" s="193">
        <f t="shared" si="144"/>
        <v>0</v>
      </c>
      <c r="AG253" s="194"/>
      <c r="AH253" s="194"/>
      <c r="AI253" s="194">
        <f t="shared" si="145"/>
        <v>0</v>
      </c>
      <c r="AJ253" s="195"/>
      <c r="AK253" s="195"/>
      <c r="AL253" s="195">
        <f t="shared" si="146"/>
        <v>0</v>
      </c>
      <c r="AM253" s="196"/>
      <c r="AN253" s="196"/>
      <c r="AO253" s="196">
        <f t="shared" si="147"/>
        <v>0</v>
      </c>
      <c r="AP253" s="197"/>
      <c r="AQ253" s="197"/>
      <c r="AR253" s="197">
        <f t="shared" si="148"/>
        <v>0</v>
      </c>
      <c r="AS253" s="198"/>
      <c r="AT253" s="198"/>
      <c r="AU253" s="198">
        <f t="shared" si="149"/>
        <v>0</v>
      </c>
      <c r="AV253" s="199"/>
      <c r="AW253" s="199"/>
      <c r="AX253" s="199">
        <f t="shared" si="150"/>
        <v>0</v>
      </c>
      <c r="AY253" s="200"/>
      <c r="AZ253" s="200"/>
      <c r="BA253" s="200">
        <f t="shared" si="151"/>
        <v>0</v>
      </c>
      <c r="BB253" s="201"/>
      <c r="BC253" s="201"/>
      <c r="BD253" s="201">
        <f t="shared" si="152"/>
        <v>0</v>
      </c>
      <c r="BE253" s="202"/>
      <c r="BF253" s="202"/>
      <c r="BG253" s="202">
        <f t="shared" si="153"/>
        <v>0</v>
      </c>
      <c r="BH253" s="203"/>
      <c r="BI253" s="203"/>
      <c r="BJ253" s="203">
        <f t="shared" si="154"/>
        <v>0</v>
      </c>
      <c r="BK253" s="195"/>
      <c r="BL253" s="195"/>
      <c r="BM253" s="195">
        <f t="shared" si="155"/>
        <v>0</v>
      </c>
      <c r="BN253" s="204"/>
      <c r="BO253" s="204"/>
      <c r="BP253" s="204">
        <f t="shared" si="156"/>
        <v>0</v>
      </c>
      <c r="BQ253" s="205"/>
      <c r="BR253" s="205"/>
      <c r="BS253" s="205">
        <f t="shared" si="157"/>
        <v>0</v>
      </c>
      <c r="BT253" s="206"/>
      <c r="BU253" s="206"/>
      <c r="BV253" s="206">
        <f t="shared" si="158"/>
        <v>0</v>
      </c>
      <c r="BW253" s="207"/>
      <c r="BX253" s="207"/>
      <c r="BY253" s="207">
        <f t="shared" si="159"/>
        <v>0</v>
      </c>
      <c r="BZ253" s="208"/>
      <c r="CA253" s="208"/>
      <c r="CB253" s="208">
        <f t="shared" si="160"/>
        <v>0</v>
      </c>
      <c r="CC253" s="209"/>
      <c r="CD253" s="209"/>
      <c r="CE253" s="209">
        <f t="shared" si="161"/>
        <v>0</v>
      </c>
      <c r="CF253" s="210"/>
      <c r="CG253" s="210"/>
      <c r="CH253" s="210">
        <f t="shared" si="162"/>
        <v>0</v>
      </c>
      <c r="CI253" s="211"/>
      <c r="CJ253" s="211"/>
      <c r="CK253" s="211">
        <f t="shared" si="163"/>
        <v>0</v>
      </c>
      <c r="CL253" s="206"/>
      <c r="CM253" s="206"/>
      <c r="CN253" s="206">
        <f t="shared" si="164"/>
        <v>0</v>
      </c>
      <c r="CO253" s="212"/>
      <c r="CP253" s="212"/>
      <c r="CQ253" s="212">
        <f t="shared" si="165"/>
        <v>0</v>
      </c>
      <c r="CR253" s="213"/>
      <c r="CS253" s="213"/>
      <c r="CT253" s="213">
        <f t="shared" si="166"/>
        <v>0</v>
      </c>
      <c r="CU253">
        <f t="shared" si="131"/>
        <v>0</v>
      </c>
      <c r="CV253">
        <f t="shared" si="132"/>
        <v>0</v>
      </c>
      <c r="CW253">
        <f t="shared" si="133"/>
        <v>0</v>
      </c>
      <c r="CY253" s="140" t="e">
        <f t="shared" si="134"/>
        <v>#NAME?</v>
      </c>
      <c r="CZ253">
        <f t="shared" si="135"/>
        <v>0</v>
      </c>
    </row>
    <row r="254" spans="1:104">
      <c r="A254" s="181">
        <v>183</v>
      </c>
      <c r="B254" s="230"/>
      <c r="C254" s="182" t="s">
        <v>130</v>
      </c>
      <c r="D254" s="183"/>
      <c r="E254" s="184"/>
      <c r="F254" s="152"/>
      <c r="G254" s="152"/>
      <c r="H254" s="185">
        <f t="shared" si="136"/>
        <v>0</v>
      </c>
      <c r="I254" s="153"/>
      <c r="J254" s="153"/>
      <c r="K254" s="186">
        <f t="shared" si="137"/>
        <v>0</v>
      </c>
      <c r="L254" s="187"/>
      <c r="M254" s="187"/>
      <c r="N254" s="187">
        <f t="shared" si="138"/>
        <v>0</v>
      </c>
      <c r="O254" s="188"/>
      <c r="P254" s="188"/>
      <c r="Q254" s="188">
        <f t="shared" si="139"/>
        <v>0</v>
      </c>
      <c r="R254" s="189"/>
      <c r="S254" s="189"/>
      <c r="T254" s="189">
        <f t="shared" si="140"/>
        <v>0</v>
      </c>
      <c r="U254" s="190"/>
      <c r="V254" s="190"/>
      <c r="W254" s="190">
        <f t="shared" si="141"/>
        <v>0</v>
      </c>
      <c r="X254" s="191"/>
      <c r="Y254" s="191"/>
      <c r="Z254" s="191">
        <f t="shared" si="142"/>
        <v>0</v>
      </c>
      <c r="AA254" s="192"/>
      <c r="AB254" s="192"/>
      <c r="AC254" s="192">
        <f t="shared" si="143"/>
        <v>0</v>
      </c>
      <c r="AD254" s="193"/>
      <c r="AE254" s="193"/>
      <c r="AF254" s="193">
        <f t="shared" si="144"/>
        <v>0</v>
      </c>
      <c r="AG254" s="194"/>
      <c r="AH254" s="194"/>
      <c r="AI254" s="194">
        <f t="shared" si="145"/>
        <v>0</v>
      </c>
      <c r="AJ254" s="195"/>
      <c r="AK254" s="195"/>
      <c r="AL254" s="195">
        <f t="shared" si="146"/>
        <v>0</v>
      </c>
      <c r="AM254" s="196"/>
      <c r="AN254" s="196"/>
      <c r="AO254" s="196">
        <f t="shared" si="147"/>
        <v>0</v>
      </c>
      <c r="AP254" s="197"/>
      <c r="AQ254" s="197"/>
      <c r="AR254" s="197">
        <f t="shared" si="148"/>
        <v>0</v>
      </c>
      <c r="AS254" s="198"/>
      <c r="AT254" s="198"/>
      <c r="AU254" s="198">
        <f t="shared" si="149"/>
        <v>0</v>
      </c>
      <c r="AV254" s="199"/>
      <c r="AW254" s="199"/>
      <c r="AX254" s="199">
        <f t="shared" si="150"/>
        <v>0</v>
      </c>
      <c r="AY254" s="200"/>
      <c r="AZ254" s="200"/>
      <c r="BA254" s="200">
        <f t="shared" si="151"/>
        <v>0</v>
      </c>
      <c r="BB254" s="201"/>
      <c r="BC254" s="201"/>
      <c r="BD254" s="201">
        <f t="shared" si="152"/>
        <v>0</v>
      </c>
      <c r="BE254" s="202"/>
      <c r="BF254" s="202"/>
      <c r="BG254" s="202">
        <f t="shared" si="153"/>
        <v>0</v>
      </c>
      <c r="BH254" s="203"/>
      <c r="BI254" s="203"/>
      <c r="BJ254" s="203">
        <f t="shared" si="154"/>
        <v>0</v>
      </c>
      <c r="BK254" s="195"/>
      <c r="BL254" s="195"/>
      <c r="BM254" s="195">
        <f t="shared" si="155"/>
        <v>0</v>
      </c>
      <c r="BN254" s="204"/>
      <c r="BO254" s="204"/>
      <c r="BP254" s="204">
        <f t="shared" si="156"/>
        <v>0</v>
      </c>
      <c r="BQ254" s="205"/>
      <c r="BR254" s="205"/>
      <c r="BS254" s="205">
        <f t="shared" si="157"/>
        <v>0</v>
      </c>
      <c r="BT254" s="206"/>
      <c r="BU254" s="206"/>
      <c r="BV254" s="206">
        <f t="shared" si="158"/>
        <v>0</v>
      </c>
      <c r="BW254" s="207"/>
      <c r="BX254" s="207"/>
      <c r="BY254" s="207">
        <f t="shared" si="159"/>
        <v>0</v>
      </c>
      <c r="BZ254" s="208"/>
      <c r="CA254" s="208"/>
      <c r="CB254" s="208">
        <f t="shared" si="160"/>
        <v>0</v>
      </c>
      <c r="CC254" s="209"/>
      <c r="CD254" s="209"/>
      <c r="CE254" s="209">
        <f t="shared" si="161"/>
        <v>0</v>
      </c>
      <c r="CF254" s="210"/>
      <c r="CG254" s="210"/>
      <c r="CH254" s="210">
        <f t="shared" si="162"/>
        <v>0</v>
      </c>
      <c r="CI254" s="211"/>
      <c r="CJ254" s="211"/>
      <c r="CK254" s="211">
        <f t="shared" si="163"/>
        <v>0</v>
      </c>
      <c r="CL254" s="206"/>
      <c r="CM254" s="206"/>
      <c r="CN254" s="206">
        <f t="shared" si="164"/>
        <v>0</v>
      </c>
      <c r="CO254" s="212"/>
      <c r="CP254" s="212"/>
      <c r="CQ254" s="212">
        <f t="shared" si="165"/>
        <v>0</v>
      </c>
      <c r="CR254" s="213"/>
      <c r="CS254" s="213"/>
      <c r="CT254" s="213">
        <f t="shared" si="166"/>
        <v>0</v>
      </c>
      <c r="CU254">
        <f t="shared" si="131"/>
        <v>0</v>
      </c>
      <c r="CV254">
        <f t="shared" si="132"/>
        <v>0</v>
      </c>
      <c r="CW254">
        <f t="shared" si="133"/>
        <v>0</v>
      </c>
      <c r="CY254" s="140" t="e">
        <f t="shared" si="134"/>
        <v>#NAME?</v>
      </c>
      <c r="CZ254">
        <f t="shared" si="135"/>
        <v>0</v>
      </c>
    </row>
    <row r="255" spans="1:104">
      <c r="A255" s="181">
        <v>184</v>
      </c>
      <c r="B255" s="230"/>
      <c r="C255" s="182" t="s">
        <v>130</v>
      </c>
      <c r="D255" s="183"/>
      <c r="E255" s="184"/>
      <c r="F255" s="152"/>
      <c r="G255" s="152"/>
      <c r="H255" s="185">
        <f t="shared" si="136"/>
        <v>0</v>
      </c>
      <c r="I255" s="153"/>
      <c r="J255" s="153"/>
      <c r="K255" s="186">
        <f t="shared" si="137"/>
        <v>0</v>
      </c>
      <c r="L255" s="187"/>
      <c r="M255" s="187"/>
      <c r="N255" s="187">
        <f t="shared" si="138"/>
        <v>0</v>
      </c>
      <c r="O255" s="188"/>
      <c r="P255" s="188"/>
      <c r="Q255" s="188">
        <f t="shared" si="139"/>
        <v>0</v>
      </c>
      <c r="R255" s="189"/>
      <c r="S255" s="189"/>
      <c r="T255" s="189">
        <f t="shared" si="140"/>
        <v>0</v>
      </c>
      <c r="U255" s="190"/>
      <c r="V255" s="190"/>
      <c r="W255" s="190">
        <f t="shared" si="141"/>
        <v>0</v>
      </c>
      <c r="X255" s="191"/>
      <c r="Y255" s="191"/>
      <c r="Z255" s="191">
        <f t="shared" si="142"/>
        <v>0</v>
      </c>
      <c r="AA255" s="192"/>
      <c r="AB255" s="192"/>
      <c r="AC255" s="192">
        <f t="shared" si="143"/>
        <v>0</v>
      </c>
      <c r="AD255" s="193"/>
      <c r="AE255" s="193"/>
      <c r="AF255" s="193">
        <f t="shared" si="144"/>
        <v>0</v>
      </c>
      <c r="AG255" s="194"/>
      <c r="AH255" s="194"/>
      <c r="AI255" s="194">
        <f t="shared" si="145"/>
        <v>0</v>
      </c>
      <c r="AJ255" s="195"/>
      <c r="AK255" s="195"/>
      <c r="AL255" s="195">
        <f t="shared" si="146"/>
        <v>0</v>
      </c>
      <c r="AM255" s="196"/>
      <c r="AN255" s="196"/>
      <c r="AO255" s="196">
        <f t="shared" si="147"/>
        <v>0</v>
      </c>
      <c r="AP255" s="197"/>
      <c r="AQ255" s="197"/>
      <c r="AR255" s="197">
        <f t="shared" si="148"/>
        <v>0</v>
      </c>
      <c r="AS255" s="198"/>
      <c r="AT255" s="198"/>
      <c r="AU255" s="198">
        <f t="shared" si="149"/>
        <v>0</v>
      </c>
      <c r="AV255" s="199"/>
      <c r="AW255" s="199"/>
      <c r="AX255" s="199">
        <f t="shared" si="150"/>
        <v>0</v>
      </c>
      <c r="AY255" s="200"/>
      <c r="AZ255" s="200"/>
      <c r="BA255" s="200">
        <f t="shared" si="151"/>
        <v>0</v>
      </c>
      <c r="BB255" s="201"/>
      <c r="BC255" s="201"/>
      <c r="BD255" s="201">
        <f t="shared" si="152"/>
        <v>0</v>
      </c>
      <c r="BE255" s="202"/>
      <c r="BF255" s="202"/>
      <c r="BG255" s="202">
        <f t="shared" si="153"/>
        <v>0</v>
      </c>
      <c r="BH255" s="203"/>
      <c r="BI255" s="203"/>
      <c r="BJ255" s="203">
        <f t="shared" si="154"/>
        <v>0</v>
      </c>
      <c r="BK255" s="195"/>
      <c r="BL255" s="195"/>
      <c r="BM255" s="195">
        <f t="shared" si="155"/>
        <v>0</v>
      </c>
      <c r="BN255" s="204"/>
      <c r="BO255" s="204"/>
      <c r="BP255" s="204">
        <f t="shared" si="156"/>
        <v>0</v>
      </c>
      <c r="BQ255" s="205"/>
      <c r="BR255" s="205"/>
      <c r="BS255" s="205">
        <f t="shared" si="157"/>
        <v>0</v>
      </c>
      <c r="BT255" s="206"/>
      <c r="BU255" s="206"/>
      <c r="BV255" s="206">
        <f t="shared" si="158"/>
        <v>0</v>
      </c>
      <c r="BW255" s="207"/>
      <c r="BX255" s="207"/>
      <c r="BY255" s="207">
        <f t="shared" si="159"/>
        <v>0</v>
      </c>
      <c r="BZ255" s="208"/>
      <c r="CA255" s="208"/>
      <c r="CB255" s="208">
        <f t="shared" si="160"/>
        <v>0</v>
      </c>
      <c r="CC255" s="209"/>
      <c r="CD255" s="209"/>
      <c r="CE255" s="209">
        <f t="shared" si="161"/>
        <v>0</v>
      </c>
      <c r="CF255" s="210"/>
      <c r="CG255" s="210"/>
      <c r="CH255" s="210">
        <f t="shared" si="162"/>
        <v>0</v>
      </c>
      <c r="CI255" s="211"/>
      <c r="CJ255" s="211"/>
      <c r="CK255" s="211">
        <f t="shared" si="163"/>
        <v>0</v>
      </c>
      <c r="CL255" s="206"/>
      <c r="CM255" s="206"/>
      <c r="CN255" s="206">
        <f t="shared" si="164"/>
        <v>0</v>
      </c>
      <c r="CO255" s="212"/>
      <c r="CP255" s="212"/>
      <c r="CQ255" s="212">
        <f t="shared" si="165"/>
        <v>0</v>
      </c>
      <c r="CR255" s="213"/>
      <c r="CS255" s="213"/>
      <c r="CT255" s="213">
        <f t="shared" si="166"/>
        <v>0</v>
      </c>
      <c r="CU255">
        <f t="shared" si="131"/>
        <v>0</v>
      </c>
      <c r="CV255">
        <f t="shared" si="132"/>
        <v>0</v>
      </c>
      <c r="CW255">
        <f t="shared" si="133"/>
        <v>0</v>
      </c>
      <c r="CY255" s="140" t="e">
        <f t="shared" si="134"/>
        <v>#NAME?</v>
      </c>
      <c r="CZ255">
        <f t="shared" si="135"/>
        <v>0</v>
      </c>
    </row>
    <row r="256" spans="1:104">
      <c r="A256" s="181">
        <v>185</v>
      </c>
      <c r="B256" s="230"/>
      <c r="C256" s="182" t="s">
        <v>130</v>
      </c>
      <c r="D256" s="183"/>
      <c r="E256" s="184"/>
      <c r="F256" s="152"/>
      <c r="G256" s="152"/>
      <c r="H256" s="185">
        <f t="shared" si="136"/>
        <v>0</v>
      </c>
      <c r="I256" s="153"/>
      <c r="J256" s="153"/>
      <c r="K256" s="186">
        <f t="shared" si="137"/>
        <v>0</v>
      </c>
      <c r="L256" s="187"/>
      <c r="M256" s="187"/>
      <c r="N256" s="187">
        <f t="shared" si="138"/>
        <v>0</v>
      </c>
      <c r="O256" s="188"/>
      <c r="P256" s="188"/>
      <c r="Q256" s="188">
        <f t="shared" si="139"/>
        <v>0</v>
      </c>
      <c r="R256" s="189"/>
      <c r="S256" s="189"/>
      <c r="T256" s="189">
        <f t="shared" si="140"/>
        <v>0</v>
      </c>
      <c r="U256" s="190"/>
      <c r="V256" s="190"/>
      <c r="W256" s="190">
        <f t="shared" si="141"/>
        <v>0</v>
      </c>
      <c r="X256" s="191"/>
      <c r="Y256" s="191"/>
      <c r="Z256" s="191">
        <f t="shared" si="142"/>
        <v>0</v>
      </c>
      <c r="AA256" s="192"/>
      <c r="AB256" s="192"/>
      <c r="AC256" s="192">
        <f t="shared" si="143"/>
        <v>0</v>
      </c>
      <c r="AD256" s="193"/>
      <c r="AE256" s="193"/>
      <c r="AF256" s="193">
        <f t="shared" si="144"/>
        <v>0</v>
      </c>
      <c r="AG256" s="194"/>
      <c r="AH256" s="194"/>
      <c r="AI256" s="194">
        <f t="shared" si="145"/>
        <v>0</v>
      </c>
      <c r="AJ256" s="195"/>
      <c r="AK256" s="195"/>
      <c r="AL256" s="195">
        <f t="shared" si="146"/>
        <v>0</v>
      </c>
      <c r="AM256" s="196"/>
      <c r="AN256" s="196"/>
      <c r="AO256" s="196">
        <f t="shared" si="147"/>
        <v>0</v>
      </c>
      <c r="AP256" s="197"/>
      <c r="AQ256" s="197"/>
      <c r="AR256" s="197">
        <f t="shared" si="148"/>
        <v>0</v>
      </c>
      <c r="AS256" s="198"/>
      <c r="AT256" s="198"/>
      <c r="AU256" s="198">
        <f t="shared" si="149"/>
        <v>0</v>
      </c>
      <c r="AV256" s="199"/>
      <c r="AW256" s="199"/>
      <c r="AX256" s="199">
        <f t="shared" si="150"/>
        <v>0</v>
      </c>
      <c r="AY256" s="200"/>
      <c r="AZ256" s="200"/>
      <c r="BA256" s="200">
        <f t="shared" si="151"/>
        <v>0</v>
      </c>
      <c r="BB256" s="201"/>
      <c r="BC256" s="201"/>
      <c r="BD256" s="201">
        <f t="shared" si="152"/>
        <v>0</v>
      </c>
      <c r="BE256" s="202"/>
      <c r="BF256" s="202"/>
      <c r="BG256" s="202">
        <f t="shared" si="153"/>
        <v>0</v>
      </c>
      <c r="BH256" s="203"/>
      <c r="BI256" s="203"/>
      <c r="BJ256" s="203">
        <f t="shared" si="154"/>
        <v>0</v>
      </c>
      <c r="BK256" s="195"/>
      <c r="BL256" s="195"/>
      <c r="BM256" s="195">
        <f t="shared" si="155"/>
        <v>0</v>
      </c>
      <c r="BN256" s="204"/>
      <c r="BO256" s="204"/>
      <c r="BP256" s="204">
        <f t="shared" si="156"/>
        <v>0</v>
      </c>
      <c r="BQ256" s="205"/>
      <c r="BR256" s="205"/>
      <c r="BS256" s="205">
        <f t="shared" si="157"/>
        <v>0</v>
      </c>
      <c r="BT256" s="206"/>
      <c r="BU256" s="206"/>
      <c r="BV256" s="206">
        <f t="shared" si="158"/>
        <v>0</v>
      </c>
      <c r="BW256" s="207"/>
      <c r="BX256" s="207"/>
      <c r="BY256" s="207">
        <f t="shared" si="159"/>
        <v>0</v>
      </c>
      <c r="BZ256" s="208"/>
      <c r="CA256" s="208"/>
      <c r="CB256" s="208">
        <f t="shared" si="160"/>
        <v>0</v>
      </c>
      <c r="CC256" s="209"/>
      <c r="CD256" s="209"/>
      <c r="CE256" s="209">
        <f t="shared" si="161"/>
        <v>0</v>
      </c>
      <c r="CF256" s="210"/>
      <c r="CG256" s="210"/>
      <c r="CH256" s="210">
        <f t="shared" si="162"/>
        <v>0</v>
      </c>
      <c r="CI256" s="211"/>
      <c r="CJ256" s="211"/>
      <c r="CK256" s="211">
        <f t="shared" si="163"/>
        <v>0</v>
      </c>
      <c r="CL256" s="206"/>
      <c r="CM256" s="206"/>
      <c r="CN256" s="206">
        <f t="shared" si="164"/>
        <v>0</v>
      </c>
      <c r="CO256" s="212"/>
      <c r="CP256" s="212"/>
      <c r="CQ256" s="212">
        <f t="shared" si="165"/>
        <v>0</v>
      </c>
      <c r="CR256" s="213"/>
      <c r="CS256" s="213"/>
      <c r="CT256" s="213">
        <f t="shared" si="166"/>
        <v>0</v>
      </c>
      <c r="CU256">
        <f t="shared" si="131"/>
        <v>0</v>
      </c>
      <c r="CV256">
        <f t="shared" si="132"/>
        <v>0</v>
      </c>
      <c r="CW256">
        <f t="shared" si="133"/>
        <v>0</v>
      </c>
      <c r="CY256" s="140" t="e">
        <f t="shared" si="134"/>
        <v>#NAME?</v>
      </c>
      <c r="CZ256">
        <f t="shared" si="135"/>
        <v>0</v>
      </c>
    </row>
    <row r="257" spans="1:104">
      <c r="A257" s="181">
        <v>186</v>
      </c>
      <c r="B257" s="230"/>
      <c r="C257" s="182" t="s">
        <v>130</v>
      </c>
      <c r="D257" s="183"/>
      <c r="E257" s="184"/>
      <c r="F257" s="152"/>
      <c r="G257" s="152"/>
      <c r="H257" s="185">
        <f t="shared" si="136"/>
        <v>0</v>
      </c>
      <c r="I257" s="153"/>
      <c r="J257" s="153"/>
      <c r="K257" s="186">
        <f t="shared" si="137"/>
        <v>0</v>
      </c>
      <c r="L257" s="187"/>
      <c r="M257" s="187"/>
      <c r="N257" s="187">
        <f t="shared" si="138"/>
        <v>0</v>
      </c>
      <c r="O257" s="188"/>
      <c r="P257" s="188"/>
      <c r="Q257" s="188">
        <f t="shared" si="139"/>
        <v>0</v>
      </c>
      <c r="R257" s="189"/>
      <c r="S257" s="189"/>
      <c r="T257" s="189">
        <f t="shared" si="140"/>
        <v>0</v>
      </c>
      <c r="U257" s="190"/>
      <c r="V257" s="190"/>
      <c r="W257" s="190">
        <f t="shared" si="141"/>
        <v>0</v>
      </c>
      <c r="X257" s="191"/>
      <c r="Y257" s="191"/>
      <c r="Z257" s="191">
        <f t="shared" si="142"/>
        <v>0</v>
      </c>
      <c r="AA257" s="192"/>
      <c r="AB257" s="192"/>
      <c r="AC257" s="192">
        <f t="shared" si="143"/>
        <v>0</v>
      </c>
      <c r="AD257" s="193"/>
      <c r="AE257" s="193"/>
      <c r="AF257" s="193">
        <f t="shared" si="144"/>
        <v>0</v>
      </c>
      <c r="AG257" s="194"/>
      <c r="AH257" s="194"/>
      <c r="AI257" s="194">
        <f t="shared" si="145"/>
        <v>0</v>
      </c>
      <c r="AJ257" s="195"/>
      <c r="AK257" s="195"/>
      <c r="AL257" s="195">
        <f t="shared" si="146"/>
        <v>0</v>
      </c>
      <c r="AM257" s="196"/>
      <c r="AN257" s="196"/>
      <c r="AO257" s="196">
        <f t="shared" si="147"/>
        <v>0</v>
      </c>
      <c r="AP257" s="197"/>
      <c r="AQ257" s="197"/>
      <c r="AR257" s="197">
        <f t="shared" si="148"/>
        <v>0</v>
      </c>
      <c r="AS257" s="198"/>
      <c r="AT257" s="198"/>
      <c r="AU257" s="198">
        <f t="shared" si="149"/>
        <v>0</v>
      </c>
      <c r="AV257" s="199"/>
      <c r="AW257" s="199"/>
      <c r="AX257" s="199">
        <f t="shared" si="150"/>
        <v>0</v>
      </c>
      <c r="AY257" s="200"/>
      <c r="AZ257" s="200"/>
      <c r="BA257" s="200">
        <f t="shared" si="151"/>
        <v>0</v>
      </c>
      <c r="BB257" s="201"/>
      <c r="BC257" s="201"/>
      <c r="BD257" s="201">
        <f t="shared" si="152"/>
        <v>0</v>
      </c>
      <c r="BE257" s="202"/>
      <c r="BF257" s="202"/>
      <c r="BG257" s="202">
        <f t="shared" si="153"/>
        <v>0</v>
      </c>
      <c r="BH257" s="203"/>
      <c r="BI257" s="203"/>
      <c r="BJ257" s="203">
        <f t="shared" si="154"/>
        <v>0</v>
      </c>
      <c r="BK257" s="195"/>
      <c r="BL257" s="195"/>
      <c r="BM257" s="195">
        <f t="shared" si="155"/>
        <v>0</v>
      </c>
      <c r="BN257" s="204"/>
      <c r="BO257" s="204"/>
      <c r="BP257" s="204">
        <f t="shared" si="156"/>
        <v>0</v>
      </c>
      <c r="BQ257" s="205"/>
      <c r="BR257" s="205"/>
      <c r="BS257" s="205">
        <f t="shared" si="157"/>
        <v>0</v>
      </c>
      <c r="BT257" s="206"/>
      <c r="BU257" s="206"/>
      <c r="BV257" s="206">
        <f t="shared" si="158"/>
        <v>0</v>
      </c>
      <c r="BW257" s="207"/>
      <c r="BX257" s="207"/>
      <c r="BY257" s="207">
        <f t="shared" si="159"/>
        <v>0</v>
      </c>
      <c r="BZ257" s="208"/>
      <c r="CA257" s="208"/>
      <c r="CB257" s="208">
        <f t="shared" si="160"/>
        <v>0</v>
      </c>
      <c r="CC257" s="209"/>
      <c r="CD257" s="209"/>
      <c r="CE257" s="209">
        <f t="shared" si="161"/>
        <v>0</v>
      </c>
      <c r="CF257" s="210"/>
      <c r="CG257" s="210"/>
      <c r="CH257" s="210">
        <f t="shared" si="162"/>
        <v>0</v>
      </c>
      <c r="CI257" s="211"/>
      <c r="CJ257" s="211"/>
      <c r="CK257" s="211">
        <f t="shared" si="163"/>
        <v>0</v>
      </c>
      <c r="CL257" s="206"/>
      <c r="CM257" s="206"/>
      <c r="CN257" s="206">
        <f t="shared" si="164"/>
        <v>0</v>
      </c>
      <c r="CO257" s="212"/>
      <c r="CP257" s="212"/>
      <c r="CQ257" s="212">
        <f t="shared" si="165"/>
        <v>0</v>
      </c>
      <c r="CR257" s="213"/>
      <c r="CS257" s="213"/>
      <c r="CT257" s="213">
        <f t="shared" si="166"/>
        <v>0</v>
      </c>
      <c r="CU257">
        <f t="shared" si="131"/>
        <v>0</v>
      </c>
      <c r="CV257">
        <f t="shared" si="132"/>
        <v>0</v>
      </c>
      <c r="CW257">
        <f t="shared" si="133"/>
        <v>0</v>
      </c>
      <c r="CY257" s="140" t="e">
        <f t="shared" si="134"/>
        <v>#NAME?</v>
      </c>
      <c r="CZ257">
        <f t="shared" si="135"/>
        <v>0</v>
      </c>
    </row>
    <row r="258" spans="1:104">
      <c r="A258" s="181">
        <v>187</v>
      </c>
      <c r="B258" s="230"/>
      <c r="C258" s="182" t="s">
        <v>130</v>
      </c>
      <c r="D258" s="183"/>
      <c r="E258" s="184"/>
      <c r="F258" s="152"/>
      <c r="G258" s="152"/>
      <c r="H258" s="185">
        <f t="shared" si="136"/>
        <v>0</v>
      </c>
      <c r="I258" s="153"/>
      <c r="J258" s="153"/>
      <c r="K258" s="186">
        <f t="shared" si="137"/>
        <v>0</v>
      </c>
      <c r="L258" s="187"/>
      <c r="M258" s="187"/>
      <c r="N258" s="187">
        <f t="shared" si="138"/>
        <v>0</v>
      </c>
      <c r="O258" s="188"/>
      <c r="P258" s="188"/>
      <c r="Q258" s="188">
        <f t="shared" si="139"/>
        <v>0</v>
      </c>
      <c r="R258" s="189"/>
      <c r="S258" s="189"/>
      <c r="T258" s="189">
        <f t="shared" si="140"/>
        <v>0</v>
      </c>
      <c r="U258" s="190"/>
      <c r="V258" s="190"/>
      <c r="W258" s="190">
        <f t="shared" si="141"/>
        <v>0</v>
      </c>
      <c r="X258" s="191"/>
      <c r="Y258" s="191"/>
      <c r="Z258" s="191">
        <f t="shared" si="142"/>
        <v>0</v>
      </c>
      <c r="AA258" s="192"/>
      <c r="AB258" s="192"/>
      <c r="AC258" s="192">
        <f t="shared" si="143"/>
        <v>0</v>
      </c>
      <c r="AD258" s="193"/>
      <c r="AE258" s="193"/>
      <c r="AF258" s="193">
        <f t="shared" si="144"/>
        <v>0</v>
      </c>
      <c r="AG258" s="194"/>
      <c r="AH258" s="194"/>
      <c r="AI258" s="194">
        <f t="shared" si="145"/>
        <v>0</v>
      </c>
      <c r="AJ258" s="195"/>
      <c r="AK258" s="195"/>
      <c r="AL258" s="195">
        <f t="shared" si="146"/>
        <v>0</v>
      </c>
      <c r="AM258" s="196"/>
      <c r="AN258" s="196"/>
      <c r="AO258" s="196">
        <f t="shared" si="147"/>
        <v>0</v>
      </c>
      <c r="AP258" s="197"/>
      <c r="AQ258" s="197"/>
      <c r="AR258" s="197">
        <f t="shared" si="148"/>
        <v>0</v>
      </c>
      <c r="AS258" s="198"/>
      <c r="AT258" s="198"/>
      <c r="AU258" s="198">
        <f t="shared" si="149"/>
        <v>0</v>
      </c>
      <c r="AV258" s="199"/>
      <c r="AW258" s="199"/>
      <c r="AX258" s="199">
        <f t="shared" si="150"/>
        <v>0</v>
      </c>
      <c r="AY258" s="200"/>
      <c r="AZ258" s="200"/>
      <c r="BA258" s="200">
        <f t="shared" si="151"/>
        <v>0</v>
      </c>
      <c r="BB258" s="201"/>
      <c r="BC258" s="201"/>
      <c r="BD258" s="201">
        <f t="shared" si="152"/>
        <v>0</v>
      </c>
      <c r="BE258" s="202"/>
      <c r="BF258" s="202"/>
      <c r="BG258" s="202">
        <f t="shared" si="153"/>
        <v>0</v>
      </c>
      <c r="BH258" s="203"/>
      <c r="BI258" s="203"/>
      <c r="BJ258" s="203">
        <f t="shared" si="154"/>
        <v>0</v>
      </c>
      <c r="BK258" s="195"/>
      <c r="BL258" s="195"/>
      <c r="BM258" s="195">
        <f t="shared" si="155"/>
        <v>0</v>
      </c>
      <c r="BN258" s="204"/>
      <c r="BO258" s="204"/>
      <c r="BP258" s="204">
        <f t="shared" si="156"/>
        <v>0</v>
      </c>
      <c r="BQ258" s="205"/>
      <c r="BR258" s="205"/>
      <c r="BS258" s="205">
        <f t="shared" si="157"/>
        <v>0</v>
      </c>
      <c r="BT258" s="206"/>
      <c r="BU258" s="206"/>
      <c r="BV258" s="206">
        <f t="shared" si="158"/>
        <v>0</v>
      </c>
      <c r="BW258" s="207"/>
      <c r="BX258" s="207"/>
      <c r="BY258" s="207">
        <f t="shared" si="159"/>
        <v>0</v>
      </c>
      <c r="BZ258" s="208"/>
      <c r="CA258" s="208"/>
      <c r="CB258" s="208">
        <f t="shared" si="160"/>
        <v>0</v>
      </c>
      <c r="CC258" s="209"/>
      <c r="CD258" s="209"/>
      <c r="CE258" s="209">
        <f t="shared" si="161"/>
        <v>0</v>
      </c>
      <c r="CF258" s="210"/>
      <c r="CG258" s="210"/>
      <c r="CH258" s="210">
        <f t="shared" si="162"/>
        <v>0</v>
      </c>
      <c r="CI258" s="211"/>
      <c r="CJ258" s="211"/>
      <c r="CK258" s="211">
        <f t="shared" si="163"/>
        <v>0</v>
      </c>
      <c r="CL258" s="206"/>
      <c r="CM258" s="206"/>
      <c r="CN258" s="206">
        <f t="shared" si="164"/>
        <v>0</v>
      </c>
      <c r="CO258" s="212"/>
      <c r="CP258" s="212"/>
      <c r="CQ258" s="212">
        <f t="shared" si="165"/>
        <v>0</v>
      </c>
      <c r="CR258" s="213"/>
      <c r="CS258" s="213"/>
      <c r="CT258" s="213">
        <f t="shared" si="166"/>
        <v>0</v>
      </c>
      <c r="CU258">
        <f t="shared" si="131"/>
        <v>0</v>
      </c>
      <c r="CV258">
        <f t="shared" si="132"/>
        <v>0</v>
      </c>
      <c r="CW258">
        <f t="shared" si="133"/>
        <v>0</v>
      </c>
      <c r="CY258" s="140" t="e">
        <f t="shared" si="134"/>
        <v>#NAME?</v>
      </c>
      <c r="CZ258">
        <f t="shared" si="135"/>
        <v>0</v>
      </c>
    </row>
    <row r="259" spans="1:104">
      <c r="A259" s="181">
        <v>188</v>
      </c>
      <c r="B259" s="230"/>
      <c r="C259" s="182" t="s">
        <v>130</v>
      </c>
      <c r="D259" s="183"/>
      <c r="E259" s="184"/>
      <c r="F259" s="152"/>
      <c r="G259" s="152"/>
      <c r="H259" s="185">
        <f t="shared" si="136"/>
        <v>0</v>
      </c>
      <c r="I259" s="153"/>
      <c r="J259" s="153"/>
      <c r="K259" s="186">
        <f t="shared" si="137"/>
        <v>0</v>
      </c>
      <c r="L259" s="187"/>
      <c r="M259" s="187"/>
      <c r="N259" s="187">
        <f t="shared" si="138"/>
        <v>0</v>
      </c>
      <c r="O259" s="188"/>
      <c r="P259" s="188"/>
      <c r="Q259" s="188">
        <f t="shared" si="139"/>
        <v>0</v>
      </c>
      <c r="R259" s="189"/>
      <c r="S259" s="189"/>
      <c r="T259" s="189">
        <f t="shared" si="140"/>
        <v>0</v>
      </c>
      <c r="U259" s="190"/>
      <c r="V259" s="190"/>
      <c r="W259" s="190">
        <f t="shared" si="141"/>
        <v>0</v>
      </c>
      <c r="X259" s="191"/>
      <c r="Y259" s="191"/>
      <c r="Z259" s="191">
        <f t="shared" si="142"/>
        <v>0</v>
      </c>
      <c r="AA259" s="192"/>
      <c r="AB259" s="192"/>
      <c r="AC259" s="192">
        <f t="shared" si="143"/>
        <v>0</v>
      </c>
      <c r="AD259" s="193"/>
      <c r="AE259" s="193"/>
      <c r="AF259" s="193">
        <f t="shared" si="144"/>
        <v>0</v>
      </c>
      <c r="AG259" s="194"/>
      <c r="AH259" s="194"/>
      <c r="AI259" s="194">
        <f t="shared" si="145"/>
        <v>0</v>
      </c>
      <c r="AJ259" s="195"/>
      <c r="AK259" s="195"/>
      <c r="AL259" s="195">
        <f t="shared" si="146"/>
        <v>0</v>
      </c>
      <c r="AM259" s="196"/>
      <c r="AN259" s="196"/>
      <c r="AO259" s="196">
        <f t="shared" si="147"/>
        <v>0</v>
      </c>
      <c r="AP259" s="197"/>
      <c r="AQ259" s="197"/>
      <c r="AR259" s="197">
        <f t="shared" si="148"/>
        <v>0</v>
      </c>
      <c r="AS259" s="198"/>
      <c r="AT259" s="198"/>
      <c r="AU259" s="198">
        <f t="shared" si="149"/>
        <v>0</v>
      </c>
      <c r="AV259" s="199"/>
      <c r="AW259" s="199"/>
      <c r="AX259" s="199">
        <f t="shared" si="150"/>
        <v>0</v>
      </c>
      <c r="AY259" s="200"/>
      <c r="AZ259" s="200"/>
      <c r="BA259" s="200">
        <f t="shared" si="151"/>
        <v>0</v>
      </c>
      <c r="BB259" s="201"/>
      <c r="BC259" s="201"/>
      <c r="BD259" s="201">
        <f t="shared" si="152"/>
        <v>0</v>
      </c>
      <c r="BE259" s="202"/>
      <c r="BF259" s="202"/>
      <c r="BG259" s="202">
        <f t="shared" si="153"/>
        <v>0</v>
      </c>
      <c r="BH259" s="203"/>
      <c r="BI259" s="203"/>
      <c r="BJ259" s="203">
        <f t="shared" si="154"/>
        <v>0</v>
      </c>
      <c r="BK259" s="195"/>
      <c r="BL259" s="195"/>
      <c r="BM259" s="195">
        <f t="shared" si="155"/>
        <v>0</v>
      </c>
      <c r="BN259" s="204"/>
      <c r="BO259" s="204"/>
      <c r="BP259" s="204">
        <f t="shared" si="156"/>
        <v>0</v>
      </c>
      <c r="BQ259" s="205"/>
      <c r="BR259" s="205"/>
      <c r="BS259" s="205">
        <f t="shared" si="157"/>
        <v>0</v>
      </c>
      <c r="BT259" s="206"/>
      <c r="BU259" s="206"/>
      <c r="BV259" s="206">
        <f t="shared" si="158"/>
        <v>0</v>
      </c>
      <c r="BW259" s="207"/>
      <c r="BX259" s="207"/>
      <c r="BY259" s="207">
        <f t="shared" si="159"/>
        <v>0</v>
      </c>
      <c r="BZ259" s="208"/>
      <c r="CA259" s="208"/>
      <c r="CB259" s="208">
        <f t="shared" si="160"/>
        <v>0</v>
      </c>
      <c r="CC259" s="209"/>
      <c r="CD259" s="209"/>
      <c r="CE259" s="209">
        <f t="shared" si="161"/>
        <v>0</v>
      </c>
      <c r="CF259" s="210"/>
      <c r="CG259" s="210"/>
      <c r="CH259" s="210">
        <f t="shared" si="162"/>
        <v>0</v>
      </c>
      <c r="CI259" s="211"/>
      <c r="CJ259" s="211"/>
      <c r="CK259" s="211">
        <f t="shared" si="163"/>
        <v>0</v>
      </c>
      <c r="CL259" s="206"/>
      <c r="CM259" s="206"/>
      <c r="CN259" s="206">
        <f t="shared" si="164"/>
        <v>0</v>
      </c>
      <c r="CO259" s="212"/>
      <c r="CP259" s="212"/>
      <c r="CQ259" s="212">
        <f t="shared" si="165"/>
        <v>0</v>
      </c>
      <c r="CR259" s="213"/>
      <c r="CS259" s="213"/>
      <c r="CT259" s="213">
        <f t="shared" si="166"/>
        <v>0</v>
      </c>
      <c r="CU259">
        <f t="shared" si="131"/>
        <v>0</v>
      </c>
      <c r="CV259">
        <f t="shared" si="132"/>
        <v>0</v>
      </c>
      <c r="CW259">
        <f t="shared" si="133"/>
        <v>0</v>
      </c>
      <c r="CY259" s="140" t="e">
        <f t="shared" si="134"/>
        <v>#NAME?</v>
      </c>
      <c r="CZ259">
        <f t="shared" si="135"/>
        <v>0</v>
      </c>
    </row>
    <row r="260" spans="1:104">
      <c r="A260" s="181">
        <v>189</v>
      </c>
      <c r="B260" s="230"/>
      <c r="C260" s="182" t="s">
        <v>130</v>
      </c>
      <c r="D260" s="183"/>
      <c r="E260" s="184"/>
      <c r="F260" s="152"/>
      <c r="G260" s="152"/>
      <c r="H260" s="185">
        <f t="shared" si="136"/>
        <v>0</v>
      </c>
      <c r="I260" s="153"/>
      <c r="J260" s="153"/>
      <c r="K260" s="186">
        <f t="shared" si="137"/>
        <v>0</v>
      </c>
      <c r="L260" s="187"/>
      <c r="M260" s="187"/>
      <c r="N260" s="187">
        <f t="shared" si="138"/>
        <v>0</v>
      </c>
      <c r="O260" s="188"/>
      <c r="P260" s="188"/>
      <c r="Q260" s="188">
        <f t="shared" si="139"/>
        <v>0</v>
      </c>
      <c r="R260" s="189"/>
      <c r="S260" s="189"/>
      <c r="T260" s="189">
        <f t="shared" si="140"/>
        <v>0</v>
      </c>
      <c r="U260" s="190"/>
      <c r="V260" s="190"/>
      <c r="W260" s="190">
        <f t="shared" si="141"/>
        <v>0</v>
      </c>
      <c r="X260" s="191"/>
      <c r="Y260" s="191"/>
      <c r="Z260" s="191">
        <f t="shared" si="142"/>
        <v>0</v>
      </c>
      <c r="AA260" s="192"/>
      <c r="AB260" s="192"/>
      <c r="AC260" s="192">
        <f t="shared" si="143"/>
        <v>0</v>
      </c>
      <c r="AD260" s="193"/>
      <c r="AE260" s="193"/>
      <c r="AF260" s="193">
        <f t="shared" si="144"/>
        <v>0</v>
      </c>
      <c r="AG260" s="194"/>
      <c r="AH260" s="194"/>
      <c r="AI260" s="194">
        <f t="shared" si="145"/>
        <v>0</v>
      </c>
      <c r="AJ260" s="195"/>
      <c r="AK260" s="195"/>
      <c r="AL260" s="195">
        <f t="shared" si="146"/>
        <v>0</v>
      </c>
      <c r="AM260" s="196"/>
      <c r="AN260" s="196"/>
      <c r="AO260" s="196">
        <f t="shared" si="147"/>
        <v>0</v>
      </c>
      <c r="AP260" s="197"/>
      <c r="AQ260" s="197"/>
      <c r="AR260" s="197">
        <f t="shared" si="148"/>
        <v>0</v>
      </c>
      <c r="AS260" s="198"/>
      <c r="AT260" s="198"/>
      <c r="AU260" s="198">
        <f t="shared" si="149"/>
        <v>0</v>
      </c>
      <c r="AV260" s="199"/>
      <c r="AW260" s="199"/>
      <c r="AX260" s="199">
        <f t="shared" si="150"/>
        <v>0</v>
      </c>
      <c r="AY260" s="200"/>
      <c r="AZ260" s="200"/>
      <c r="BA260" s="200">
        <f t="shared" si="151"/>
        <v>0</v>
      </c>
      <c r="BB260" s="201"/>
      <c r="BC260" s="201"/>
      <c r="BD260" s="201">
        <f t="shared" si="152"/>
        <v>0</v>
      </c>
      <c r="BE260" s="202"/>
      <c r="BF260" s="202"/>
      <c r="BG260" s="202">
        <f t="shared" si="153"/>
        <v>0</v>
      </c>
      <c r="BH260" s="203"/>
      <c r="BI260" s="203"/>
      <c r="BJ260" s="203">
        <f t="shared" si="154"/>
        <v>0</v>
      </c>
      <c r="BK260" s="195"/>
      <c r="BL260" s="195"/>
      <c r="BM260" s="195">
        <f t="shared" si="155"/>
        <v>0</v>
      </c>
      <c r="BN260" s="204"/>
      <c r="BO260" s="204"/>
      <c r="BP260" s="204">
        <f t="shared" si="156"/>
        <v>0</v>
      </c>
      <c r="BQ260" s="205"/>
      <c r="BR260" s="205"/>
      <c r="BS260" s="205">
        <f t="shared" si="157"/>
        <v>0</v>
      </c>
      <c r="BT260" s="206"/>
      <c r="BU260" s="206"/>
      <c r="BV260" s="206">
        <f t="shared" si="158"/>
        <v>0</v>
      </c>
      <c r="BW260" s="207"/>
      <c r="BX260" s="207"/>
      <c r="BY260" s="207">
        <f t="shared" si="159"/>
        <v>0</v>
      </c>
      <c r="BZ260" s="208"/>
      <c r="CA260" s="208"/>
      <c r="CB260" s="208">
        <f t="shared" si="160"/>
        <v>0</v>
      </c>
      <c r="CC260" s="209"/>
      <c r="CD260" s="209"/>
      <c r="CE260" s="209">
        <f t="shared" si="161"/>
        <v>0</v>
      </c>
      <c r="CF260" s="210"/>
      <c r="CG260" s="210"/>
      <c r="CH260" s="210">
        <f t="shared" si="162"/>
        <v>0</v>
      </c>
      <c r="CI260" s="211"/>
      <c r="CJ260" s="211"/>
      <c r="CK260" s="211">
        <f t="shared" si="163"/>
        <v>0</v>
      </c>
      <c r="CL260" s="206"/>
      <c r="CM260" s="206"/>
      <c r="CN260" s="206">
        <f t="shared" si="164"/>
        <v>0</v>
      </c>
      <c r="CO260" s="212"/>
      <c r="CP260" s="212"/>
      <c r="CQ260" s="212">
        <f t="shared" si="165"/>
        <v>0</v>
      </c>
      <c r="CR260" s="213"/>
      <c r="CS260" s="213"/>
      <c r="CT260" s="213">
        <f t="shared" si="166"/>
        <v>0</v>
      </c>
      <c r="CU260">
        <f t="shared" si="131"/>
        <v>0</v>
      </c>
      <c r="CV260">
        <f t="shared" si="132"/>
        <v>0</v>
      </c>
      <c r="CW260">
        <f t="shared" si="133"/>
        <v>0</v>
      </c>
      <c r="CY260" s="140" t="e">
        <f t="shared" si="134"/>
        <v>#NAME?</v>
      </c>
      <c r="CZ260">
        <f t="shared" si="135"/>
        <v>0</v>
      </c>
    </row>
    <row r="261" spans="1:104">
      <c r="A261" s="181">
        <v>190</v>
      </c>
      <c r="B261" s="230"/>
      <c r="C261" s="182" t="s">
        <v>130</v>
      </c>
      <c r="D261" s="183"/>
      <c r="E261" s="184"/>
      <c r="F261" s="152"/>
      <c r="G261" s="152"/>
      <c r="H261" s="185">
        <f t="shared" si="136"/>
        <v>0</v>
      </c>
      <c r="I261" s="153"/>
      <c r="J261" s="153"/>
      <c r="K261" s="186">
        <f t="shared" si="137"/>
        <v>0</v>
      </c>
      <c r="L261" s="187"/>
      <c r="M261" s="187"/>
      <c r="N261" s="187">
        <f t="shared" si="138"/>
        <v>0</v>
      </c>
      <c r="O261" s="188"/>
      <c r="P261" s="188"/>
      <c r="Q261" s="188">
        <f t="shared" si="139"/>
        <v>0</v>
      </c>
      <c r="R261" s="189"/>
      <c r="S261" s="189"/>
      <c r="T261" s="189">
        <f t="shared" si="140"/>
        <v>0</v>
      </c>
      <c r="U261" s="190"/>
      <c r="V261" s="190"/>
      <c r="W261" s="190">
        <f t="shared" si="141"/>
        <v>0</v>
      </c>
      <c r="X261" s="191"/>
      <c r="Y261" s="191"/>
      <c r="Z261" s="191">
        <f t="shared" si="142"/>
        <v>0</v>
      </c>
      <c r="AA261" s="192"/>
      <c r="AB261" s="192"/>
      <c r="AC261" s="192">
        <f t="shared" si="143"/>
        <v>0</v>
      </c>
      <c r="AD261" s="193"/>
      <c r="AE261" s="193"/>
      <c r="AF261" s="193">
        <f t="shared" si="144"/>
        <v>0</v>
      </c>
      <c r="AG261" s="194"/>
      <c r="AH261" s="194"/>
      <c r="AI261" s="194">
        <f t="shared" si="145"/>
        <v>0</v>
      </c>
      <c r="AJ261" s="195"/>
      <c r="AK261" s="195"/>
      <c r="AL261" s="195">
        <f t="shared" si="146"/>
        <v>0</v>
      </c>
      <c r="AM261" s="196"/>
      <c r="AN261" s="196"/>
      <c r="AO261" s="196">
        <f t="shared" si="147"/>
        <v>0</v>
      </c>
      <c r="AP261" s="197"/>
      <c r="AQ261" s="197"/>
      <c r="AR261" s="197">
        <f t="shared" si="148"/>
        <v>0</v>
      </c>
      <c r="AS261" s="198"/>
      <c r="AT261" s="198"/>
      <c r="AU261" s="198">
        <f t="shared" si="149"/>
        <v>0</v>
      </c>
      <c r="AV261" s="199"/>
      <c r="AW261" s="199"/>
      <c r="AX261" s="199">
        <f t="shared" si="150"/>
        <v>0</v>
      </c>
      <c r="AY261" s="200"/>
      <c r="AZ261" s="200"/>
      <c r="BA261" s="200">
        <f t="shared" si="151"/>
        <v>0</v>
      </c>
      <c r="BB261" s="201"/>
      <c r="BC261" s="201"/>
      <c r="BD261" s="201">
        <f t="shared" si="152"/>
        <v>0</v>
      </c>
      <c r="BE261" s="202"/>
      <c r="BF261" s="202"/>
      <c r="BG261" s="202">
        <f t="shared" si="153"/>
        <v>0</v>
      </c>
      <c r="BH261" s="203"/>
      <c r="BI261" s="203"/>
      <c r="BJ261" s="203">
        <f t="shared" si="154"/>
        <v>0</v>
      </c>
      <c r="BK261" s="195"/>
      <c r="BL261" s="195"/>
      <c r="BM261" s="195">
        <f t="shared" si="155"/>
        <v>0</v>
      </c>
      <c r="BN261" s="204"/>
      <c r="BO261" s="204"/>
      <c r="BP261" s="204">
        <f t="shared" si="156"/>
        <v>0</v>
      </c>
      <c r="BQ261" s="205"/>
      <c r="BR261" s="205"/>
      <c r="BS261" s="205">
        <f t="shared" si="157"/>
        <v>0</v>
      </c>
      <c r="BT261" s="206"/>
      <c r="BU261" s="206"/>
      <c r="BV261" s="206">
        <f t="shared" si="158"/>
        <v>0</v>
      </c>
      <c r="BW261" s="207"/>
      <c r="BX261" s="207"/>
      <c r="BY261" s="207">
        <f t="shared" si="159"/>
        <v>0</v>
      </c>
      <c r="BZ261" s="208"/>
      <c r="CA261" s="208"/>
      <c r="CB261" s="208">
        <f t="shared" si="160"/>
        <v>0</v>
      </c>
      <c r="CC261" s="209"/>
      <c r="CD261" s="209"/>
      <c r="CE261" s="209">
        <f t="shared" si="161"/>
        <v>0</v>
      </c>
      <c r="CF261" s="210"/>
      <c r="CG261" s="210"/>
      <c r="CH261" s="210">
        <f t="shared" si="162"/>
        <v>0</v>
      </c>
      <c r="CI261" s="211"/>
      <c r="CJ261" s="211"/>
      <c r="CK261" s="211">
        <f t="shared" si="163"/>
        <v>0</v>
      </c>
      <c r="CL261" s="206"/>
      <c r="CM261" s="206"/>
      <c r="CN261" s="206">
        <f t="shared" si="164"/>
        <v>0</v>
      </c>
      <c r="CO261" s="212"/>
      <c r="CP261" s="212"/>
      <c r="CQ261" s="212">
        <f t="shared" si="165"/>
        <v>0</v>
      </c>
      <c r="CR261" s="213"/>
      <c r="CS261" s="213"/>
      <c r="CT261" s="213">
        <f t="shared" si="166"/>
        <v>0</v>
      </c>
      <c r="CU261">
        <f t="shared" si="131"/>
        <v>0</v>
      </c>
      <c r="CV261">
        <f t="shared" si="132"/>
        <v>0</v>
      </c>
      <c r="CW261">
        <f t="shared" si="133"/>
        <v>0</v>
      </c>
      <c r="CY261" s="140" t="e">
        <f t="shared" si="134"/>
        <v>#NAME?</v>
      </c>
      <c r="CZ261">
        <f t="shared" si="135"/>
        <v>0</v>
      </c>
    </row>
    <row r="262" spans="1:104">
      <c r="A262" s="181">
        <v>191</v>
      </c>
      <c r="B262" s="230"/>
      <c r="C262" s="182" t="s">
        <v>130</v>
      </c>
      <c r="D262" s="183"/>
      <c r="E262" s="184"/>
      <c r="F262" s="152"/>
      <c r="G262" s="152"/>
      <c r="H262" s="185">
        <f t="shared" si="136"/>
        <v>0</v>
      </c>
      <c r="I262" s="153"/>
      <c r="J262" s="153"/>
      <c r="K262" s="186">
        <f t="shared" si="137"/>
        <v>0</v>
      </c>
      <c r="L262" s="187"/>
      <c r="M262" s="187"/>
      <c r="N262" s="187">
        <f t="shared" si="138"/>
        <v>0</v>
      </c>
      <c r="O262" s="188"/>
      <c r="P262" s="188"/>
      <c r="Q262" s="188">
        <f t="shared" si="139"/>
        <v>0</v>
      </c>
      <c r="R262" s="189"/>
      <c r="S262" s="189"/>
      <c r="T262" s="189">
        <f t="shared" si="140"/>
        <v>0</v>
      </c>
      <c r="U262" s="190"/>
      <c r="V262" s="190"/>
      <c r="W262" s="190">
        <f t="shared" si="141"/>
        <v>0</v>
      </c>
      <c r="X262" s="191"/>
      <c r="Y262" s="191"/>
      <c r="Z262" s="191">
        <f t="shared" si="142"/>
        <v>0</v>
      </c>
      <c r="AA262" s="192"/>
      <c r="AB262" s="192"/>
      <c r="AC262" s="192">
        <f t="shared" si="143"/>
        <v>0</v>
      </c>
      <c r="AD262" s="193"/>
      <c r="AE262" s="193"/>
      <c r="AF262" s="193">
        <f t="shared" si="144"/>
        <v>0</v>
      </c>
      <c r="AG262" s="194"/>
      <c r="AH262" s="194"/>
      <c r="AI262" s="194">
        <f t="shared" si="145"/>
        <v>0</v>
      </c>
      <c r="AJ262" s="195"/>
      <c r="AK262" s="195"/>
      <c r="AL262" s="195">
        <f t="shared" si="146"/>
        <v>0</v>
      </c>
      <c r="AM262" s="196"/>
      <c r="AN262" s="196"/>
      <c r="AO262" s="196">
        <f t="shared" si="147"/>
        <v>0</v>
      </c>
      <c r="AP262" s="197"/>
      <c r="AQ262" s="197"/>
      <c r="AR262" s="197">
        <f t="shared" si="148"/>
        <v>0</v>
      </c>
      <c r="AS262" s="198"/>
      <c r="AT262" s="198"/>
      <c r="AU262" s="198">
        <f t="shared" si="149"/>
        <v>0</v>
      </c>
      <c r="AV262" s="199"/>
      <c r="AW262" s="199"/>
      <c r="AX262" s="199">
        <f t="shared" si="150"/>
        <v>0</v>
      </c>
      <c r="AY262" s="200"/>
      <c r="AZ262" s="200"/>
      <c r="BA262" s="200">
        <f t="shared" si="151"/>
        <v>0</v>
      </c>
      <c r="BB262" s="201"/>
      <c r="BC262" s="201"/>
      <c r="BD262" s="201">
        <f t="shared" si="152"/>
        <v>0</v>
      </c>
      <c r="BE262" s="202"/>
      <c r="BF262" s="202"/>
      <c r="BG262" s="202">
        <f t="shared" si="153"/>
        <v>0</v>
      </c>
      <c r="BH262" s="203"/>
      <c r="BI262" s="203"/>
      <c r="BJ262" s="203">
        <f t="shared" si="154"/>
        <v>0</v>
      </c>
      <c r="BK262" s="195"/>
      <c r="BL262" s="195"/>
      <c r="BM262" s="195">
        <f t="shared" si="155"/>
        <v>0</v>
      </c>
      <c r="BN262" s="204"/>
      <c r="BO262" s="204"/>
      <c r="BP262" s="204">
        <f t="shared" si="156"/>
        <v>0</v>
      </c>
      <c r="BQ262" s="205"/>
      <c r="BR262" s="205"/>
      <c r="BS262" s="205">
        <f t="shared" si="157"/>
        <v>0</v>
      </c>
      <c r="BT262" s="206"/>
      <c r="BU262" s="206"/>
      <c r="BV262" s="206">
        <f t="shared" si="158"/>
        <v>0</v>
      </c>
      <c r="BW262" s="207"/>
      <c r="BX262" s="207"/>
      <c r="BY262" s="207">
        <f t="shared" si="159"/>
        <v>0</v>
      </c>
      <c r="BZ262" s="208"/>
      <c r="CA262" s="208"/>
      <c r="CB262" s="208">
        <f t="shared" si="160"/>
        <v>0</v>
      </c>
      <c r="CC262" s="209"/>
      <c r="CD262" s="209"/>
      <c r="CE262" s="209">
        <f t="shared" si="161"/>
        <v>0</v>
      </c>
      <c r="CF262" s="210"/>
      <c r="CG262" s="210"/>
      <c r="CH262" s="210">
        <f t="shared" si="162"/>
        <v>0</v>
      </c>
      <c r="CI262" s="211"/>
      <c r="CJ262" s="211"/>
      <c r="CK262" s="211">
        <f t="shared" si="163"/>
        <v>0</v>
      </c>
      <c r="CL262" s="206"/>
      <c r="CM262" s="206"/>
      <c r="CN262" s="206">
        <f t="shared" si="164"/>
        <v>0</v>
      </c>
      <c r="CO262" s="212"/>
      <c r="CP262" s="212"/>
      <c r="CQ262" s="212">
        <f t="shared" si="165"/>
        <v>0</v>
      </c>
      <c r="CR262" s="213"/>
      <c r="CS262" s="213"/>
      <c r="CT262" s="213">
        <f t="shared" si="166"/>
        <v>0</v>
      </c>
      <c r="CU262">
        <f t="shared" si="131"/>
        <v>0</v>
      </c>
      <c r="CV262">
        <f t="shared" si="132"/>
        <v>0</v>
      </c>
      <c r="CW262">
        <f t="shared" si="133"/>
        <v>0</v>
      </c>
      <c r="CY262" s="140" t="e">
        <f t="shared" si="134"/>
        <v>#NAME?</v>
      </c>
      <c r="CZ262">
        <f t="shared" si="135"/>
        <v>0</v>
      </c>
    </row>
    <row r="263" spans="1:104">
      <c r="A263" s="181">
        <v>192</v>
      </c>
      <c r="B263" s="230"/>
      <c r="C263" s="182" t="s">
        <v>130</v>
      </c>
      <c r="D263" s="183"/>
      <c r="E263" s="184"/>
      <c r="F263" s="152"/>
      <c r="G263" s="152"/>
      <c r="H263" s="185">
        <f t="shared" si="136"/>
        <v>0</v>
      </c>
      <c r="I263" s="153"/>
      <c r="J263" s="153"/>
      <c r="K263" s="186">
        <f t="shared" si="137"/>
        <v>0</v>
      </c>
      <c r="L263" s="187"/>
      <c r="M263" s="187"/>
      <c r="N263" s="187">
        <f t="shared" si="138"/>
        <v>0</v>
      </c>
      <c r="O263" s="188"/>
      <c r="P263" s="188"/>
      <c r="Q263" s="188">
        <f t="shared" si="139"/>
        <v>0</v>
      </c>
      <c r="R263" s="189"/>
      <c r="S263" s="189"/>
      <c r="T263" s="189">
        <f t="shared" si="140"/>
        <v>0</v>
      </c>
      <c r="U263" s="190"/>
      <c r="V263" s="190"/>
      <c r="W263" s="190">
        <f t="shared" si="141"/>
        <v>0</v>
      </c>
      <c r="X263" s="191"/>
      <c r="Y263" s="191"/>
      <c r="Z263" s="191">
        <f t="shared" si="142"/>
        <v>0</v>
      </c>
      <c r="AA263" s="192"/>
      <c r="AB263" s="192"/>
      <c r="AC263" s="192">
        <f t="shared" si="143"/>
        <v>0</v>
      </c>
      <c r="AD263" s="193"/>
      <c r="AE263" s="193"/>
      <c r="AF263" s="193">
        <f t="shared" si="144"/>
        <v>0</v>
      </c>
      <c r="AG263" s="194"/>
      <c r="AH263" s="194"/>
      <c r="AI263" s="194">
        <f t="shared" si="145"/>
        <v>0</v>
      </c>
      <c r="AJ263" s="195"/>
      <c r="AK263" s="195"/>
      <c r="AL263" s="195">
        <f t="shared" si="146"/>
        <v>0</v>
      </c>
      <c r="AM263" s="196"/>
      <c r="AN263" s="196"/>
      <c r="AO263" s="196">
        <f t="shared" si="147"/>
        <v>0</v>
      </c>
      <c r="AP263" s="197"/>
      <c r="AQ263" s="197"/>
      <c r="AR263" s="197">
        <f t="shared" si="148"/>
        <v>0</v>
      </c>
      <c r="AS263" s="198"/>
      <c r="AT263" s="198"/>
      <c r="AU263" s="198">
        <f t="shared" si="149"/>
        <v>0</v>
      </c>
      <c r="AV263" s="199"/>
      <c r="AW263" s="199"/>
      <c r="AX263" s="199">
        <f t="shared" si="150"/>
        <v>0</v>
      </c>
      <c r="AY263" s="200"/>
      <c r="AZ263" s="200"/>
      <c r="BA263" s="200">
        <f t="shared" si="151"/>
        <v>0</v>
      </c>
      <c r="BB263" s="201"/>
      <c r="BC263" s="201"/>
      <c r="BD263" s="201">
        <f t="shared" si="152"/>
        <v>0</v>
      </c>
      <c r="BE263" s="202"/>
      <c r="BF263" s="202"/>
      <c r="BG263" s="202">
        <f t="shared" si="153"/>
        <v>0</v>
      </c>
      <c r="BH263" s="203"/>
      <c r="BI263" s="203"/>
      <c r="BJ263" s="203">
        <f t="shared" si="154"/>
        <v>0</v>
      </c>
      <c r="BK263" s="195"/>
      <c r="BL263" s="195"/>
      <c r="BM263" s="195">
        <f t="shared" si="155"/>
        <v>0</v>
      </c>
      <c r="BN263" s="204"/>
      <c r="BO263" s="204"/>
      <c r="BP263" s="204">
        <f t="shared" si="156"/>
        <v>0</v>
      </c>
      <c r="BQ263" s="205"/>
      <c r="BR263" s="205"/>
      <c r="BS263" s="205">
        <f t="shared" si="157"/>
        <v>0</v>
      </c>
      <c r="BT263" s="206"/>
      <c r="BU263" s="206"/>
      <c r="BV263" s="206">
        <f t="shared" si="158"/>
        <v>0</v>
      </c>
      <c r="BW263" s="207"/>
      <c r="BX263" s="207"/>
      <c r="BY263" s="207">
        <f t="shared" si="159"/>
        <v>0</v>
      </c>
      <c r="BZ263" s="208"/>
      <c r="CA263" s="208"/>
      <c r="CB263" s="208">
        <f t="shared" si="160"/>
        <v>0</v>
      </c>
      <c r="CC263" s="209"/>
      <c r="CD263" s="209"/>
      <c r="CE263" s="209">
        <f t="shared" si="161"/>
        <v>0</v>
      </c>
      <c r="CF263" s="210"/>
      <c r="CG263" s="210"/>
      <c r="CH263" s="210">
        <f t="shared" si="162"/>
        <v>0</v>
      </c>
      <c r="CI263" s="211"/>
      <c r="CJ263" s="211"/>
      <c r="CK263" s="211">
        <f t="shared" si="163"/>
        <v>0</v>
      </c>
      <c r="CL263" s="206"/>
      <c r="CM263" s="206"/>
      <c r="CN263" s="206">
        <f t="shared" si="164"/>
        <v>0</v>
      </c>
      <c r="CO263" s="212"/>
      <c r="CP263" s="212"/>
      <c r="CQ263" s="212">
        <f t="shared" si="165"/>
        <v>0</v>
      </c>
      <c r="CR263" s="213"/>
      <c r="CS263" s="213"/>
      <c r="CT263" s="213">
        <f t="shared" si="166"/>
        <v>0</v>
      </c>
      <c r="CU263">
        <f t="shared" si="131"/>
        <v>0</v>
      </c>
      <c r="CV263">
        <f t="shared" si="132"/>
        <v>0</v>
      </c>
      <c r="CW263">
        <f t="shared" si="133"/>
        <v>0</v>
      </c>
      <c r="CY263" s="140" t="e">
        <f t="shared" si="134"/>
        <v>#NAME?</v>
      </c>
      <c r="CZ263">
        <f t="shared" si="135"/>
        <v>0</v>
      </c>
    </row>
    <row r="264" spans="1:104">
      <c r="A264" s="181">
        <v>193</v>
      </c>
      <c r="B264" s="230"/>
      <c r="C264" s="182" t="s">
        <v>130</v>
      </c>
      <c r="D264" s="183"/>
      <c r="E264" s="184"/>
      <c r="F264" s="152"/>
      <c r="G264" s="152"/>
      <c r="H264" s="185">
        <f t="shared" si="136"/>
        <v>0</v>
      </c>
      <c r="I264" s="153"/>
      <c r="J264" s="153"/>
      <c r="K264" s="186">
        <f t="shared" si="137"/>
        <v>0</v>
      </c>
      <c r="L264" s="187"/>
      <c r="M264" s="187"/>
      <c r="N264" s="187">
        <f t="shared" si="138"/>
        <v>0</v>
      </c>
      <c r="O264" s="188"/>
      <c r="P264" s="188"/>
      <c r="Q264" s="188">
        <f t="shared" si="139"/>
        <v>0</v>
      </c>
      <c r="R264" s="189"/>
      <c r="S264" s="189"/>
      <c r="T264" s="189">
        <f t="shared" si="140"/>
        <v>0</v>
      </c>
      <c r="U264" s="190"/>
      <c r="V264" s="190"/>
      <c r="W264" s="190">
        <f t="shared" si="141"/>
        <v>0</v>
      </c>
      <c r="X264" s="191"/>
      <c r="Y264" s="191"/>
      <c r="Z264" s="191">
        <f t="shared" si="142"/>
        <v>0</v>
      </c>
      <c r="AA264" s="192"/>
      <c r="AB264" s="192"/>
      <c r="AC264" s="192">
        <f t="shared" si="143"/>
        <v>0</v>
      </c>
      <c r="AD264" s="193"/>
      <c r="AE264" s="193"/>
      <c r="AF264" s="193">
        <f t="shared" si="144"/>
        <v>0</v>
      </c>
      <c r="AG264" s="194"/>
      <c r="AH264" s="194"/>
      <c r="AI264" s="194">
        <f t="shared" si="145"/>
        <v>0</v>
      </c>
      <c r="AJ264" s="195"/>
      <c r="AK264" s="195"/>
      <c r="AL264" s="195">
        <f t="shared" si="146"/>
        <v>0</v>
      </c>
      <c r="AM264" s="196"/>
      <c r="AN264" s="196"/>
      <c r="AO264" s="196">
        <f t="shared" si="147"/>
        <v>0</v>
      </c>
      <c r="AP264" s="197"/>
      <c r="AQ264" s="197"/>
      <c r="AR264" s="197">
        <f t="shared" si="148"/>
        <v>0</v>
      </c>
      <c r="AS264" s="198"/>
      <c r="AT264" s="198"/>
      <c r="AU264" s="198">
        <f t="shared" si="149"/>
        <v>0</v>
      </c>
      <c r="AV264" s="199"/>
      <c r="AW264" s="199"/>
      <c r="AX264" s="199">
        <f t="shared" si="150"/>
        <v>0</v>
      </c>
      <c r="AY264" s="200"/>
      <c r="AZ264" s="200"/>
      <c r="BA264" s="200">
        <f t="shared" si="151"/>
        <v>0</v>
      </c>
      <c r="BB264" s="201"/>
      <c r="BC264" s="201"/>
      <c r="BD264" s="201">
        <f t="shared" si="152"/>
        <v>0</v>
      </c>
      <c r="BE264" s="202"/>
      <c r="BF264" s="202"/>
      <c r="BG264" s="202">
        <f t="shared" si="153"/>
        <v>0</v>
      </c>
      <c r="BH264" s="203"/>
      <c r="BI264" s="203"/>
      <c r="BJ264" s="203">
        <f t="shared" si="154"/>
        <v>0</v>
      </c>
      <c r="BK264" s="195"/>
      <c r="BL264" s="195"/>
      <c r="BM264" s="195">
        <f t="shared" si="155"/>
        <v>0</v>
      </c>
      <c r="BN264" s="204"/>
      <c r="BO264" s="204"/>
      <c r="BP264" s="204">
        <f t="shared" si="156"/>
        <v>0</v>
      </c>
      <c r="BQ264" s="205"/>
      <c r="BR264" s="205"/>
      <c r="BS264" s="205">
        <f t="shared" si="157"/>
        <v>0</v>
      </c>
      <c r="BT264" s="206"/>
      <c r="BU264" s="206"/>
      <c r="BV264" s="206">
        <f t="shared" si="158"/>
        <v>0</v>
      </c>
      <c r="BW264" s="207"/>
      <c r="BX264" s="207"/>
      <c r="BY264" s="207">
        <f t="shared" si="159"/>
        <v>0</v>
      </c>
      <c r="BZ264" s="208"/>
      <c r="CA264" s="208"/>
      <c r="CB264" s="208">
        <f t="shared" si="160"/>
        <v>0</v>
      </c>
      <c r="CC264" s="209"/>
      <c r="CD264" s="209"/>
      <c r="CE264" s="209">
        <f t="shared" si="161"/>
        <v>0</v>
      </c>
      <c r="CF264" s="210"/>
      <c r="CG264" s="210"/>
      <c r="CH264" s="210">
        <f t="shared" si="162"/>
        <v>0</v>
      </c>
      <c r="CI264" s="211"/>
      <c r="CJ264" s="211"/>
      <c r="CK264" s="211">
        <f t="shared" si="163"/>
        <v>0</v>
      </c>
      <c r="CL264" s="206"/>
      <c r="CM264" s="206"/>
      <c r="CN264" s="206">
        <f t="shared" si="164"/>
        <v>0</v>
      </c>
      <c r="CO264" s="212"/>
      <c r="CP264" s="212"/>
      <c r="CQ264" s="212">
        <f t="shared" si="165"/>
        <v>0</v>
      </c>
      <c r="CR264" s="213"/>
      <c r="CS264" s="213"/>
      <c r="CT264" s="213">
        <f t="shared" si="166"/>
        <v>0</v>
      </c>
      <c r="CU264">
        <f t="shared" ref="CU264:CU327" si="167">IF(Dan=$F$4,F264,IF(Dan=$I$4,I264,IF(Dan=$L$4,L264,IF(Dan=$O$4,O264,IF(Dan=$R$4,R264,IF(Dan=$U$4,U264,IF(Dan=$X$4,X264,IF(Dan=$AA$4,AA264,IF(Dan=$AD$4,AD264,IF(Dan=$AG$4,AG264,IF(Dan=$AJ$4,AJ264,IF(Dan=$AM$4,AM264,IF(Dan=$AP$4,AP264,IF(Dan=$AS$4,AS264,IF(Dan=$AV$4,AV264,IF(Dan=$AY$4,AY264,IF(Dan=$BB$4,BB264,IF(Dan=$BE$4,BE264,IF(Dan=$BH$4,BH264,IF(Dan=$BK$4,BK264,IF(Dan=$BN$4,BN264,IF(Dan=$BQ$4,BQ264,IF(Dan=$BT$4,BT264,IF(Dan=$BW$4,BW264,IF(Dan=$BZ$4,BZ264,IF(Dan=$CC$4,CC264,IF(Dan=$CF$4,CF264,IF(Dan=$CI$4,CI264,IF(Dan=$CL$4,CL264,IF(Dan=$CO$4,CO264,IF(Dan=$CR$4,CR264,0)))))))))))))))))))))))))))))))</f>
        <v>0</v>
      </c>
      <c r="CV264">
        <f t="shared" ref="CV264:CV327" si="168">IF(Dan=$F$4,G264,IF(Dan=$I$4,J264,IF(Dan=$L$4,M264,IF(Dan=$O$4,P264,IF(Dan=$R$4,S264,IF(Dan=$U$4,V264,IF(Dan=$X$4,Y264,IF(Dan=$AA$4,AB264,IF(Dan=$AD$4,AE264,IF(Dan=$AG$4,AH264,IF(Dan=$AJ$4,AK264,IF(Dan=$AM$4,AN264,IF(Dan=$AP$4,AQ264,IF(Dan=$AS$4,AT264,IF(Dan=$AV$4,AW264,IF(Dan=$AY$4,AZ264,IF(Dan=$BB$4,BC264,IF(Dan=$BE$4,BF264,IF(Dan=$BH$4,BI264,IF(Dan=$BK$4,BL264,IF(Dan=$BN$4,BO264,IF(Dan=$BQ$4,BR264,IF(Dan=$BT$4,BU264,IF(Dan=$BW$4,BX264,IF(Dan=$BZ$4,CA264,IF(Dan=$CC$4,CD264,IF(Dan=$CF$4,CG264,IF(Dan=$CI$4,CJ264,IF(Dan=$CL$4,CM264,IF(Dan=$CO$4,CP264,IF(Dan=$CR$4,CS264,0)))))))))))))))))))))))))))))))</f>
        <v>0</v>
      </c>
      <c r="CW264">
        <f t="shared" ref="CW264:CW327" si="169">IF(Dan=$F$4,D264,IF(Dan=$I$4,H264,IF(Dan=$L$4,K264,IF(Dan=$O$4,N264,IF(Dan=$R$4,Q264,IF(Dan=$U$4,T264,IF(Dan=$X$4,W264,IF(Dan=$AA$4,Z264,IF(Dan=$AD$4,AC264,IF(Dan=$AG$4,AF264,IF(Dan=$AJ$4,AI264,IF(Dan=$AM$4,AL264,IF(Dan=$AP$4,AO264,IF(Dan=$AS$4,AR264,IF(Dan=$AV$4,AU264,IF(Dan=$AY$4,AX264,IF(Dan=$BB$4,BA264,IF(Dan=$BE$4,BD264,IF(Dan=$BH$4,BG264,IF(Dan=$BK$4,BJ264,IF(Dan=$BN$4,BM264,IF(Dan=$BQ$4,BP264,IF(Dan=$BT$4,BS264,IF(Dan=$BW$4,BV264,IF(Dan=$BZ$4,BY264,IF(Dan=$CC$4,CB264,IF(Dan=$CF$4,CE264,IF(Dan=$CI$4,CH264,IF(Dan=$CL$4,CK264,IF(Dan=$CO$4,CN264,IF(Dan=$CR$4,CQ264,0)))))))))))))))))))))))))))))))</f>
        <v>0</v>
      </c>
      <c r="CY264" s="140" t="e">
        <f t="shared" ref="CY264:CY327" si="170">SUM(IF(AND($F$4&gt;=PocetniD,$F$4&lt;=KrajnjiD),G264,0),IF(AND($I$4&gt;=PocetniD,$I$4&lt;=KrajnjiD),J264,0),IF(AND($L$4&gt;=PocetniD,$L$4&lt;=KrajnjiD),M264,0),IF(AND($O$4&gt;=PocetniD,$O$4&lt;=KrajnjiD),P264,0),IF(AND($R$4&gt;=PocetniD,$R$4&lt;=KrajnjiD),S264,0),IF(AND($U$4&gt;=PocetniD,$U$4&lt;=KrajnjiD),V264,0),IF(AND($X$4&gt;=PocetniD,$X$4&lt;=KrajnjiD),Y264,0),IF(AND($AA$4&gt;=PocetniD,$AA$4&lt;=KrajnjiD),AB264,0),IF(AND($AD$4&gt;=PocetniD,$AD$4&lt;=KrajnjiD),AE264,0),IF(AND($AG$4&gt;=PocetniD,$AG$4&lt;=KrajnjiD),AH264,0),IF(AND($AJ$4&gt;=PocetniD,$AJ$4&lt;=KrajnjiD),AK264,0),IF(AND($AM$4&gt;=PocetniD,$AM$4&lt;=KrajnjiD),AN264,0),IF(AND($AP$4&gt;=PocetniD,$AP$4&lt;=KrajnjiD),AQ264,0),IF(AND($AS$4&gt;=PocetniD,$AS$4&lt;=KrajnjiD),AT264,0),IF(AND($AV$4&gt;=PocetniD,$AV$4&lt;=KrajnjiD),AW264,0),IF(AND($AY$4&gt;=PocetniD,$AY$4&lt;=KrajnjiD),AZ264,0),IF(AND($BB$4&gt;=PocetniD,$BB$4&lt;=KrajnjiD),BC264,0),IF(AND($BE$4&gt;=PocetniD,$BE$4&lt;=KrajnjiD),BF264,0),IF(AND($BH$4&gt;=PocetniD,$BH$4&lt;=KrajnjiD),BI264,0),IF(AND($BK$4&gt;=PocetniD,$BK$4&lt;=KrajnjiD),BL264,0),IF(AND($BN$4&gt;=PocetniD,$BN$4&lt;=KrajnjiD),BO264,0),IF(AND($BQ$4&gt;=PocetniD,$BQ$4&lt;=KrajnjiD),BR264,0),IF(AND($BT$4&gt;=PocetniD,$BT$4&lt;=KrajnjiD),BU264,0),IF(AND($BW$4&gt;=PocetniD,$BW$4&lt;=KrajnjiD),BX264,0),IF(AND($BZ$4&gt;=PocetniD,$BZ$4&lt;=KrajnjiD),CA264,0),IF(AND($CC$4&gt;=PocetniD,$CC$4&lt;=KrajnjiD),CD264,0),IF(AND($CF$4&gt;=PocetniD,$CF$4&lt;=KrajnjiD),CG264,0),IF(AND($FCI$4&gt;=PocetniD,$CI$4&lt;=KrajnjiD),CJ264,0),IF(AND($CL$4&gt;=PocetniD,$CL$4&lt;=KrajnjiD),CM264,0),IF(AND($CO$4&gt;=PocetniD,$CO$4&lt;=KrajnjiD),CP264,0),IF(AND($CR$4&gt;=PocetniD,$CR$4&lt;=KrajnjiD),CS264,0),)</f>
        <v>#NAME?</v>
      </c>
      <c r="CZ264">
        <f t="shared" ref="CZ264:CZ327" si="171">SUM(D264,IF(Dan&gt;=$F$4,F264,0),IF(Dan&gt;=$I$4,I264,0),IF(Dan&gt;=$L$4,L264,0),IF(Dan&gt;=$O$4,O264,0),IF(Dan&gt;=$R$4,R264,0),IF(Dan&gt;=$U$4,U264,0),IF(Dan&gt;=$X$4,X264,0),IF(Dan&gt;=$AA$4,AA264,0),IF(Dan&gt;=$AD$4,AD264,0),IF(Dan&gt;=$AG$4,AG264,0),IF(Dan&gt;=$AJ$4,AJ264,0),IF(Dan&gt;=$AM$4,AM264,0),IF(Dan&gt;=$AP$4,AP264,0),IF(Dan&gt;=$AS$4,AS264,0),IF(Dan&gt;=$AV$4,AV264,0),IF(Dan&gt;=$AY$4,AY264,0),IF(Dan&gt;=$BB$4,BB264,0),IF(Dan&gt;=$BE$4,BE264,0),IF(Dan&gt;=$BH$4,BH264,0),IF(Dan&gt;=$BK$4,BK264,0),IF(Dan&gt;=$BN$4,BN264,0),IF(Dan&gt;=$BQ$4,BQ264,0),IF(Dan&gt;=$BT$4,BT264,0),IF(Dan&gt;=$BW$4,BW264,0),IF(Dan&gt;=$BZ$4,BZ264,0),IF(Dan&gt;=$CC$4,CC264,0),IF(Dan&gt;=$CF$4,CF264,0),IF(Dan&gt;=$CI$4,CI264,0),IF(Dan&gt;=$CL$4,CL264,0),IF(Dan&gt;=$CO$4,CO264,0),IF(Dan&gt;=$CR$4,CR264,0))</f>
        <v>0</v>
      </c>
    </row>
    <row r="265" spans="1:104">
      <c r="A265" s="181">
        <v>194</v>
      </c>
      <c r="B265" s="230"/>
      <c r="C265" s="182" t="s">
        <v>130</v>
      </c>
      <c r="D265" s="183"/>
      <c r="E265" s="184"/>
      <c r="F265" s="152"/>
      <c r="G265" s="152"/>
      <c r="H265" s="185">
        <f t="shared" si="136"/>
        <v>0</v>
      </c>
      <c r="I265" s="153"/>
      <c r="J265" s="153"/>
      <c r="K265" s="186">
        <f t="shared" si="137"/>
        <v>0</v>
      </c>
      <c r="L265" s="187"/>
      <c r="M265" s="187"/>
      <c r="N265" s="187">
        <f t="shared" si="138"/>
        <v>0</v>
      </c>
      <c r="O265" s="188"/>
      <c r="P265" s="188"/>
      <c r="Q265" s="188">
        <f t="shared" si="139"/>
        <v>0</v>
      </c>
      <c r="R265" s="189"/>
      <c r="S265" s="189"/>
      <c r="T265" s="189">
        <f t="shared" si="140"/>
        <v>0</v>
      </c>
      <c r="U265" s="190"/>
      <c r="V265" s="190"/>
      <c r="W265" s="190">
        <f t="shared" si="141"/>
        <v>0</v>
      </c>
      <c r="X265" s="191"/>
      <c r="Y265" s="191"/>
      <c r="Z265" s="191">
        <f t="shared" si="142"/>
        <v>0</v>
      </c>
      <c r="AA265" s="192"/>
      <c r="AB265" s="192"/>
      <c r="AC265" s="192">
        <f t="shared" si="143"/>
        <v>0</v>
      </c>
      <c r="AD265" s="193"/>
      <c r="AE265" s="193"/>
      <c r="AF265" s="193">
        <f t="shared" si="144"/>
        <v>0</v>
      </c>
      <c r="AG265" s="194"/>
      <c r="AH265" s="194"/>
      <c r="AI265" s="194">
        <f t="shared" si="145"/>
        <v>0</v>
      </c>
      <c r="AJ265" s="195"/>
      <c r="AK265" s="195"/>
      <c r="AL265" s="195">
        <f t="shared" si="146"/>
        <v>0</v>
      </c>
      <c r="AM265" s="196"/>
      <c r="AN265" s="196"/>
      <c r="AO265" s="196">
        <f t="shared" si="147"/>
        <v>0</v>
      </c>
      <c r="AP265" s="197"/>
      <c r="AQ265" s="197"/>
      <c r="AR265" s="197">
        <f t="shared" si="148"/>
        <v>0</v>
      </c>
      <c r="AS265" s="198"/>
      <c r="AT265" s="198"/>
      <c r="AU265" s="198">
        <f t="shared" si="149"/>
        <v>0</v>
      </c>
      <c r="AV265" s="199"/>
      <c r="AW265" s="199"/>
      <c r="AX265" s="199">
        <f t="shared" si="150"/>
        <v>0</v>
      </c>
      <c r="AY265" s="200"/>
      <c r="AZ265" s="200"/>
      <c r="BA265" s="200">
        <f t="shared" si="151"/>
        <v>0</v>
      </c>
      <c r="BB265" s="201"/>
      <c r="BC265" s="201"/>
      <c r="BD265" s="201">
        <f t="shared" si="152"/>
        <v>0</v>
      </c>
      <c r="BE265" s="202"/>
      <c r="BF265" s="202"/>
      <c r="BG265" s="202">
        <f t="shared" si="153"/>
        <v>0</v>
      </c>
      <c r="BH265" s="203"/>
      <c r="BI265" s="203"/>
      <c r="BJ265" s="203">
        <f t="shared" si="154"/>
        <v>0</v>
      </c>
      <c r="BK265" s="195"/>
      <c r="BL265" s="195"/>
      <c r="BM265" s="195">
        <f t="shared" si="155"/>
        <v>0</v>
      </c>
      <c r="BN265" s="204"/>
      <c r="BO265" s="204"/>
      <c r="BP265" s="204">
        <f t="shared" si="156"/>
        <v>0</v>
      </c>
      <c r="BQ265" s="205"/>
      <c r="BR265" s="205"/>
      <c r="BS265" s="205">
        <f t="shared" si="157"/>
        <v>0</v>
      </c>
      <c r="BT265" s="206"/>
      <c r="BU265" s="206"/>
      <c r="BV265" s="206">
        <f t="shared" si="158"/>
        <v>0</v>
      </c>
      <c r="BW265" s="207"/>
      <c r="BX265" s="207"/>
      <c r="BY265" s="207">
        <f t="shared" si="159"/>
        <v>0</v>
      </c>
      <c r="BZ265" s="208"/>
      <c r="CA265" s="208"/>
      <c r="CB265" s="208">
        <f t="shared" si="160"/>
        <v>0</v>
      </c>
      <c r="CC265" s="209"/>
      <c r="CD265" s="209"/>
      <c r="CE265" s="209">
        <f t="shared" si="161"/>
        <v>0</v>
      </c>
      <c r="CF265" s="210"/>
      <c r="CG265" s="210"/>
      <c r="CH265" s="210">
        <f t="shared" si="162"/>
        <v>0</v>
      </c>
      <c r="CI265" s="211"/>
      <c r="CJ265" s="211"/>
      <c r="CK265" s="211">
        <f t="shared" si="163"/>
        <v>0</v>
      </c>
      <c r="CL265" s="206"/>
      <c r="CM265" s="206"/>
      <c r="CN265" s="206">
        <f t="shared" si="164"/>
        <v>0</v>
      </c>
      <c r="CO265" s="212"/>
      <c r="CP265" s="212"/>
      <c r="CQ265" s="212">
        <f t="shared" si="165"/>
        <v>0</v>
      </c>
      <c r="CR265" s="213"/>
      <c r="CS265" s="213"/>
      <c r="CT265" s="213">
        <f t="shared" si="166"/>
        <v>0</v>
      </c>
      <c r="CU265">
        <f t="shared" si="167"/>
        <v>0</v>
      </c>
      <c r="CV265">
        <f t="shared" si="168"/>
        <v>0</v>
      </c>
      <c r="CW265">
        <f t="shared" si="169"/>
        <v>0</v>
      </c>
      <c r="CY265" s="140" t="e">
        <f t="shared" si="170"/>
        <v>#NAME?</v>
      </c>
      <c r="CZ265">
        <f t="shared" si="171"/>
        <v>0</v>
      </c>
    </row>
    <row r="266" spans="1:104">
      <c r="A266" s="181">
        <v>195</v>
      </c>
      <c r="B266" s="230"/>
      <c r="C266" s="182" t="s">
        <v>130</v>
      </c>
      <c r="D266" s="183"/>
      <c r="E266" s="184"/>
      <c r="F266" s="152"/>
      <c r="G266" s="152"/>
      <c r="H266" s="185">
        <f t="shared" si="136"/>
        <v>0</v>
      </c>
      <c r="I266" s="153"/>
      <c r="J266" s="153"/>
      <c r="K266" s="186">
        <f t="shared" si="137"/>
        <v>0</v>
      </c>
      <c r="L266" s="187"/>
      <c r="M266" s="187"/>
      <c r="N266" s="187">
        <f t="shared" si="138"/>
        <v>0</v>
      </c>
      <c r="O266" s="188"/>
      <c r="P266" s="188"/>
      <c r="Q266" s="188">
        <f t="shared" si="139"/>
        <v>0</v>
      </c>
      <c r="R266" s="189"/>
      <c r="S266" s="189"/>
      <c r="T266" s="189">
        <f t="shared" si="140"/>
        <v>0</v>
      </c>
      <c r="U266" s="190"/>
      <c r="V266" s="190"/>
      <c r="W266" s="190">
        <f t="shared" si="141"/>
        <v>0</v>
      </c>
      <c r="X266" s="191"/>
      <c r="Y266" s="191"/>
      <c r="Z266" s="191">
        <f t="shared" si="142"/>
        <v>0</v>
      </c>
      <c r="AA266" s="192"/>
      <c r="AB266" s="192"/>
      <c r="AC266" s="192">
        <f t="shared" si="143"/>
        <v>0</v>
      </c>
      <c r="AD266" s="193"/>
      <c r="AE266" s="193"/>
      <c r="AF266" s="193">
        <f t="shared" si="144"/>
        <v>0</v>
      </c>
      <c r="AG266" s="194"/>
      <c r="AH266" s="194"/>
      <c r="AI266" s="194">
        <f t="shared" si="145"/>
        <v>0</v>
      </c>
      <c r="AJ266" s="195"/>
      <c r="AK266" s="195"/>
      <c r="AL266" s="195">
        <f t="shared" si="146"/>
        <v>0</v>
      </c>
      <c r="AM266" s="196"/>
      <c r="AN266" s="196"/>
      <c r="AO266" s="196">
        <f t="shared" si="147"/>
        <v>0</v>
      </c>
      <c r="AP266" s="197"/>
      <c r="AQ266" s="197"/>
      <c r="AR266" s="197">
        <f t="shared" si="148"/>
        <v>0</v>
      </c>
      <c r="AS266" s="198"/>
      <c r="AT266" s="198"/>
      <c r="AU266" s="198">
        <f t="shared" si="149"/>
        <v>0</v>
      </c>
      <c r="AV266" s="199"/>
      <c r="AW266" s="199"/>
      <c r="AX266" s="199">
        <f t="shared" si="150"/>
        <v>0</v>
      </c>
      <c r="AY266" s="200"/>
      <c r="AZ266" s="200"/>
      <c r="BA266" s="200">
        <f t="shared" si="151"/>
        <v>0</v>
      </c>
      <c r="BB266" s="201"/>
      <c r="BC266" s="201"/>
      <c r="BD266" s="201">
        <f t="shared" si="152"/>
        <v>0</v>
      </c>
      <c r="BE266" s="202"/>
      <c r="BF266" s="202"/>
      <c r="BG266" s="202">
        <f t="shared" si="153"/>
        <v>0</v>
      </c>
      <c r="BH266" s="203"/>
      <c r="BI266" s="203"/>
      <c r="BJ266" s="203">
        <f t="shared" si="154"/>
        <v>0</v>
      </c>
      <c r="BK266" s="195"/>
      <c r="BL266" s="195"/>
      <c r="BM266" s="195">
        <f t="shared" si="155"/>
        <v>0</v>
      </c>
      <c r="BN266" s="204"/>
      <c r="BO266" s="204"/>
      <c r="BP266" s="204">
        <f t="shared" si="156"/>
        <v>0</v>
      </c>
      <c r="BQ266" s="205"/>
      <c r="BR266" s="205"/>
      <c r="BS266" s="205">
        <f t="shared" si="157"/>
        <v>0</v>
      </c>
      <c r="BT266" s="206"/>
      <c r="BU266" s="206"/>
      <c r="BV266" s="206">
        <f t="shared" si="158"/>
        <v>0</v>
      </c>
      <c r="BW266" s="207"/>
      <c r="BX266" s="207"/>
      <c r="BY266" s="207">
        <f t="shared" si="159"/>
        <v>0</v>
      </c>
      <c r="BZ266" s="208"/>
      <c r="CA266" s="208"/>
      <c r="CB266" s="208">
        <f t="shared" si="160"/>
        <v>0</v>
      </c>
      <c r="CC266" s="209"/>
      <c r="CD266" s="209"/>
      <c r="CE266" s="209">
        <f t="shared" si="161"/>
        <v>0</v>
      </c>
      <c r="CF266" s="210"/>
      <c r="CG266" s="210"/>
      <c r="CH266" s="210">
        <f t="shared" si="162"/>
        <v>0</v>
      </c>
      <c r="CI266" s="211"/>
      <c r="CJ266" s="211"/>
      <c r="CK266" s="211">
        <f t="shared" si="163"/>
        <v>0</v>
      </c>
      <c r="CL266" s="206"/>
      <c r="CM266" s="206"/>
      <c r="CN266" s="206">
        <f t="shared" si="164"/>
        <v>0</v>
      </c>
      <c r="CO266" s="212"/>
      <c r="CP266" s="212"/>
      <c r="CQ266" s="212">
        <f t="shared" si="165"/>
        <v>0</v>
      </c>
      <c r="CR266" s="213"/>
      <c r="CS266" s="213"/>
      <c r="CT266" s="213">
        <f t="shared" si="166"/>
        <v>0</v>
      </c>
      <c r="CU266">
        <f t="shared" si="167"/>
        <v>0</v>
      </c>
      <c r="CV266">
        <f t="shared" si="168"/>
        <v>0</v>
      </c>
      <c r="CW266">
        <f t="shared" si="169"/>
        <v>0</v>
      </c>
      <c r="CY266" s="140" t="e">
        <f t="shared" si="170"/>
        <v>#NAME?</v>
      </c>
      <c r="CZ266">
        <f t="shared" si="171"/>
        <v>0</v>
      </c>
    </row>
    <row r="267" spans="1:104">
      <c r="A267" s="181">
        <v>196</v>
      </c>
      <c r="B267" s="230"/>
      <c r="C267" s="182" t="s">
        <v>130</v>
      </c>
      <c r="D267" s="183"/>
      <c r="E267" s="184"/>
      <c r="F267" s="152"/>
      <c r="G267" s="152"/>
      <c r="H267" s="185">
        <f t="shared" si="136"/>
        <v>0</v>
      </c>
      <c r="I267" s="153"/>
      <c r="J267" s="153"/>
      <c r="K267" s="186">
        <f t="shared" si="137"/>
        <v>0</v>
      </c>
      <c r="L267" s="187"/>
      <c r="M267" s="187"/>
      <c r="N267" s="187">
        <f t="shared" si="138"/>
        <v>0</v>
      </c>
      <c r="O267" s="188"/>
      <c r="P267" s="188"/>
      <c r="Q267" s="188">
        <f t="shared" si="139"/>
        <v>0</v>
      </c>
      <c r="R267" s="189"/>
      <c r="S267" s="189"/>
      <c r="T267" s="189">
        <f t="shared" si="140"/>
        <v>0</v>
      </c>
      <c r="U267" s="190"/>
      <c r="V267" s="190"/>
      <c r="W267" s="190">
        <f t="shared" si="141"/>
        <v>0</v>
      </c>
      <c r="X267" s="191"/>
      <c r="Y267" s="191"/>
      <c r="Z267" s="191">
        <f t="shared" si="142"/>
        <v>0</v>
      </c>
      <c r="AA267" s="192"/>
      <c r="AB267" s="192"/>
      <c r="AC267" s="192">
        <f t="shared" si="143"/>
        <v>0</v>
      </c>
      <c r="AD267" s="193"/>
      <c r="AE267" s="193"/>
      <c r="AF267" s="193">
        <f t="shared" si="144"/>
        <v>0</v>
      </c>
      <c r="AG267" s="194"/>
      <c r="AH267" s="194"/>
      <c r="AI267" s="194">
        <f t="shared" si="145"/>
        <v>0</v>
      </c>
      <c r="AJ267" s="195"/>
      <c r="AK267" s="195"/>
      <c r="AL267" s="195">
        <f t="shared" si="146"/>
        <v>0</v>
      </c>
      <c r="AM267" s="196"/>
      <c r="AN267" s="196"/>
      <c r="AO267" s="196">
        <f t="shared" si="147"/>
        <v>0</v>
      </c>
      <c r="AP267" s="197"/>
      <c r="AQ267" s="197"/>
      <c r="AR267" s="197">
        <f t="shared" si="148"/>
        <v>0</v>
      </c>
      <c r="AS267" s="198"/>
      <c r="AT267" s="198"/>
      <c r="AU267" s="198">
        <f t="shared" si="149"/>
        <v>0</v>
      </c>
      <c r="AV267" s="199"/>
      <c r="AW267" s="199"/>
      <c r="AX267" s="199">
        <f t="shared" si="150"/>
        <v>0</v>
      </c>
      <c r="AY267" s="200"/>
      <c r="AZ267" s="200"/>
      <c r="BA267" s="200">
        <f t="shared" si="151"/>
        <v>0</v>
      </c>
      <c r="BB267" s="201"/>
      <c r="BC267" s="201"/>
      <c r="BD267" s="201">
        <f t="shared" si="152"/>
        <v>0</v>
      </c>
      <c r="BE267" s="202"/>
      <c r="BF267" s="202"/>
      <c r="BG267" s="202">
        <f t="shared" si="153"/>
        <v>0</v>
      </c>
      <c r="BH267" s="203"/>
      <c r="BI267" s="203"/>
      <c r="BJ267" s="203">
        <f t="shared" si="154"/>
        <v>0</v>
      </c>
      <c r="BK267" s="195"/>
      <c r="BL267" s="195"/>
      <c r="BM267" s="195">
        <f t="shared" si="155"/>
        <v>0</v>
      </c>
      <c r="BN267" s="204"/>
      <c r="BO267" s="204"/>
      <c r="BP267" s="204">
        <f t="shared" si="156"/>
        <v>0</v>
      </c>
      <c r="BQ267" s="205"/>
      <c r="BR267" s="205"/>
      <c r="BS267" s="205">
        <f t="shared" si="157"/>
        <v>0</v>
      </c>
      <c r="BT267" s="206"/>
      <c r="BU267" s="206"/>
      <c r="BV267" s="206">
        <f t="shared" si="158"/>
        <v>0</v>
      </c>
      <c r="BW267" s="207"/>
      <c r="BX267" s="207"/>
      <c r="BY267" s="207">
        <f t="shared" si="159"/>
        <v>0</v>
      </c>
      <c r="BZ267" s="208"/>
      <c r="CA267" s="208"/>
      <c r="CB267" s="208">
        <f t="shared" si="160"/>
        <v>0</v>
      </c>
      <c r="CC267" s="209"/>
      <c r="CD267" s="209"/>
      <c r="CE267" s="209">
        <f t="shared" si="161"/>
        <v>0</v>
      </c>
      <c r="CF267" s="210"/>
      <c r="CG267" s="210"/>
      <c r="CH267" s="210">
        <f t="shared" si="162"/>
        <v>0</v>
      </c>
      <c r="CI267" s="211"/>
      <c r="CJ267" s="211"/>
      <c r="CK267" s="211">
        <f t="shared" si="163"/>
        <v>0</v>
      </c>
      <c r="CL267" s="206"/>
      <c r="CM267" s="206"/>
      <c r="CN267" s="206">
        <f t="shared" si="164"/>
        <v>0</v>
      </c>
      <c r="CO267" s="212"/>
      <c r="CP267" s="212"/>
      <c r="CQ267" s="212">
        <f t="shared" si="165"/>
        <v>0</v>
      </c>
      <c r="CR267" s="213"/>
      <c r="CS267" s="213"/>
      <c r="CT267" s="213">
        <f t="shared" si="166"/>
        <v>0</v>
      </c>
      <c r="CU267">
        <f t="shared" si="167"/>
        <v>0</v>
      </c>
      <c r="CV267">
        <f t="shared" si="168"/>
        <v>0</v>
      </c>
      <c r="CW267">
        <f t="shared" si="169"/>
        <v>0</v>
      </c>
      <c r="CY267" s="140" t="e">
        <f t="shared" si="170"/>
        <v>#NAME?</v>
      </c>
      <c r="CZ267">
        <f t="shared" si="171"/>
        <v>0</v>
      </c>
    </row>
    <row r="268" spans="1:104">
      <c r="A268" s="181">
        <v>197</v>
      </c>
      <c r="B268" s="230"/>
      <c r="C268" s="182" t="s">
        <v>130</v>
      </c>
      <c r="D268" s="183"/>
      <c r="E268" s="184"/>
      <c r="F268" s="152"/>
      <c r="G268" s="152"/>
      <c r="H268" s="185">
        <f t="shared" si="136"/>
        <v>0</v>
      </c>
      <c r="I268" s="153"/>
      <c r="J268" s="153"/>
      <c r="K268" s="186">
        <f t="shared" si="137"/>
        <v>0</v>
      </c>
      <c r="L268" s="187"/>
      <c r="M268" s="187"/>
      <c r="N268" s="187">
        <f t="shared" si="138"/>
        <v>0</v>
      </c>
      <c r="O268" s="188"/>
      <c r="P268" s="188"/>
      <c r="Q268" s="188">
        <f t="shared" si="139"/>
        <v>0</v>
      </c>
      <c r="R268" s="189"/>
      <c r="S268" s="189"/>
      <c r="T268" s="189">
        <f t="shared" si="140"/>
        <v>0</v>
      </c>
      <c r="U268" s="190"/>
      <c r="V268" s="190"/>
      <c r="W268" s="190">
        <f t="shared" si="141"/>
        <v>0</v>
      </c>
      <c r="X268" s="191"/>
      <c r="Y268" s="191"/>
      <c r="Z268" s="191">
        <f t="shared" si="142"/>
        <v>0</v>
      </c>
      <c r="AA268" s="192"/>
      <c r="AB268" s="192"/>
      <c r="AC268" s="192">
        <f t="shared" si="143"/>
        <v>0</v>
      </c>
      <c r="AD268" s="193"/>
      <c r="AE268" s="193"/>
      <c r="AF268" s="193">
        <f t="shared" si="144"/>
        <v>0</v>
      </c>
      <c r="AG268" s="194"/>
      <c r="AH268" s="194"/>
      <c r="AI268" s="194">
        <f t="shared" si="145"/>
        <v>0</v>
      </c>
      <c r="AJ268" s="195"/>
      <c r="AK268" s="195"/>
      <c r="AL268" s="195">
        <f t="shared" si="146"/>
        <v>0</v>
      </c>
      <c r="AM268" s="196"/>
      <c r="AN268" s="196"/>
      <c r="AO268" s="196">
        <f t="shared" si="147"/>
        <v>0</v>
      </c>
      <c r="AP268" s="197"/>
      <c r="AQ268" s="197"/>
      <c r="AR268" s="197">
        <f t="shared" si="148"/>
        <v>0</v>
      </c>
      <c r="AS268" s="198"/>
      <c r="AT268" s="198"/>
      <c r="AU268" s="198">
        <f t="shared" si="149"/>
        <v>0</v>
      </c>
      <c r="AV268" s="199"/>
      <c r="AW268" s="199"/>
      <c r="AX268" s="199">
        <f t="shared" si="150"/>
        <v>0</v>
      </c>
      <c r="AY268" s="200"/>
      <c r="AZ268" s="200"/>
      <c r="BA268" s="200">
        <f t="shared" si="151"/>
        <v>0</v>
      </c>
      <c r="BB268" s="201"/>
      <c r="BC268" s="201"/>
      <c r="BD268" s="201">
        <f t="shared" si="152"/>
        <v>0</v>
      </c>
      <c r="BE268" s="202"/>
      <c r="BF268" s="202"/>
      <c r="BG268" s="202">
        <f t="shared" si="153"/>
        <v>0</v>
      </c>
      <c r="BH268" s="203"/>
      <c r="BI268" s="203"/>
      <c r="BJ268" s="203">
        <f t="shared" si="154"/>
        <v>0</v>
      </c>
      <c r="BK268" s="195"/>
      <c r="BL268" s="195"/>
      <c r="BM268" s="195">
        <f t="shared" si="155"/>
        <v>0</v>
      </c>
      <c r="BN268" s="204"/>
      <c r="BO268" s="204"/>
      <c r="BP268" s="204">
        <f t="shared" si="156"/>
        <v>0</v>
      </c>
      <c r="BQ268" s="205"/>
      <c r="BR268" s="205"/>
      <c r="BS268" s="205">
        <f t="shared" si="157"/>
        <v>0</v>
      </c>
      <c r="BT268" s="206"/>
      <c r="BU268" s="206"/>
      <c r="BV268" s="206">
        <f t="shared" si="158"/>
        <v>0</v>
      </c>
      <c r="BW268" s="207"/>
      <c r="BX268" s="207"/>
      <c r="BY268" s="207">
        <f t="shared" si="159"/>
        <v>0</v>
      </c>
      <c r="BZ268" s="208"/>
      <c r="CA268" s="208"/>
      <c r="CB268" s="208">
        <f t="shared" si="160"/>
        <v>0</v>
      </c>
      <c r="CC268" s="209"/>
      <c r="CD268" s="209"/>
      <c r="CE268" s="209">
        <f t="shared" si="161"/>
        <v>0</v>
      </c>
      <c r="CF268" s="210"/>
      <c r="CG268" s="210"/>
      <c r="CH268" s="210">
        <f t="shared" si="162"/>
        <v>0</v>
      </c>
      <c r="CI268" s="211"/>
      <c r="CJ268" s="211"/>
      <c r="CK268" s="211">
        <f t="shared" si="163"/>
        <v>0</v>
      </c>
      <c r="CL268" s="206"/>
      <c r="CM268" s="206"/>
      <c r="CN268" s="206">
        <f t="shared" si="164"/>
        <v>0</v>
      </c>
      <c r="CO268" s="212"/>
      <c r="CP268" s="212"/>
      <c r="CQ268" s="212">
        <f t="shared" si="165"/>
        <v>0</v>
      </c>
      <c r="CR268" s="213"/>
      <c r="CS268" s="213"/>
      <c r="CT268" s="213">
        <f t="shared" si="166"/>
        <v>0</v>
      </c>
      <c r="CU268">
        <f t="shared" si="167"/>
        <v>0</v>
      </c>
      <c r="CV268">
        <f t="shared" si="168"/>
        <v>0</v>
      </c>
      <c r="CW268">
        <f t="shared" si="169"/>
        <v>0</v>
      </c>
      <c r="CY268" s="140" t="e">
        <f t="shared" si="170"/>
        <v>#NAME?</v>
      </c>
      <c r="CZ268">
        <f t="shared" si="171"/>
        <v>0</v>
      </c>
    </row>
    <row r="269" spans="1:104">
      <c r="A269" s="181">
        <v>198</v>
      </c>
      <c r="B269" s="230"/>
      <c r="C269" s="182" t="s">
        <v>130</v>
      </c>
      <c r="D269" s="183"/>
      <c r="E269" s="184"/>
      <c r="F269" s="152"/>
      <c r="G269" s="152"/>
      <c r="H269" s="185">
        <f t="shared" si="136"/>
        <v>0</v>
      </c>
      <c r="I269" s="153"/>
      <c r="J269" s="153"/>
      <c r="K269" s="186">
        <f t="shared" si="137"/>
        <v>0</v>
      </c>
      <c r="L269" s="187"/>
      <c r="M269" s="187"/>
      <c r="N269" s="187">
        <f t="shared" si="138"/>
        <v>0</v>
      </c>
      <c r="O269" s="188"/>
      <c r="P269" s="188"/>
      <c r="Q269" s="188">
        <f t="shared" si="139"/>
        <v>0</v>
      </c>
      <c r="R269" s="189"/>
      <c r="S269" s="189"/>
      <c r="T269" s="189">
        <f t="shared" si="140"/>
        <v>0</v>
      </c>
      <c r="U269" s="190"/>
      <c r="V269" s="190"/>
      <c r="W269" s="190">
        <f t="shared" si="141"/>
        <v>0</v>
      </c>
      <c r="X269" s="191"/>
      <c r="Y269" s="191"/>
      <c r="Z269" s="191">
        <f t="shared" si="142"/>
        <v>0</v>
      </c>
      <c r="AA269" s="192"/>
      <c r="AB269" s="192"/>
      <c r="AC269" s="192">
        <f t="shared" si="143"/>
        <v>0</v>
      </c>
      <c r="AD269" s="193"/>
      <c r="AE269" s="193"/>
      <c r="AF269" s="193">
        <f t="shared" si="144"/>
        <v>0</v>
      </c>
      <c r="AG269" s="194"/>
      <c r="AH269" s="194"/>
      <c r="AI269" s="194">
        <f t="shared" si="145"/>
        <v>0</v>
      </c>
      <c r="AJ269" s="195"/>
      <c r="AK269" s="195"/>
      <c r="AL269" s="195">
        <f t="shared" si="146"/>
        <v>0</v>
      </c>
      <c r="AM269" s="196"/>
      <c r="AN269" s="196"/>
      <c r="AO269" s="196">
        <f t="shared" si="147"/>
        <v>0</v>
      </c>
      <c r="AP269" s="197"/>
      <c r="AQ269" s="197"/>
      <c r="AR269" s="197">
        <f t="shared" si="148"/>
        <v>0</v>
      </c>
      <c r="AS269" s="198"/>
      <c r="AT269" s="198"/>
      <c r="AU269" s="198">
        <f t="shared" si="149"/>
        <v>0</v>
      </c>
      <c r="AV269" s="199"/>
      <c r="AW269" s="199"/>
      <c r="AX269" s="199">
        <f t="shared" si="150"/>
        <v>0</v>
      </c>
      <c r="AY269" s="200"/>
      <c r="AZ269" s="200"/>
      <c r="BA269" s="200">
        <f t="shared" si="151"/>
        <v>0</v>
      </c>
      <c r="BB269" s="201"/>
      <c r="BC269" s="201"/>
      <c r="BD269" s="201">
        <f t="shared" si="152"/>
        <v>0</v>
      </c>
      <c r="BE269" s="202"/>
      <c r="BF269" s="202"/>
      <c r="BG269" s="202">
        <f t="shared" si="153"/>
        <v>0</v>
      </c>
      <c r="BH269" s="203"/>
      <c r="BI269" s="203"/>
      <c r="BJ269" s="203">
        <f t="shared" si="154"/>
        <v>0</v>
      </c>
      <c r="BK269" s="195"/>
      <c r="BL269" s="195"/>
      <c r="BM269" s="195">
        <f t="shared" si="155"/>
        <v>0</v>
      </c>
      <c r="BN269" s="204"/>
      <c r="BO269" s="204"/>
      <c r="BP269" s="204">
        <f t="shared" si="156"/>
        <v>0</v>
      </c>
      <c r="BQ269" s="205"/>
      <c r="BR269" s="205"/>
      <c r="BS269" s="205">
        <f t="shared" si="157"/>
        <v>0</v>
      </c>
      <c r="BT269" s="206"/>
      <c r="BU269" s="206"/>
      <c r="BV269" s="206">
        <f t="shared" si="158"/>
        <v>0</v>
      </c>
      <c r="BW269" s="207"/>
      <c r="BX269" s="207"/>
      <c r="BY269" s="207">
        <f t="shared" si="159"/>
        <v>0</v>
      </c>
      <c r="BZ269" s="208"/>
      <c r="CA269" s="208"/>
      <c r="CB269" s="208">
        <f t="shared" si="160"/>
        <v>0</v>
      </c>
      <c r="CC269" s="209"/>
      <c r="CD269" s="209"/>
      <c r="CE269" s="209">
        <f t="shared" si="161"/>
        <v>0</v>
      </c>
      <c r="CF269" s="210"/>
      <c r="CG269" s="210"/>
      <c r="CH269" s="210">
        <f t="shared" si="162"/>
        <v>0</v>
      </c>
      <c r="CI269" s="211"/>
      <c r="CJ269" s="211"/>
      <c r="CK269" s="211">
        <f t="shared" si="163"/>
        <v>0</v>
      </c>
      <c r="CL269" s="206"/>
      <c r="CM269" s="206"/>
      <c r="CN269" s="206">
        <f t="shared" si="164"/>
        <v>0</v>
      </c>
      <c r="CO269" s="212"/>
      <c r="CP269" s="212"/>
      <c r="CQ269" s="212">
        <f t="shared" si="165"/>
        <v>0</v>
      </c>
      <c r="CR269" s="213"/>
      <c r="CS269" s="213"/>
      <c r="CT269" s="213">
        <f t="shared" si="166"/>
        <v>0</v>
      </c>
      <c r="CU269">
        <f t="shared" si="167"/>
        <v>0</v>
      </c>
      <c r="CV269">
        <f t="shared" si="168"/>
        <v>0</v>
      </c>
      <c r="CW269">
        <f t="shared" si="169"/>
        <v>0</v>
      </c>
      <c r="CY269" s="140" t="e">
        <f t="shared" si="170"/>
        <v>#NAME?</v>
      </c>
      <c r="CZ269">
        <f t="shared" si="171"/>
        <v>0</v>
      </c>
    </row>
    <row r="270" spans="1:104">
      <c r="A270" s="181">
        <v>199</v>
      </c>
      <c r="B270" s="230"/>
      <c r="C270" s="182" t="s">
        <v>130</v>
      </c>
      <c r="D270" s="183"/>
      <c r="E270" s="184"/>
      <c r="F270" s="152"/>
      <c r="G270" s="152"/>
      <c r="H270" s="185">
        <f t="shared" si="136"/>
        <v>0</v>
      </c>
      <c r="I270" s="153"/>
      <c r="J270" s="153"/>
      <c r="K270" s="186">
        <f t="shared" si="137"/>
        <v>0</v>
      </c>
      <c r="L270" s="187"/>
      <c r="M270" s="187"/>
      <c r="N270" s="187">
        <f t="shared" si="138"/>
        <v>0</v>
      </c>
      <c r="O270" s="188"/>
      <c r="P270" s="188"/>
      <c r="Q270" s="188">
        <f t="shared" si="139"/>
        <v>0</v>
      </c>
      <c r="R270" s="189"/>
      <c r="S270" s="189"/>
      <c r="T270" s="189">
        <f t="shared" si="140"/>
        <v>0</v>
      </c>
      <c r="U270" s="190"/>
      <c r="V270" s="190"/>
      <c r="W270" s="190">
        <f t="shared" si="141"/>
        <v>0</v>
      </c>
      <c r="X270" s="191"/>
      <c r="Y270" s="191"/>
      <c r="Z270" s="191">
        <f t="shared" si="142"/>
        <v>0</v>
      </c>
      <c r="AA270" s="192"/>
      <c r="AB270" s="192"/>
      <c r="AC270" s="192">
        <f t="shared" si="143"/>
        <v>0</v>
      </c>
      <c r="AD270" s="193"/>
      <c r="AE270" s="193"/>
      <c r="AF270" s="193">
        <f t="shared" si="144"/>
        <v>0</v>
      </c>
      <c r="AG270" s="194"/>
      <c r="AH270" s="194"/>
      <c r="AI270" s="194">
        <f t="shared" si="145"/>
        <v>0</v>
      </c>
      <c r="AJ270" s="195"/>
      <c r="AK270" s="195"/>
      <c r="AL270" s="195">
        <f t="shared" si="146"/>
        <v>0</v>
      </c>
      <c r="AM270" s="196"/>
      <c r="AN270" s="196"/>
      <c r="AO270" s="196">
        <f t="shared" si="147"/>
        <v>0</v>
      </c>
      <c r="AP270" s="197"/>
      <c r="AQ270" s="197"/>
      <c r="AR270" s="197">
        <f t="shared" si="148"/>
        <v>0</v>
      </c>
      <c r="AS270" s="198"/>
      <c r="AT270" s="198"/>
      <c r="AU270" s="198">
        <f t="shared" si="149"/>
        <v>0</v>
      </c>
      <c r="AV270" s="199"/>
      <c r="AW270" s="199"/>
      <c r="AX270" s="199">
        <f t="shared" si="150"/>
        <v>0</v>
      </c>
      <c r="AY270" s="200"/>
      <c r="AZ270" s="200"/>
      <c r="BA270" s="200">
        <f t="shared" si="151"/>
        <v>0</v>
      </c>
      <c r="BB270" s="201"/>
      <c r="BC270" s="201"/>
      <c r="BD270" s="201">
        <f t="shared" si="152"/>
        <v>0</v>
      </c>
      <c r="BE270" s="202"/>
      <c r="BF270" s="202"/>
      <c r="BG270" s="202">
        <f t="shared" si="153"/>
        <v>0</v>
      </c>
      <c r="BH270" s="203"/>
      <c r="BI270" s="203"/>
      <c r="BJ270" s="203">
        <f t="shared" si="154"/>
        <v>0</v>
      </c>
      <c r="BK270" s="195"/>
      <c r="BL270" s="195"/>
      <c r="BM270" s="195">
        <f t="shared" si="155"/>
        <v>0</v>
      </c>
      <c r="BN270" s="204"/>
      <c r="BO270" s="204"/>
      <c r="BP270" s="204">
        <f t="shared" si="156"/>
        <v>0</v>
      </c>
      <c r="BQ270" s="205"/>
      <c r="BR270" s="205"/>
      <c r="BS270" s="205">
        <f t="shared" si="157"/>
        <v>0</v>
      </c>
      <c r="BT270" s="206"/>
      <c r="BU270" s="206"/>
      <c r="BV270" s="206">
        <f t="shared" si="158"/>
        <v>0</v>
      </c>
      <c r="BW270" s="207"/>
      <c r="BX270" s="207"/>
      <c r="BY270" s="207">
        <f t="shared" si="159"/>
        <v>0</v>
      </c>
      <c r="BZ270" s="208"/>
      <c r="CA270" s="208"/>
      <c r="CB270" s="208">
        <f t="shared" si="160"/>
        <v>0</v>
      </c>
      <c r="CC270" s="209"/>
      <c r="CD270" s="209"/>
      <c r="CE270" s="209">
        <f t="shared" si="161"/>
        <v>0</v>
      </c>
      <c r="CF270" s="210"/>
      <c r="CG270" s="210"/>
      <c r="CH270" s="210">
        <f t="shared" si="162"/>
        <v>0</v>
      </c>
      <c r="CI270" s="211"/>
      <c r="CJ270" s="211"/>
      <c r="CK270" s="211">
        <f t="shared" si="163"/>
        <v>0</v>
      </c>
      <c r="CL270" s="206"/>
      <c r="CM270" s="206"/>
      <c r="CN270" s="206">
        <f t="shared" si="164"/>
        <v>0</v>
      </c>
      <c r="CO270" s="212"/>
      <c r="CP270" s="212"/>
      <c r="CQ270" s="212">
        <f t="shared" si="165"/>
        <v>0</v>
      </c>
      <c r="CR270" s="213"/>
      <c r="CS270" s="213"/>
      <c r="CT270" s="213">
        <f t="shared" si="166"/>
        <v>0</v>
      </c>
      <c r="CU270">
        <f t="shared" si="167"/>
        <v>0</v>
      </c>
      <c r="CV270">
        <f t="shared" si="168"/>
        <v>0</v>
      </c>
      <c r="CW270">
        <f t="shared" si="169"/>
        <v>0</v>
      </c>
      <c r="CY270" s="140" t="e">
        <f t="shared" si="170"/>
        <v>#NAME?</v>
      </c>
      <c r="CZ270">
        <f t="shared" si="171"/>
        <v>0</v>
      </c>
    </row>
    <row r="271" spans="1:104">
      <c r="A271" s="181">
        <v>200</v>
      </c>
      <c r="B271" s="230"/>
      <c r="C271" s="182" t="s">
        <v>130</v>
      </c>
      <c r="D271" s="183"/>
      <c r="E271" s="184"/>
      <c r="F271" s="152"/>
      <c r="G271" s="152"/>
      <c r="H271" s="185">
        <f t="shared" si="136"/>
        <v>0</v>
      </c>
      <c r="I271" s="153"/>
      <c r="J271" s="153"/>
      <c r="K271" s="186">
        <f t="shared" si="137"/>
        <v>0</v>
      </c>
      <c r="L271" s="187"/>
      <c r="M271" s="187"/>
      <c r="N271" s="187">
        <f t="shared" si="138"/>
        <v>0</v>
      </c>
      <c r="O271" s="188"/>
      <c r="P271" s="188"/>
      <c r="Q271" s="188">
        <f t="shared" si="139"/>
        <v>0</v>
      </c>
      <c r="R271" s="189"/>
      <c r="S271" s="189"/>
      <c r="T271" s="189">
        <f t="shared" si="140"/>
        <v>0</v>
      </c>
      <c r="U271" s="190"/>
      <c r="V271" s="190"/>
      <c r="W271" s="190">
        <f t="shared" si="141"/>
        <v>0</v>
      </c>
      <c r="X271" s="191"/>
      <c r="Y271" s="191"/>
      <c r="Z271" s="191">
        <f t="shared" si="142"/>
        <v>0</v>
      </c>
      <c r="AA271" s="192"/>
      <c r="AB271" s="192"/>
      <c r="AC271" s="192">
        <f t="shared" si="143"/>
        <v>0</v>
      </c>
      <c r="AD271" s="193"/>
      <c r="AE271" s="193"/>
      <c r="AF271" s="193">
        <f t="shared" si="144"/>
        <v>0</v>
      </c>
      <c r="AG271" s="194"/>
      <c r="AH271" s="194"/>
      <c r="AI271" s="194">
        <f t="shared" si="145"/>
        <v>0</v>
      </c>
      <c r="AJ271" s="195"/>
      <c r="AK271" s="195"/>
      <c r="AL271" s="195">
        <f t="shared" si="146"/>
        <v>0</v>
      </c>
      <c r="AM271" s="196"/>
      <c r="AN271" s="196"/>
      <c r="AO271" s="196">
        <f t="shared" si="147"/>
        <v>0</v>
      </c>
      <c r="AP271" s="197"/>
      <c r="AQ271" s="197"/>
      <c r="AR271" s="197">
        <f t="shared" si="148"/>
        <v>0</v>
      </c>
      <c r="AS271" s="198"/>
      <c r="AT271" s="198"/>
      <c r="AU271" s="198">
        <f t="shared" si="149"/>
        <v>0</v>
      </c>
      <c r="AV271" s="199"/>
      <c r="AW271" s="199"/>
      <c r="AX271" s="199">
        <f t="shared" si="150"/>
        <v>0</v>
      </c>
      <c r="AY271" s="200"/>
      <c r="AZ271" s="200"/>
      <c r="BA271" s="200">
        <f t="shared" si="151"/>
        <v>0</v>
      </c>
      <c r="BB271" s="201"/>
      <c r="BC271" s="201"/>
      <c r="BD271" s="201">
        <f t="shared" si="152"/>
        <v>0</v>
      </c>
      <c r="BE271" s="202"/>
      <c r="BF271" s="202"/>
      <c r="BG271" s="202">
        <f t="shared" si="153"/>
        <v>0</v>
      </c>
      <c r="BH271" s="203"/>
      <c r="BI271" s="203"/>
      <c r="BJ271" s="203">
        <f t="shared" si="154"/>
        <v>0</v>
      </c>
      <c r="BK271" s="195"/>
      <c r="BL271" s="195"/>
      <c r="BM271" s="195">
        <f t="shared" si="155"/>
        <v>0</v>
      </c>
      <c r="BN271" s="204"/>
      <c r="BO271" s="204"/>
      <c r="BP271" s="204">
        <f t="shared" si="156"/>
        <v>0</v>
      </c>
      <c r="BQ271" s="205"/>
      <c r="BR271" s="205"/>
      <c r="BS271" s="205">
        <f t="shared" si="157"/>
        <v>0</v>
      </c>
      <c r="BT271" s="206"/>
      <c r="BU271" s="206"/>
      <c r="BV271" s="206">
        <f t="shared" si="158"/>
        <v>0</v>
      </c>
      <c r="BW271" s="207"/>
      <c r="BX271" s="207"/>
      <c r="BY271" s="207">
        <f t="shared" si="159"/>
        <v>0</v>
      </c>
      <c r="BZ271" s="208"/>
      <c r="CA271" s="208"/>
      <c r="CB271" s="208">
        <f t="shared" si="160"/>
        <v>0</v>
      </c>
      <c r="CC271" s="209"/>
      <c r="CD271" s="209"/>
      <c r="CE271" s="209">
        <f t="shared" si="161"/>
        <v>0</v>
      </c>
      <c r="CF271" s="210"/>
      <c r="CG271" s="210"/>
      <c r="CH271" s="210">
        <f t="shared" si="162"/>
        <v>0</v>
      </c>
      <c r="CI271" s="211"/>
      <c r="CJ271" s="211"/>
      <c r="CK271" s="211">
        <f t="shared" si="163"/>
        <v>0</v>
      </c>
      <c r="CL271" s="206"/>
      <c r="CM271" s="206"/>
      <c r="CN271" s="206">
        <f t="shared" si="164"/>
        <v>0</v>
      </c>
      <c r="CO271" s="212"/>
      <c r="CP271" s="212"/>
      <c r="CQ271" s="212">
        <f t="shared" si="165"/>
        <v>0</v>
      </c>
      <c r="CR271" s="213"/>
      <c r="CS271" s="213"/>
      <c r="CT271" s="213">
        <f t="shared" si="166"/>
        <v>0</v>
      </c>
      <c r="CU271">
        <f t="shared" si="167"/>
        <v>0</v>
      </c>
      <c r="CV271">
        <f t="shared" si="168"/>
        <v>0</v>
      </c>
      <c r="CW271">
        <f t="shared" si="169"/>
        <v>0</v>
      </c>
      <c r="CY271" s="140" t="e">
        <f t="shared" si="170"/>
        <v>#NAME?</v>
      </c>
      <c r="CZ271">
        <f t="shared" si="171"/>
        <v>0</v>
      </c>
    </row>
    <row r="272" spans="1:104">
      <c r="A272" s="181">
        <v>201</v>
      </c>
      <c r="B272" s="230"/>
      <c r="C272" s="182" t="s">
        <v>130</v>
      </c>
      <c r="D272" s="183"/>
      <c r="E272" s="184"/>
      <c r="F272" s="152"/>
      <c r="G272" s="152"/>
      <c r="H272" s="185">
        <f t="shared" si="136"/>
        <v>0</v>
      </c>
      <c r="I272" s="153"/>
      <c r="J272" s="153"/>
      <c r="K272" s="186">
        <f t="shared" si="137"/>
        <v>0</v>
      </c>
      <c r="L272" s="187"/>
      <c r="M272" s="187"/>
      <c r="N272" s="187">
        <f t="shared" si="138"/>
        <v>0</v>
      </c>
      <c r="O272" s="188"/>
      <c r="P272" s="188"/>
      <c r="Q272" s="188">
        <f t="shared" si="139"/>
        <v>0</v>
      </c>
      <c r="R272" s="189"/>
      <c r="S272" s="189"/>
      <c r="T272" s="189">
        <f t="shared" si="140"/>
        <v>0</v>
      </c>
      <c r="U272" s="190"/>
      <c r="V272" s="190"/>
      <c r="W272" s="190">
        <f t="shared" si="141"/>
        <v>0</v>
      </c>
      <c r="X272" s="191"/>
      <c r="Y272" s="191"/>
      <c r="Z272" s="191">
        <f t="shared" si="142"/>
        <v>0</v>
      </c>
      <c r="AA272" s="192"/>
      <c r="AB272" s="192"/>
      <c r="AC272" s="192">
        <f t="shared" si="143"/>
        <v>0</v>
      </c>
      <c r="AD272" s="193"/>
      <c r="AE272" s="193"/>
      <c r="AF272" s="193">
        <f t="shared" si="144"/>
        <v>0</v>
      </c>
      <c r="AG272" s="194"/>
      <c r="AH272" s="194"/>
      <c r="AI272" s="194">
        <f t="shared" si="145"/>
        <v>0</v>
      </c>
      <c r="AJ272" s="195"/>
      <c r="AK272" s="195"/>
      <c r="AL272" s="195">
        <f t="shared" si="146"/>
        <v>0</v>
      </c>
      <c r="AM272" s="196"/>
      <c r="AN272" s="196"/>
      <c r="AO272" s="196">
        <f t="shared" si="147"/>
        <v>0</v>
      </c>
      <c r="AP272" s="197"/>
      <c r="AQ272" s="197"/>
      <c r="AR272" s="197">
        <f t="shared" si="148"/>
        <v>0</v>
      </c>
      <c r="AS272" s="198"/>
      <c r="AT272" s="198"/>
      <c r="AU272" s="198">
        <f t="shared" si="149"/>
        <v>0</v>
      </c>
      <c r="AV272" s="199"/>
      <c r="AW272" s="199"/>
      <c r="AX272" s="199">
        <f t="shared" si="150"/>
        <v>0</v>
      </c>
      <c r="AY272" s="200"/>
      <c r="AZ272" s="200"/>
      <c r="BA272" s="200">
        <f t="shared" si="151"/>
        <v>0</v>
      </c>
      <c r="BB272" s="201"/>
      <c r="BC272" s="201"/>
      <c r="BD272" s="201">
        <f t="shared" si="152"/>
        <v>0</v>
      </c>
      <c r="BE272" s="202"/>
      <c r="BF272" s="202"/>
      <c r="BG272" s="202">
        <f t="shared" si="153"/>
        <v>0</v>
      </c>
      <c r="BH272" s="203"/>
      <c r="BI272" s="203"/>
      <c r="BJ272" s="203">
        <f t="shared" si="154"/>
        <v>0</v>
      </c>
      <c r="BK272" s="195"/>
      <c r="BL272" s="195"/>
      <c r="BM272" s="195">
        <f t="shared" si="155"/>
        <v>0</v>
      </c>
      <c r="BN272" s="204"/>
      <c r="BO272" s="204"/>
      <c r="BP272" s="204">
        <f t="shared" si="156"/>
        <v>0</v>
      </c>
      <c r="BQ272" s="205"/>
      <c r="BR272" s="205"/>
      <c r="BS272" s="205">
        <f t="shared" si="157"/>
        <v>0</v>
      </c>
      <c r="BT272" s="206"/>
      <c r="BU272" s="206"/>
      <c r="BV272" s="206">
        <f t="shared" si="158"/>
        <v>0</v>
      </c>
      <c r="BW272" s="207"/>
      <c r="BX272" s="207"/>
      <c r="BY272" s="207">
        <f t="shared" si="159"/>
        <v>0</v>
      </c>
      <c r="BZ272" s="208"/>
      <c r="CA272" s="208"/>
      <c r="CB272" s="208">
        <f t="shared" si="160"/>
        <v>0</v>
      </c>
      <c r="CC272" s="209"/>
      <c r="CD272" s="209"/>
      <c r="CE272" s="209">
        <f t="shared" si="161"/>
        <v>0</v>
      </c>
      <c r="CF272" s="210"/>
      <c r="CG272" s="210"/>
      <c r="CH272" s="210">
        <f t="shared" si="162"/>
        <v>0</v>
      </c>
      <c r="CI272" s="211"/>
      <c r="CJ272" s="211"/>
      <c r="CK272" s="211">
        <f t="shared" si="163"/>
        <v>0</v>
      </c>
      <c r="CL272" s="206"/>
      <c r="CM272" s="206"/>
      <c r="CN272" s="206">
        <f t="shared" si="164"/>
        <v>0</v>
      </c>
      <c r="CO272" s="212"/>
      <c r="CP272" s="212"/>
      <c r="CQ272" s="212">
        <f t="shared" si="165"/>
        <v>0</v>
      </c>
      <c r="CR272" s="213"/>
      <c r="CS272" s="213"/>
      <c r="CT272" s="213">
        <f t="shared" si="166"/>
        <v>0</v>
      </c>
      <c r="CU272">
        <f t="shared" si="167"/>
        <v>0</v>
      </c>
      <c r="CV272">
        <f t="shared" si="168"/>
        <v>0</v>
      </c>
      <c r="CW272">
        <f t="shared" si="169"/>
        <v>0</v>
      </c>
      <c r="CY272" s="140" t="e">
        <f t="shared" si="170"/>
        <v>#NAME?</v>
      </c>
      <c r="CZ272">
        <f t="shared" si="171"/>
        <v>0</v>
      </c>
    </row>
    <row r="273" spans="1:104">
      <c r="A273" s="181">
        <v>202</v>
      </c>
      <c r="B273" s="230"/>
      <c r="C273" s="182" t="s">
        <v>130</v>
      </c>
      <c r="D273" s="183"/>
      <c r="E273" s="184"/>
      <c r="F273" s="152"/>
      <c r="G273" s="152"/>
      <c r="H273" s="185">
        <f t="shared" si="136"/>
        <v>0</v>
      </c>
      <c r="I273" s="153"/>
      <c r="J273" s="153"/>
      <c r="K273" s="186">
        <f t="shared" si="137"/>
        <v>0</v>
      </c>
      <c r="L273" s="187"/>
      <c r="M273" s="187"/>
      <c r="N273" s="187">
        <f t="shared" si="138"/>
        <v>0</v>
      </c>
      <c r="O273" s="188"/>
      <c r="P273" s="188"/>
      <c r="Q273" s="188">
        <f t="shared" si="139"/>
        <v>0</v>
      </c>
      <c r="R273" s="189"/>
      <c r="S273" s="189"/>
      <c r="T273" s="189">
        <f t="shared" si="140"/>
        <v>0</v>
      </c>
      <c r="U273" s="190"/>
      <c r="V273" s="190"/>
      <c r="W273" s="190">
        <f t="shared" si="141"/>
        <v>0</v>
      </c>
      <c r="X273" s="191"/>
      <c r="Y273" s="191"/>
      <c r="Z273" s="191">
        <f t="shared" si="142"/>
        <v>0</v>
      </c>
      <c r="AA273" s="192"/>
      <c r="AB273" s="192"/>
      <c r="AC273" s="192">
        <f t="shared" si="143"/>
        <v>0</v>
      </c>
      <c r="AD273" s="193"/>
      <c r="AE273" s="193"/>
      <c r="AF273" s="193">
        <f t="shared" si="144"/>
        <v>0</v>
      </c>
      <c r="AG273" s="194"/>
      <c r="AH273" s="194"/>
      <c r="AI273" s="194">
        <f t="shared" si="145"/>
        <v>0</v>
      </c>
      <c r="AJ273" s="195"/>
      <c r="AK273" s="195"/>
      <c r="AL273" s="195">
        <f t="shared" si="146"/>
        <v>0</v>
      </c>
      <c r="AM273" s="196"/>
      <c r="AN273" s="196"/>
      <c r="AO273" s="196">
        <f t="shared" si="147"/>
        <v>0</v>
      </c>
      <c r="AP273" s="197"/>
      <c r="AQ273" s="197"/>
      <c r="AR273" s="197">
        <f t="shared" si="148"/>
        <v>0</v>
      </c>
      <c r="AS273" s="198"/>
      <c r="AT273" s="198"/>
      <c r="AU273" s="198">
        <f t="shared" si="149"/>
        <v>0</v>
      </c>
      <c r="AV273" s="199"/>
      <c r="AW273" s="199"/>
      <c r="AX273" s="199">
        <f t="shared" si="150"/>
        <v>0</v>
      </c>
      <c r="AY273" s="200"/>
      <c r="AZ273" s="200"/>
      <c r="BA273" s="200">
        <f t="shared" si="151"/>
        <v>0</v>
      </c>
      <c r="BB273" s="201"/>
      <c r="BC273" s="201"/>
      <c r="BD273" s="201">
        <f t="shared" si="152"/>
        <v>0</v>
      </c>
      <c r="BE273" s="202"/>
      <c r="BF273" s="202"/>
      <c r="BG273" s="202">
        <f t="shared" si="153"/>
        <v>0</v>
      </c>
      <c r="BH273" s="203"/>
      <c r="BI273" s="203"/>
      <c r="BJ273" s="203">
        <f t="shared" si="154"/>
        <v>0</v>
      </c>
      <c r="BK273" s="195"/>
      <c r="BL273" s="195"/>
      <c r="BM273" s="195">
        <f t="shared" si="155"/>
        <v>0</v>
      </c>
      <c r="BN273" s="204"/>
      <c r="BO273" s="204"/>
      <c r="BP273" s="204">
        <f t="shared" si="156"/>
        <v>0</v>
      </c>
      <c r="BQ273" s="205"/>
      <c r="BR273" s="205"/>
      <c r="BS273" s="205">
        <f t="shared" si="157"/>
        <v>0</v>
      </c>
      <c r="BT273" s="206"/>
      <c r="BU273" s="206"/>
      <c r="BV273" s="206">
        <f t="shared" si="158"/>
        <v>0</v>
      </c>
      <c r="BW273" s="207"/>
      <c r="BX273" s="207"/>
      <c r="BY273" s="207">
        <f t="shared" si="159"/>
        <v>0</v>
      </c>
      <c r="BZ273" s="208"/>
      <c r="CA273" s="208"/>
      <c r="CB273" s="208">
        <f t="shared" si="160"/>
        <v>0</v>
      </c>
      <c r="CC273" s="209"/>
      <c r="CD273" s="209"/>
      <c r="CE273" s="209">
        <f t="shared" si="161"/>
        <v>0</v>
      </c>
      <c r="CF273" s="210"/>
      <c r="CG273" s="210"/>
      <c r="CH273" s="210">
        <f t="shared" si="162"/>
        <v>0</v>
      </c>
      <c r="CI273" s="211"/>
      <c r="CJ273" s="211"/>
      <c r="CK273" s="211">
        <f t="shared" si="163"/>
        <v>0</v>
      </c>
      <c r="CL273" s="206"/>
      <c r="CM273" s="206"/>
      <c r="CN273" s="206">
        <f t="shared" si="164"/>
        <v>0</v>
      </c>
      <c r="CO273" s="212"/>
      <c r="CP273" s="212"/>
      <c r="CQ273" s="212">
        <f t="shared" si="165"/>
        <v>0</v>
      </c>
      <c r="CR273" s="213"/>
      <c r="CS273" s="213"/>
      <c r="CT273" s="213">
        <f t="shared" si="166"/>
        <v>0</v>
      </c>
      <c r="CU273">
        <f t="shared" si="167"/>
        <v>0</v>
      </c>
      <c r="CV273">
        <f t="shared" si="168"/>
        <v>0</v>
      </c>
      <c r="CW273">
        <f t="shared" si="169"/>
        <v>0</v>
      </c>
      <c r="CY273" s="140" t="e">
        <f t="shared" si="170"/>
        <v>#NAME?</v>
      </c>
      <c r="CZ273">
        <f t="shared" si="171"/>
        <v>0</v>
      </c>
    </row>
    <row r="274" spans="1:104">
      <c r="A274" s="181">
        <v>203</v>
      </c>
      <c r="B274" s="230"/>
      <c r="C274" s="182" t="s">
        <v>130</v>
      </c>
      <c r="D274" s="183"/>
      <c r="E274" s="184"/>
      <c r="F274" s="152"/>
      <c r="G274" s="152"/>
      <c r="H274" s="185">
        <f t="shared" si="136"/>
        <v>0</v>
      </c>
      <c r="I274" s="153"/>
      <c r="J274" s="153"/>
      <c r="K274" s="186">
        <f t="shared" si="137"/>
        <v>0</v>
      </c>
      <c r="L274" s="187"/>
      <c r="M274" s="187"/>
      <c r="N274" s="187">
        <f t="shared" si="138"/>
        <v>0</v>
      </c>
      <c r="O274" s="188"/>
      <c r="P274" s="188"/>
      <c r="Q274" s="188">
        <f t="shared" si="139"/>
        <v>0</v>
      </c>
      <c r="R274" s="189"/>
      <c r="S274" s="189"/>
      <c r="T274" s="189">
        <f t="shared" si="140"/>
        <v>0</v>
      </c>
      <c r="U274" s="190"/>
      <c r="V274" s="190"/>
      <c r="W274" s="190">
        <f t="shared" si="141"/>
        <v>0</v>
      </c>
      <c r="X274" s="191"/>
      <c r="Y274" s="191"/>
      <c r="Z274" s="191">
        <f t="shared" si="142"/>
        <v>0</v>
      </c>
      <c r="AA274" s="192"/>
      <c r="AB274" s="192"/>
      <c r="AC274" s="192">
        <f t="shared" si="143"/>
        <v>0</v>
      </c>
      <c r="AD274" s="193"/>
      <c r="AE274" s="193"/>
      <c r="AF274" s="193">
        <f t="shared" si="144"/>
        <v>0</v>
      </c>
      <c r="AG274" s="194"/>
      <c r="AH274" s="194"/>
      <c r="AI274" s="194">
        <f t="shared" si="145"/>
        <v>0</v>
      </c>
      <c r="AJ274" s="195"/>
      <c r="AK274" s="195"/>
      <c r="AL274" s="195">
        <f t="shared" si="146"/>
        <v>0</v>
      </c>
      <c r="AM274" s="196"/>
      <c r="AN274" s="196"/>
      <c r="AO274" s="196">
        <f t="shared" si="147"/>
        <v>0</v>
      </c>
      <c r="AP274" s="197"/>
      <c r="AQ274" s="197"/>
      <c r="AR274" s="197">
        <f t="shared" si="148"/>
        <v>0</v>
      </c>
      <c r="AS274" s="198"/>
      <c r="AT274" s="198"/>
      <c r="AU274" s="198">
        <f t="shared" si="149"/>
        <v>0</v>
      </c>
      <c r="AV274" s="199"/>
      <c r="AW274" s="199"/>
      <c r="AX274" s="199">
        <f t="shared" si="150"/>
        <v>0</v>
      </c>
      <c r="AY274" s="200"/>
      <c r="AZ274" s="200"/>
      <c r="BA274" s="200">
        <f t="shared" si="151"/>
        <v>0</v>
      </c>
      <c r="BB274" s="201"/>
      <c r="BC274" s="201"/>
      <c r="BD274" s="201">
        <f t="shared" si="152"/>
        <v>0</v>
      </c>
      <c r="BE274" s="202"/>
      <c r="BF274" s="202"/>
      <c r="BG274" s="202">
        <f t="shared" si="153"/>
        <v>0</v>
      </c>
      <c r="BH274" s="203"/>
      <c r="BI274" s="203"/>
      <c r="BJ274" s="203">
        <f t="shared" si="154"/>
        <v>0</v>
      </c>
      <c r="BK274" s="195"/>
      <c r="BL274" s="195"/>
      <c r="BM274" s="195">
        <f t="shared" si="155"/>
        <v>0</v>
      </c>
      <c r="BN274" s="204"/>
      <c r="BO274" s="204"/>
      <c r="BP274" s="204">
        <f t="shared" si="156"/>
        <v>0</v>
      </c>
      <c r="BQ274" s="205"/>
      <c r="BR274" s="205"/>
      <c r="BS274" s="205">
        <f t="shared" si="157"/>
        <v>0</v>
      </c>
      <c r="BT274" s="206"/>
      <c r="BU274" s="206"/>
      <c r="BV274" s="206">
        <f t="shared" si="158"/>
        <v>0</v>
      </c>
      <c r="BW274" s="207"/>
      <c r="BX274" s="207"/>
      <c r="BY274" s="207">
        <f t="shared" si="159"/>
        <v>0</v>
      </c>
      <c r="BZ274" s="208"/>
      <c r="CA274" s="208"/>
      <c r="CB274" s="208">
        <f t="shared" si="160"/>
        <v>0</v>
      </c>
      <c r="CC274" s="209"/>
      <c r="CD274" s="209"/>
      <c r="CE274" s="209">
        <f t="shared" si="161"/>
        <v>0</v>
      </c>
      <c r="CF274" s="210"/>
      <c r="CG274" s="210"/>
      <c r="CH274" s="210">
        <f t="shared" si="162"/>
        <v>0</v>
      </c>
      <c r="CI274" s="211"/>
      <c r="CJ274" s="211"/>
      <c r="CK274" s="211">
        <f t="shared" si="163"/>
        <v>0</v>
      </c>
      <c r="CL274" s="206"/>
      <c r="CM274" s="206"/>
      <c r="CN274" s="206">
        <f t="shared" si="164"/>
        <v>0</v>
      </c>
      <c r="CO274" s="212"/>
      <c r="CP274" s="212"/>
      <c r="CQ274" s="212">
        <f t="shared" si="165"/>
        <v>0</v>
      </c>
      <c r="CR274" s="213"/>
      <c r="CS274" s="213"/>
      <c r="CT274" s="213">
        <f t="shared" si="166"/>
        <v>0</v>
      </c>
      <c r="CU274">
        <f t="shared" si="167"/>
        <v>0</v>
      </c>
      <c r="CV274">
        <f t="shared" si="168"/>
        <v>0</v>
      </c>
      <c r="CW274">
        <f t="shared" si="169"/>
        <v>0</v>
      </c>
      <c r="CY274" s="140" t="e">
        <f t="shared" si="170"/>
        <v>#NAME?</v>
      </c>
      <c r="CZ274">
        <f t="shared" si="171"/>
        <v>0</v>
      </c>
    </row>
    <row r="275" spans="1:104">
      <c r="A275" s="181">
        <v>204</v>
      </c>
      <c r="B275" s="230"/>
      <c r="C275" s="182" t="s">
        <v>130</v>
      </c>
      <c r="D275" s="183"/>
      <c r="E275" s="184"/>
      <c r="F275" s="152"/>
      <c r="G275" s="152"/>
      <c r="H275" s="185">
        <f t="shared" si="136"/>
        <v>0</v>
      </c>
      <c r="I275" s="153"/>
      <c r="J275" s="153"/>
      <c r="K275" s="186">
        <f t="shared" si="137"/>
        <v>0</v>
      </c>
      <c r="L275" s="187"/>
      <c r="M275" s="187"/>
      <c r="N275" s="187">
        <f t="shared" si="138"/>
        <v>0</v>
      </c>
      <c r="O275" s="188"/>
      <c r="P275" s="188"/>
      <c r="Q275" s="188">
        <f t="shared" si="139"/>
        <v>0</v>
      </c>
      <c r="R275" s="189"/>
      <c r="S275" s="189"/>
      <c r="T275" s="189">
        <f t="shared" si="140"/>
        <v>0</v>
      </c>
      <c r="U275" s="190"/>
      <c r="V275" s="190"/>
      <c r="W275" s="190">
        <f t="shared" si="141"/>
        <v>0</v>
      </c>
      <c r="X275" s="191"/>
      <c r="Y275" s="191"/>
      <c r="Z275" s="191">
        <f t="shared" si="142"/>
        <v>0</v>
      </c>
      <c r="AA275" s="192"/>
      <c r="AB275" s="192"/>
      <c r="AC275" s="192">
        <f t="shared" si="143"/>
        <v>0</v>
      </c>
      <c r="AD275" s="193"/>
      <c r="AE275" s="193"/>
      <c r="AF275" s="193">
        <f t="shared" si="144"/>
        <v>0</v>
      </c>
      <c r="AG275" s="194"/>
      <c r="AH275" s="194"/>
      <c r="AI275" s="194">
        <f t="shared" si="145"/>
        <v>0</v>
      </c>
      <c r="AJ275" s="195"/>
      <c r="AK275" s="195"/>
      <c r="AL275" s="195">
        <f t="shared" si="146"/>
        <v>0</v>
      </c>
      <c r="AM275" s="196"/>
      <c r="AN275" s="196"/>
      <c r="AO275" s="196">
        <f t="shared" si="147"/>
        <v>0</v>
      </c>
      <c r="AP275" s="197"/>
      <c r="AQ275" s="197"/>
      <c r="AR275" s="197">
        <f t="shared" si="148"/>
        <v>0</v>
      </c>
      <c r="AS275" s="198"/>
      <c r="AT275" s="198"/>
      <c r="AU275" s="198">
        <f t="shared" si="149"/>
        <v>0</v>
      </c>
      <c r="AV275" s="199"/>
      <c r="AW275" s="199"/>
      <c r="AX275" s="199">
        <f t="shared" si="150"/>
        <v>0</v>
      </c>
      <c r="AY275" s="200"/>
      <c r="AZ275" s="200"/>
      <c r="BA275" s="200">
        <f t="shared" si="151"/>
        <v>0</v>
      </c>
      <c r="BB275" s="201"/>
      <c r="BC275" s="201"/>
      <c r="BD275" s="201">
        <f t="shared" si="152"/>
        <v>0</v>
      </c>
      <c r="BE275" s="202"/>
      <c r="BF275" s="202"/>
      <c r="BG275" s="202">
        <f t="shared" si="153"/>
        <v>0</v>
      </c>
      <c r="BH275" s="203"/>
      <c r="BI275" s="203"/>
      <c r="BJ275" s="203">
        <f t="shared" si="154"/>
        <v>0</v>
      </c>
      <c r="BK275" s="195"/>
      <c r="BL275" s="195"/>
      <c r="BM275" s="195">
        <f t="shared" si="155"/>
        <v>0</v>
      </c>
      <c r="BN275" s="204"/>
      <c r="BO275" s="204"/>
      <c r="BP275" s="204">
        <f t="shared" si="156"/>
        <v>0</v>
      </c>
      <c r="BQ275" s="205"/>
      <c r="BR275" s="205"/>
      <c r="BS275" s="205">
        <f t="shared" si="157"/>
        <v>0</v>
      </c>
      <c r="BT275" s="206"/>
      <c r="BU275" s="206"/>
      <c r="BV275" s="206">
        <f t="shared" si="158"/>
        <v>0</v>
      </c>
      <c r="BW275" s="207"/>
      <c r="BX275" s="207"/>
      <c r="BY275" s="207">
        <f t="shared" si="159"/>
        <v>0</v>
      </c>
      <c r="BZ275" s="208"/>
      <c r="CA275" s="208"/>
      <c r="CB275" s="208">
        <f t="shared" si="160"/>
        <v>0</v>
      </c>
      <c r="CC275" s="209"/>
      <c r="CD275" s="209"/>
      <c r="CE275" s="209">
        <f t="shared" si="161"/>
        <v>0</v>
      </c>
      <c r="CF275" s="210"/>
      <c r="CG275" s="210"/>
      <c r="CH275" s="210">
        <f t="shared" si="162"/>
        <v>0</v>
      </c>
      <c r="CI275" s="211"/>
      <c r="CJ275" s="211"/>
      <c r="CK275" s="211">
        <f t="shared" si="163"/>
        <v>0</v>
      </c>
      <c r="CL275" s="206"/>
      <c r="CM275" s="206"/>
      <c r="CN275" s="206">
        <f t="shared" si="164"/>
        <v>0</v>
      </c>
      <c r="CO275" s="212"/>
      <c r="CP275" s="212"/>
      <c r="CQ275" s="212">
        <f t="shared" si="165"/>
        <v>0</v>
      </c>
      <c r="CR275" s="213"/>
      <c r="CS275" s="213"/>
      <c r="CT275" s="213">
        <f t="shared" si="166"/>
        <v>0</v>
      </c>
      <c r="CU275">
        <f t="shared" si="167"/>
        <v>0</v>
      </c>
      <c r="CV275">
        <f t="shared" si="168"/>
        <v>0</v>
      </c>
      <c r="CW275">
        <f t="shared" si="169"/>
        <v>0</v>
      </c>
      <c r="CY275" s="140" t="e">
        <f t="shared" si="170"/>
        <v>#NAME?</v>
      </c>
      <c r="CZ275">
        <f t="shared" si="171"/>
        <v>0</v>
      </c>
    </row>
    <row r="276" spans="1:104">
      <c r="A276" s="181">
        <v>205</v>
      </c>
      <c r="B276" s="230"/>
      <c r="C276" s="182" t="s">
        <v>130</v>
      </c>
      <c r="D276" s="183"/>
      <c r="E276" s="184"/>
      <c r="F276" s="152"/>
      <c r="G276" s="152"/>
      <c r="H276" s="185">
        <f t="shared" si="136"/>
        <v>0</v>
      </c>
      <c r="I276" s="153"/>
      <c r="J276" s="153"/>
      <c r="K276" s="186">
        <f t="shared" si="137"/>
        <v>0</v>
      </c>
      <c r="L276" s="187"/>
      <c r="M276" s="187"/>
      <c r="N276" s="187">
        <f t="shared" si="138"/>
        <v>0</v>
      </c>
      <c r="O276" s="188"/>
      <c r="P276" s="188"/>
      <c r="Q276" s="188">
        <f t="shared" si="139"/>
        <v>0</v>
      </c>
      <c r="R276" s="189"/>
      <c r="S276" s="189"/>
      <c r="T276" s="189">
        <f t="shared" si="140"/>
        <v>0</v>
      </c>
      <c r="U276" s="190"/>
      <c r="V276" s="190"/>
      <c r="W276" s="190">
        <f t="shared" si="141"/>
        <v>0</v>
      </c>
      <c r="X276" s="191"/>
      <c r="Y276" s="191"/>
      <c r="Z276" s="191">
        <f t="shared" si="142"/>
        <v>0</v>
      </c>
      <c r="AA276" s="192"/>
      <c r="AB276" s="192"/>
      <c r="AC276" s="192">
        <f t="shared" si="143"/>
        <v>0</v>
      </c>
      <c r="AD276" s="193"/>
      <c r="AE276" s="193"/>
      <c r="AF276" s="193">
        <f t="shared" si="144"/>
        <v>0</v>
      </c>
      <c r="AG276" s="194"/>
      <c r="AH276" s="194"/>
      <c r="AI276" s="194">
        <f t="shared" si="145"/>
        <v>0</v>
      </c>
      <c r="AJ276" s="195"/>
      <c r="AK276" s="195"/>
      <c r="AL276" s="195">
        <f t="shared" si="146"/>
        <v>0</v>
      </c>
      <c r="AM276" s="196"/>
      <c r="AN276" s="196"/>
      <c r="AO276" s="196">
        <f t="shared" si="147"/>
        <v>0</v>
      </c>
      <c r="AP276" s="197"/>
      <c r="AQ276" s="197"/>
      <c r="AR276" s="197">
        <f t="shared" si="148"/>
        <v>0</v>
      </c>
      <c r="AS276" s="198"/>
      <c r="AT276" s="198"/>
      <c r="AU276" s="198">
        <f t="shared" si="149"/>
        <v>0</v>
      </c>
      <c r="AV276" s="199"/>
      <c r="AW276" s="199"/>
      <c r="AX276" s="199">
        <f t="shared" si="150"/>
        <v>0</v>
      </c>
      <c r="AY276" s="200"/>
      <c r="AZ276" s="200"/>
      <c r="BA276" s="200">
        <f t="shared" si="151"/>
        <v>0</v>
      </c>
      <c r="BB276" s="201"/>
      <c r="BC276" s="201"/>
      <c r="BD276" s="201">
        <f t="shared" si="152"/>
        <v>0</v>
      </c>
      <c r="BE276" s="202"/>
      <c r="BF276" s="202"/>
      <c r="BG276" s="202">
        <f t="shared" si="153"/>
        <v>0</v>
      </c>
      <c r="BH276" s="203"/>
      <c r="BI276" s="203"/>
      <c r="BJ276" s="203">
        <f t="shared" si="154"/>
        <v>0</v>
      </c>
      <c r="BK276" s="195"/>
      <c r="BL276" s="195"/>
      <c r="BM276" s="195">
        <f t="shared" si="155"/>
        <v>0</v>
      </c>
      <c r="BN276" s="204"/>
      <c r="BO276" s="204"/>
      <c r="BP276" s="204">
        <f t="shared" si="156"/>
        <v>0</v>
      </c>
      <c r="BQ276" s="205"/>
      <c r="BR276" s="205"/>
      <c r="BS276" s="205">
        <f t="shared" si="157"/>
        <v>0</v>
      </c>
      <c r="BT276" s="206"/>
      <c r="BU276" s="206"/>
      <c r="BV276" s="206">
        <f t="shared" si="158"/>
        <v>0</v>
      </c>
      <c r="BW276" s="207"/>
      <c r="BX276" s="207"/>
      <c r="BY276" s="207">
        <f t="shared" si="159"/>
        <v>0</v>
      </c>
      <c r="BZ276" s="208"/>
      <c r="CA276" s="208"/>
      <c r="CB276" s="208">
        <f t="shared" si="160"/>
        <v>0</v>
      </c>
      <c r="CC276" s="209"/>
      <c r="CD276" s="209"/>
      <c r="CE276" s="209">
        <f t="shared" si="161"/>
        <v>0</v>
      </c>
      <c r="CF276" s="210"/>
      <c r="CG276" s="210"/>
      <c r="CH276" s="210">
        <f t="shared" si="162"/>
        <v>0</v>
      </c>
      <c r="CI276" s="211"/>
      <c r="CJ276" s="211"/>
      <c r="CK276" s="211">
        <f t="shared" si="163"/>
        <v>0</v>
      </c>
      <c r="CL276" s="206"/>
      <c r="CM276" s="206"/>
      <c r="CN276" s="206">
        <f t="shared" si="164"/>
        <v>0</v>
      </c>
      <c r="CO276" s="212"/>
      <c r="CP276" s="212"/>
      <c r="CQ276" s="212">
        <f t="shared" si="165"/>
        <v>0</v>
      </c>
      <c r="CR276" s="213"/>
      <c r="CS276" s="213"/>
      <c r="CT276" s="213">
        <f t="shared" si="166"/>
        <v>0</v>
      </c>
      <c r="CU276">
        <f t="shared" si="167"/>
        <v>0</v>
      </c>
      <c r="CV276">
        <f t="shared" si="168"/>
        <v>0</v>
      </c>
      <c r="CW276">
        <f t="shared" si="169"/>
        <v>0</v>
      </c>
      <c r="CY276" s="140" t="e">
        <f t="shared" si="170"/>
        <v>#NAME?</v>
      </c>
      <c r="CZ276">
        <f t="shared" si="171"/>
        <v>0</v>
      </c>
    </row>
    <row r="277" spans="1:104">
      <c r="A277" s="181">
        <v>206</v>
      </c>
      <c r="B277" s="230"/>
      <c r="C277" s="182" t="s">
        <v>130</v>
      </c>
      <c r="D277" s="183"/>
      <c r="E277" s="184"/>
      <c r="F277" s="152"/>
      <c r="G277" s="152"/>
      <c r="H277" s="185">
        <f t="shared" si="136"/>
        <v>0</v>
      </c>
      <c r="I277" s="153"/>
      <c r="J277" s="153"/>
      <c r="K277" s="186">
        <f t="shared" si="137"/>
        <v>0</v>
      </c>
      <c r="L277" s="187"/>
      <c r="M277" s="187"/>
      <c r="N277" s="187">
        <f t="shared" si="138"/>
        <v>0</v>
      </c>
      <c r="O277" s="188"/>
      <c r="P277" s="188"/>
      <c r="Q277" s="188">
        <f t="shared" si="139"/>
        <v>0</v>
      </c>
      <c r="R277" s="189"/>
      <c r="S277" s="189"/>
      <c r="T277" s="189">
        <f t="shared" si="140"/>
        <v>0</v>
      </c>
      <c r="U277" s="190"/>
      <c r="V277" s="190"/>
      <c r="W277" s="190">
        <f t="shared" si="141"/>
        <v>0</v>
      </c>
      <c r="X277" s="191"/>
      <c r="Y277" s="191"/>
      <c r="Z277" s="191">
        <f t="shared" si="142"/>
        <v>0</v>
      </c>
      <c r="AA277" s="192"/>
      <c r="AB277" s="192"/>
      <c r="AC277" s="192">
        <f t="shared" si="143"/>
        <v>0</v>
      </c>
      <c r="AD277" s="193"/>
      <c r="AE277" s="193"/>
      <c r="AF277" s="193">
        <f t="shared" si="144"/>
        <v>0</v>
      </c>
      <c r="AG277" s="194"/>
      <c r="AH277" s="194"/>
      <c r="AI277" s="194">
        <f t="shared" si="145"/>
        <v>0</v>
      </c>
      <c r="AJ277" s="195"/>
      <c r="AK277" s="195"/>
      <c r="AL277" s="195">
        <f t="shared" si="146"/>
        <v>0</v>
      </c>
      <c r="AM277" s="196"/>
      <c r="AN277" s="196"/>
      <c r="AO277" s="196">
        <f t="shared" si="147"/>
        <v>0</v>
      </c>
      <c r="AP277" s="197"/>
      <c r="AQ277" s="197"/>
      <c r="AR277" s="197">
        <f t="shared" si="148"/>
        <v>0</v>
      </c>
      <c r="AS277" s="198"/>
      <c r="AT277" s="198"/>
      <c r="AU277" s="198">
        <f t="shared" si="149"/>
        <v>0</v>
      </c>
      <c r="AV277" s="199"/>
      <c r="AW277" s="199"/>
      <c r="AX277" s="199">
        <f t="shared" si="150"/>
        <v>0</v>
      </c>
      <c r="AY277" s="200"/>
      <c r="AZ277" s="200"/>
      <c r="BA277" s="200">
        <f t="shared" si="151"/>
        <v>0</v>
      </c>
      <c r="BB277" s="201"/>
      <c r="BC277" s="201"/>
      <c r="BD277" s="201">
        <f t="shared" si="152"/>
        <v>0</v>
      </c>
      <c r="BE277" s="202"/>
      <c r="BF277" s="202"/>
      <c r="BG277" s="202">
        <f t="shared" si="153"/>
        <v>0</v>
      </c>
      <c r="BH277" s="203"/>
      <c r="BI277" s="203"/>
      <c r="BJ277" s="203">
        <f t="shared" si="154"/>
        <v>0</v>
      </c>
      <c r="BK277" s="195"/>
      <c r="BL277" s="195"/>
      <c r="BM277" s="195">
        <f t="shared" si="155"/>
        <v>0</v>
      </c>
      <c r="BN277" s="204"/>
      <c r="BO277" s="204"/>
      <c r="BP277" s="204">
        <f t="shared" si="156"/>
        <v>0</v>
      </c>
      <c r="BQ277" s="205"/>
      <c r="BR277" s="205"/>
      <c r="BS277" s="205">
        <f t="shared" si="157"/>
        <v>0</v>
      </c>
      <c r="BT277" s="206"/>
      <c r="BU277" s="206"/>
      <c r="BV277" s="206">
        <f t="shared" si="158"/>
        <v>0</v>
      </c>
      <c r="BW277" s="207"/>
      <c r="BX277" s="207"/>
      <c r="BY277" s="207">
        <f t="shared" si="159"/>
        <v>0</v>
      </c>
      <c r="BZ277" s="208"/>
      <c r="CA277" s="208"/>
      <c r="CB277" s="208">
        <f t="shared" si="160"/>
        <v>0</v>
      </c>
      <c r="CC277" s="209"/>
      <c r="CD277" s="209"/>
      <c r="CE277" s="209">
        <f t="shared" si="161"/>
        <v>0</v>
      </c>
      <c r="CF277" s="210"/>
      <c r="CG277" s="210"/>
      <c r="CH277" s="210">
        <f t="shared" si="162"/>
        <v>0</v>
      </c>
      <c r="CI277" s="211"/>
      <c r="CJ277" s="211"/>
      <c r="CK277" s="211">
        <f t="shared" si="163"/>
        <v>0</v>
      </c>
      <c r="CL277" s="206"/>
      <c r="CM277" s="206"/>
      <c r="CN277" s="206">
        <f t="shared" si="164"/>
        <v>0</v>
      </c>
      <c r="CO277" s="212"/>
      <c r="CP277" s="212"/>
      <c r="CQ277" s="212">
        <f t="shared" si="165"/>
        <v>0</v>
      </c>
      <c r="CR277" s="213"/>
      <c r="CS277" s="213"/>
      <c r="CT277" s="213">
        <f t="shared" si="166"/>
        <v>0</v>
      </c>
      <c r="CU277">
        <f t="shared" si="167"/>
        <v>0</v>
      </c>
      <c r="CV277">
        <f t="shared" si="168"/>
        <v>0</v>
      </c>
      <c r="CW277">
        <f t="shared" si="169"/>
        <v>0</v>
      </c>
      <c r="CY277" s="140" t="e">
        <f t="shared" si="170"/>
        <v>#NAME?</v>
      </c>
      <c r="CZ277">
        <f t="shared" si="171"/>
        <v>0</v>
      </c>
    </row>
    <row r="278" spans="1:104">
      <c r="A278" s="181">
        <v>207</v>
      </c>
      <c r="B278" s="230"/>
      <c r="C278" s="182" t="s">
        <v>130</v>
      </c>
      <c r="D278" s="183"/>
      <c r="E278" s="184"/>
      <c r="F278" s="152"/>
      <c r="G278" s="152"/>
      <c r="H278" s="185">
        <f t="shared" si="136"/>
        <v>0</v>
      </c>
      <c r="I278" s="153"/>
      <c r="J278" s="153"/>
      <c r="K278" s="186">
        <f t="shared" si="137"/>
        <v>0</v>
      </c>
      <c r="L278" s="187"/>
      <c r="M278" s="187"/>
      <c r="N278" s="187">
        <f t="shared" si="138"/>
        <v>0</v>
      </c>
      <c r="O278" s="188"/>
      <c r="P278" s="188"/>
      <c r="Q278" s="188">
        <f t="shared" si="139"/>
        <v>0</v>
      </c>
      <c r="R278" s="189"/>
      <c r="S278" s="189"/>
      <c r="T278" s="189">
        <f t="shared" si="140"/>
        <v>0</v>
      </c>
      <c r="U278" s="190"/>
      <c r="V278" s="190"/>
      <c r="W278" s="190">
        <f t="shared" si="141"/>
        <v>0</v>
      </c>
      <c r="X278" s="191"/>
      <c r="Y278" s="191"/>
      <c r="Z278" s="191">
        <f t="shared" si="142"/>
        <v>0</v>
      </c>
      <c r="AA278" s="192"/>
      <c r="AB278" s="192"/>
      <c r="AC278" s="192">
        <f t="shared" si="143"/>
        <v>0</v>
      </c>
      <c r="AD278" s="193"/>
      <c r="AE278" s="193"/>
      <c r="AF278" s="193">
        <f t="shared" si="144"/>
        <v>0</v>
      </c>
      <c r="AG278" s="194"/>
      <c r="AH278" s="194"/>
      <c r="AI278" s="194">
        <f t="shared" si="145"/>
        <v>0</v>
      </c>
      <c r="AJ278" s="195"/>
      <c r="AK278" s="195"/>
      <c r="AL278" s="195">
        <f t="shared" si="146"/>
        <v>0</v>
      </c>
      <c r="AM278" s="196"/>
      <c r="AN278" s="196"/>
      <c r="AO278" s="196">
        <f t="shared" si="147"/>
        <v>0</v>
      </c>
      <c r="AP278" s="197"/>
      <c r="AQ278" s="197"/>
      <c r="AR278" s="197">
        <f t="shared" si="148"/>
        <v>0</v>
      </c>
      <c r="AS278" s="198"/>
      <c r="AT278" s="198"/>
      <c r="AU278" s="198">
        <f t="shared" si="149"/>
        <v>0</v>
      </c>
      <c r="AV278" s="199"/>
      <c r="AW278" s="199"/>
      <c r="AX278" s="199">
        <f t="shared" si="150"/>
        <v>0</v>
      </c>
      <c r="AY278" s="200"/>
      <c r="AZ278" s="200"/>
      <c r="BA278" s="200">
        <f t="shared" si="151"/>
        <v>0</v>
      </c>
      <c r="BB278" s="201"/>
      <c r="BC278" s="201"/>
      <c r="BD278" s="201">
        <f t="shared" si="152"/>
        <v>0</v>
      </c>
      <c r="BE278" s="202"/>
      <c r="BF278" s="202"/>
      <c r="BG278" s="202">
        <f t="shared" si="153"/>
        <v>0</v>
      </c>
      <c r="BH278" s="203"/>
      <c r="BI278" s="203"/>
      <c r="BJ278" s="203">
        <f t="shared" si="154"/>
        <v>0</v>
      </c>
      <c r="BK278" s="195"/>
      <c r="BL278" s="195"/>
      <c r="BM278" s="195">
        <f t="shared" si="155"/>
        <v>0</v>
      </c>
      <c r="BN278" s="204"/>
      <c r="BO278" s="204"/>
      <c r="BP278" s="204">
        <f t="shared" si="156"/>
        <v>0</v>
      </c>
      <c r="BQ278" s="205"/>
      <c r="BR278" s="205"/>
      <c r="BS278" s="205">
        <f t="shared" si="157"/>
        <v>0</v>
      </c>
      <c r="BT278" s="206"/>
      <c r="BU278" s="206"/>
      <c r="BV278" s="206">
        <f t="shared" si="158"/>
        <v>0</v>
      </c>
      <c r="BW278" s="207"/>
      <c r="BX278" s="207"/>
      <c r="BY278" s="207">
        <f t="shared" si="159"/>
        <v>0</v>
      </c>
      <c r="BZ278" s="208"/>
      <c r="CA278" s="208"/>
      <c r="CB278" s="208">
        <f t="shared" si="160"/>
        <v>0</v>
      </c>
      <c r="CC278" s="209"/>
      <c r="CD278" s="209"/>
      <c r="CE278" s="209">
        <f t="shared" si="161"/>
        <v>0</v>
      </c>
      <c r="CF278" s="210"/>
      <c r="CG278" s="210"/>
      <c r="CH278" s="210">
        <f t="shared" si="162"/>
        <v>0</v>
      </c>
      <c r="CI278" s="211"/>
      <c r="CJ278" s="211"/>
      <c r="CK278" s="211">
        <f t="shared" si="163"/>
        <v>0</v>
      </c>
      <c r="CL278" s="206"/>
      <c r="CM278" s="206"/>
      <c r="CN278" s="206">
        <f t="shared" si="164"/>
        <v>0</v>
      </c>
      <c r="CO278" s="212"/>
      <c r="CP278" s="212"/>
      <c r="CQ278" s="212">
        <f t="shared" si="165"/>
        <v>0</v>
      </c>
      <c r="CR278" s="213"/>
      <c r="CS278" s="213"/>
      <c r="CT278" s="213">
        <f t="shared" si="166"/>
        <v>0</v>
      </c>
      <c r="CU278">
        <f t="shared" si="167"/>
        <v>0</v>
      </c>
      <c r="CV278">
        <f t="shared" si="168"/>
        <v>0</v>
      </c>
      <c r="CW278">
        <f t="shared" si="169"/>
        <v>0</v>
      </c>
      <c r="CY278" s="140" t="e">
        <f t="shared" si="170"/>
        <v>#NAME?</v>
      </c>
      <c r="CZ278">
        <f t="shared" si="171"/>
        <v>0</v>
      </c>
    </row>
    <row r="279" spans="1:104">
      <c r="A279" s="181">
        <v>208</v>
      </c>
      <c r="B279" s="230"/>
      <c r="C279" s="182" t="s">
        <v>130</v>
      </c>
      <c r="D279" s="183"/>
      <c r="E279" s="184"/>
      <c r="F279" s="152"/>
      <c r="G279" s="152"/>
      <c r="H279" s="185">
        <f t="shared" si="136"/>
        <v>0</v>
      </c>
      <c r="I279" s="153"/>
      <c r="J279" s="153"/>
      <c r="K279" s="186">
        <f t="shared" si="137"/>
        <v>0</v>
      </c>
      <c r="L279" s="187"/>
      <c r="M279" s="187"/>
      <c r="N279" s="187">
        <f t="shared" si="138"/>
        <v>0</v>
      </c>
      <c r="O279" s="188"/>
      <c r="P279" s="188"/>
      <c r="Q279" s="188">
        <f t="shared" si="139"/>
        <v>0</v>
      </c>
      <c r="R279" s="189"/>
      <c r="S279" s="189"/>
      <c r="T279" s="189">
        <f t="shared" si="140"/>
        <v>0</v>
      </c>
      <c r="U279" s="190"/>
      <c r="V279" s="190"/>
      <c r="W279" s="190">
        <f t="shared" si="141"/>
        <v>0</v>
      </c>
      <c r="X279" s="191"/>
      <c r="Y279" s="191"/>
      <c r="Z279" s="191">
        <f t="shared" si="142"/>
        <v>0</v>
      </c>
      <c r="AA279" s="192"/>
      <c r="AB279" s="192"/>
      <c r="AC279" s="192">
        <f t="shared" si="143"/>
        <v>0</v>
      </c>
      <c r="AD279" s="193"/>
      <c r="AE279" s="193"/>
      <c r="AF279" s="193">
        <f t="shared" si="144"/>
        <v>0</v>
      </c>
      <c r="AG279" s="194"/>
      <c r="AH279" s="194"/>
      <c r="AI279" s="194">
        <f t="shared" si="145"/>
        <v>0</v>
      </c>
      <c r="AJ279" s="195"/>
      <c r="AK279" s="195"/>
      <c r="AL279" s="195">
        <f t="shared" si="146"/>
        <v>0</v>
      </c>
      <c r="AM279" s="196"/>
      <c r="AN279" s="196"/>
      <c r="AO279" s="196">
        <f t="shared" si="147"/>
        <v>0</v>
      </c>
      <c r="AP279" s="197"/>
      <c r="AQ279" s="197"/>
      <c r="AR279" s="197">
        <f t="shared" si="148"/>
        <v>0</v>
      </c>
      <c r="AS279" s="198"/>
      <c r="AT279" s="198"/>
      <c r="AU279" s="198">
        <f t="shared" si="149"/>
        <v>0</v>
      </c>
      <c r="AV279" s="199"/>
      <c r="AW279" s="199"/>
      <c r="AX279" s="199">
        <f t="shared" si="150"/>
        <v>0</v>
      </c>
      <c r="AY279" s="200"/>
      <c r="AZ279" s="200"/>
      <c r="BA279" s="200">
        <f t="shared" si="151"/>
        <v>0</v>
      </c>
      <c r="BB279" s="201"/>
      <c r="BC279" s="201"/>
      <c r="BD279" s="201">
        <f t="shared" si="152"/>
        <v>0</v>
      </c>
      <c r="BE279" s="202"/>
      <c r="BF279" s="202"/>
      <c r="BG279" s="202">
        <f t="shared" si="153"/>
        <v>0</v>
      </c>
      <c r="BH279" s="203"/>
      <c r="BI279" s="203"/>
      <c r="BJ279" s="203">
        <f t="shared" si="154"/>
        <v>0</v>
      </c>
      <c r="BK279" s="195"/>
      <c r="BL279" s="195"/>
      <c r="BM279" s="195">
        <f t="shared" si="155"/>
        <v>0</v>
      </c>
      <c r="BN279" s="204"/>
      <c r="BO279" s="204"/>
      <c r="BP279" s="204">
        <f t="shared" si="156"/>
        <v>0</v>
      </c>
      <c r="BQ279" s="205"/>
      <c r="BR279" s="205"/>
      <c r="BS279" s="205">
        <f t="shared" si="157"/>
        <v>0</v>
      </c>
      <c r="BT279" s="206"/>
      <c r="BU279" s="206"/>
      <c r="BV279" s="206">
        <f t="shared" si="158"/>
        <v>0</v>
      </c>
      <c r="BW279" s="207"/>
      <c r="BX279" s="207"/>
      <c r="BY279" s="207">
        <f t="shared" si="159"/>
        <v>0</v>
      </c>
      <c r="BZ279" s="208"/>
      <c r="CA279" s="208"/>
      <c r="CB279" s="208">
        <f t="shared" si="160"/>
        <v>0</v>
      </c>
      <c r="CC279" s="209"/>
      <c r="CD279" s="209"/>
      <c r="CE279" s="209">
        <f t="shared" si="161"/>
        <v>0</v>
      </c>
      <c r="CF279" s="210"/>
      <c r="CG279" s="210"/>
      <c r="CH279" s="210">
        <f t="shared" si="162"/>
        <v>0</v>
      </c>
      <c r="CI279" s="211"/>
      <c r="CJ279" s="211"/>
      <c r="CK279" s="211">
        <f t="shared" si="163"/>
        <v>0</v>
      </c>
      <c r="CL279" s="206"/>
      <c r="CM279" s="206"/>
      <c r="CN279" s="206">
        <f t="shared" si="164"/>
        <v>0</v>
      </c>
      <c r="CO279" s="212"/>
      <c r="CP279" s="212"/>
      <c r="CQ279" s="212">
        <f t="shared" si="165"/>
        <v>0</v>
      </c>
      <c r="CR279" s="213"/>
      <c r="CS279" s="213"/>
      <c r="CT279" s="213">
        <f t="shared" si="166"/>
        <v>0</v>
      </c>
      <c r="CU279">
        <f t="shared" si="167"/>
        <v>0</v>
      </c>
      <c r="CV279">
        <f t="shared" si="168"/>
        <v>0</v>
      </c>
      <c r="CW279">
        <f t="shared" si="169"/>
        <v>0</v>
      </c>
      <c r="CY279" s="140" t="e">
        <f t="shared" si="170"/>
        <v>#NAME?</v>
      </c>
      <c r="CZ279">
        <f t="shared" si="171"/>
        <v>0</v>
      </c>
    </row>
    <row r="280" spans="1:104">
      <c r="A280" s="181">
        <v>209</v>
      </c>
      <c r="B280" s="230"/>
      <c r="C280" s="182" t="s">
        <v>130</v>
      </c>
      <c r="D280" s="183"/>
      <c r="E280" s="184"/>
      <c r="F280" s="152"/>
      <c r="G280" s="152"/>
      <c r="H280" s="185">
        <f t="shared" si="136"/>
        <v>0</v>
      </c>
      <c r="I280" s="153"/>
      <c r="J280" s="153"/>
      <c r="K280" s="186">
        <f t="shared" si="137"/>
        <v>0</v>
      </c>
      <c r="L280" s="187"/>
      <c r="M280" s="187"/>
      <c r="N280" s="187">
        <f t="shared" si="138"/>
        <v>0</v>
      </c>
      <c r="O280" s="188"/>
      <c r="P280" s="188"/>
      <c r="Q280" s="188">
        <f t="shared" si="139"/>
        <v>0</v>
      </c>
      <c r="R280" s="189"/>
      <c r="S280" s="189"/>
      <c r="T280" s="189">
        <f t="shared" si="140"/>
        <v>0</v>
      </c>
      <c r="U280" s="190"/>
      <c r="V280" s="190"/>
      <c r="W280" s="190">
        <f t="shared" si="141"/>
        <v>0</v>
      </c>
      <c r="X280" s="191"/>
      <c r="Y280" s="191"/>
      <c r="Z280" s="191">
        <f t="shared" si="142"/>
        <v>0</v>
      </c>
      <c r="AA280" s="192"/>
      <c r="AB280" s="192"/>
      <c r="AC280" s="192">
        <f t="shared" si="143"/>
        <v>0</v>
      </c>
      <c r="AD280" s="193"/>
      <c r="AE280" s="193"/>
      <c r="AF280" s="193">
        <f t="shared" si="144"/>
        <v>0</v>
      </c>
      <c r="AG280" s="194"/>
      <c r="AH280" s="194"/>
      <c r="AI280" s="194">
        <f t="shared" si="145"/>
        <v>0</v>
      </c>
      <c r="AJ280" s="195"/>
      <c r="AK280" s="195"/>
      <c r="AL280" s="195">
        <f t="shared" si="146"/>
        <v>0</v>
      </c>
      <c r="AM280" s="196"/>
      <c r="AN280" s="196"/>
      <c r="AO280" s="196">
        <f t="shared" si="147"/>
        <v>0</v>
      </c>
      <c r="AP280" s="197"/>
      <c r="AQ280" s="197"/>
      <c r="AR280" s="197">
        <f t="shared" si="148"/>
        <v>0</v>
      </c>
      <c r="AS280" s="198"/>
      <c r="AT280" s="198"/>
      <c r="AU280" s="198">
        <f t="shared" si="149"/>
        <v>0</v>
      </c>
      <c r="AV280" s="199"/>
      <c r="AW280" s="199"/>
      <c r="AX280" s="199">
        <f t="shared" si="150"/>
        <v>0</v>
      </c>
      <c r="AY280" s="200"/>
      <c r="AZ280" s="200"/>
      <c r="BA280" s="200">
        <f t="shared" si="151"/>
        <v>0</v>
      </c>
      <c r="BB280" s="201"/>
      <c r="BC280" s="201"/>
      <c r="BD280" s="201">
        <f t="shared" si="152"/>
        <v>0</v>
      </c>
      <c r="BE280" s="202"/>
      <c r="BF280" s="202"/>
      <c r="BG280" s="202">
        <f t="shared" si="153"/>
        <v>0</v>
      </c>
      <c r="BH280" s="203"/>
      <c r="BI280" s="203"/>
      <c r="BJ280" s="203">
        <f t="shared" si="154"/>
        <v>0</v>
      </c>
      <c r="BK280" s="195"/>
      <c r="BL280" s="195"/>
      <c r="BM280" s="195">
        <f t="shared" si="155"/>
        <v>0</v>
      </c>
      <c r="BN280" s="204"/>
      <c r="BO280" s="204"/>
      <c r="BP280" s="204">
        <f t="shared" si="156"/>
        <v>0</v>
      </c>
      <c r="BQ280" s="205"/>
      <c r="BR280" s="205"/>
      <c r="BS280" s="205">
        <f t="shared" si="157"/>
        <v>0</v>
      </c>
      <c r="BT280" s="206"/>
      <c r="BU280" s="206"/>
      <c r="BV280" s="206">
        <f t="shared" si="158"/>
        <v>0</v>
      </c>
      <c r="BW280" s="207"/>
      <c r="BX280" s="207"/>
      <c r="BY280" s="207">
        <f t="shared" si="159"/>
        <v>0</v>
      </c>
      <c r="BZ280" s="208"/>
      <c r="CA280" s="208"/>
      <c r="CB280" s="208">
        <f t="shared" si="160"/>
        <v>0</v>
      </c>
      <c r="CC280" s="209"/>
      <c r="CD280" s="209"/>
      <c r="CE280" s="209">
        <f t="shared" si="161"/>
        <v>0</v>
      </c>
      <c r="CF280" s="210"/>
      <c r="CG280" s="210"/>
      <c r="CH280" s="210">
        <f t="shared" si="162"/>
        <v>0</v>
      </c>
      <c r="CI280" s="211"/>
      <c r="CJ280" s="211"/>
      <c r="CK280" s="211">
        <f t="shared" si="163"/>
        <v>0</v>
      </c>
      <c r="CL280" s="206"/>
      <c r="CM280" s="206"/>
      <c r="CN280" s="206">
        <f t="shared" si="164"/>
        <v>0</v>
      </c>
      <c r="CO280" s="212"/>
      <c r="CP280" s="212"/>
      <c r="CQ280" s="212">
        <f t="shared" si="165"/>
        <v>0</v>
      </c>
      <c r="CR280" s="213"/>
      <c r="CS280" s="213"/>
      <c r="CT280" s="213">
        <f t="shared" si="166"/>
        <v>0</v>
      </c>
      <c r="CU280">
        <f t="shared" si="167"/>
        <v>0</v>
      </c>
      <c r="CV280">
        <f t="shared" si="168"/>
        <v>0</v>
      </c>
      <c r="CW280">
        <f t="shared" si="169"/>
        <v>0</v>
      </c>
      <c r="CY280" s="140" t="e">
        <f t="shared" si="170"/>
        <v>#NAME?</v>
      </c>
      <c r="CZ280">
        <f t="shared" si="171"/>
        <v>0</v>
      </c>
    </row>
    <row r="281" spans="1:104">
      <c r="A281" s="181">
        <v>210</v>
      </c>
      <c r="B281" s="230"/>
      <c r="C281" s="182" t="s">
        <v>130</v>
      </c>
      <c r="D281" s="183"/>
      <c r="E281" s="184"/>
      <c r="F281" s="152"/>
      <c r="G281" s="152"/>
      <c r="H281" s="185">
        <f t="shared" si="136"/>
        <v>0</v>
      </c>
      <c r="I281" s="153"/>
      <c r="J281" s="153"/>
      <c r="K281" s="186">
        <f t="shared" si="137"/>
        <v>0</v>
      </c>
      <c r="L281" s="187"/>
      <c r="M281" s="187"/>
      <c r="N281" s="187">
        <f t="shared" si="138"/>
        <v>0</v>
      </c>
      <c r="O281" s="188"/>
      <c r="P281" s="188"/>
      <c r="Q281" s="188">
        <f t="shared" si="139"/>
        <v>0</v>
      </c>
      <c r="R281" s="189"/>
      <c r="S281" s="189"/>
      <c r="T281" s="189">
        <f t="shared" si="140"/>
        <v>0</v>
      </c>
      <c r="U281" s="190"/>
      <c r="V281" s="190"/>
      <c r="W281" s="190">
        <f t="shared" si="141"/>
        <v>0</v>
      </c>
      <c r="X281" s="191"/>
      <c r="Y281" s="191"/>
      <c r="Z281" s="191">
        <f t="shared" si="142"/>
        <v>0</v>
      </c>
      <c r="AA281" s="192"/>
      <c r="AB281" s="192"/>
      <c r="AC281" s="192">
        <f t="shared" si="143"/>
        <v>0</v>
      </c>
      <c r="AD281" s="193"/>
      <c r="AE281" s="193"/>
      <c r="AF281" s="193">
        <f t="shared" si="144"/>
        <v>0</v>
      </c>
      <c r="AG281" s="194"/>
      <c r="AH281" s="194"/>
      <c r="AI281" s="194">
        <f t="shared" si="145"/>
        <v>0</v>
      </c>
      <c r="AJ281" s="195"/>
      <c r="AK281" s="195"/>
      <c r="AL281" s="195">
        <f t="shared" si="146"/>
        <v>0</v>
      </c>
      <c r="AM281" s="196"/>
      <c r="AN281" s="196"/>
      <c r="AO281" s="196">
        <f t="shared" si="147"/>
        <v>0</v>
      </c>
      <c r="AP281" s="197"/>
      <c r="AQ281" s="197"/>
      <c r="AR281" s="197">
        <f t="shared" si="148"/>
        <v>0</v>
      </c>
      <c r="AS281" s="198"/>
      <c r="AT281" s="198"/>
      <c r="AU281" s="198">
        <f t="shared" si="149"/>
        <v>0</v>
      </c>
      <c r="AV281" s="199"/>
      <c r="AW281" s="199"/>
      <c r="AX281" s="199">
        <f t="shared" si="150"/>
        <v>0</v>
      </c>
      <c r="AY281" s="200"/>
      <c r="AZ281" s="200"/>
      <c r="BA281" s="200">
        <f t="shared" si="151"/>
        <v>0</v>
      </c>
      <c r="BB281" s="201"/>
      <c r="BC281" s="201"/>
      <c r="BD281" s="201">
        <f t="shared" si="152"/>
        <v>0</v>
      </c>
      <c r="BE281" s="202"/>
      <c r="BF281" s="202"/>
      <c r="BG281" s="202">
        <f t="shared" si="153"/>
        <v>0</v>
      </c>
      <c r="BH281" s="203"/>
      <c r="BI281" s="203"/>
      <c r="BJ281" s="203">
        <f t="shared" si="154"/>
        <v>0</v>
      </c>
      <c r="BK281" s="195"/>
      <c r="BL281" s="195"/>
      <c r="BM281" s="195">
        <f t="shared" si="155"/>
        <v>0</v>
      </c>
      <c r="BN281" s="204"/>
      <c r="BO281" s="204"/>
      <c r="BP281" s="204">
        <f t="shared" si="156"/>
        <v>0</v>
      </c>
      <c r="BQ281" s="205"/>
      <c r="BR281" s="205"/>
      <c r="BS281" s="205">
        <f t="shared" si="157"/>
        <v>0</v>
      </c>
      <c r="BT281" s="206"/>
      <c r="BU281" s="206"/>
      <c r="BV281" s="206">
        <f t="shared" si="158"/>
        <v>0</v>
      </c>
      <c r="BW281" s="207"/>
      <c r="BX281" s="207"/>
      <c r="BY281" s="207">
        <f t="shared" si="159"/>
        <v>0</v>
      </c>
      <c r="BZ281" s="208"/>
      <c r="CA281" s="208"/>
      <c r="CB281" s="208">
        <f t="shared" si="160"/>
        <v>0</v>
      </c>
      <c r="CC281" s="209"/>
      <c r="CD281" s="209"/>
      <c r="CE281" s="209">
        <f t="shared" si="161"/>
        <v>0</v>
      </c>
      <c r="CF281" s="210"/>
      <c r="CG281" s="210"/>
      <c r="CH281" s="210">
        <f t="shared" si="162"/>
        <v>0</v>
      </c>
      <c r="CI281" s="211"/>
      <c r="CJ281" s="211"/>
      <c r="CK281" s="211">
        <f t="shared" si="163"/>
        <v>0</v>
      </c>
      <c r="CL281" s="206"/>
      <c r="CM281" s="206"/>
      <c r="CN281" s="206">
        <f t="shared" si="164"/>
        <v>0</v>
      </c>
      <c r="CO281" s="212"/>
      <c r="CP281" s="212"/>
      <c r="CQ281" s="212">
        <f t="shared" si="165"/>
        <v>0</v>
      </c>
      <c r="CR281" s="213"/>
      <c r="CS281" s="213"/>
      <c r="CT281" s="213">
        <f t="shared" si="166"/>
        <v>0</v>
      </c>
      <c r="CU281">
        <f t="shared" si="167"/>
        <v>0</v>
      </c>
      <c r="CV281">
        <f t="shared" si="168"/>
        <v>0</v>
      </c>
      <c r="CW281">
        <f t="shared" si="169"/>
        <v>0</v>
      </c>
      <c r="CY281" s="140" t="e">
        <f t="shared" si="170"/>
        <v>#NAME?</v>
      </c>
      <c r="CZ281">
        <f t="shared" si="171"/>
        <v>0</v>
      </c>
    </row>
    <row r="282" spans="1:104">
      <c r="A282" s="181">
        <v>211</v>
      </c>
      <c r="B282" s="230"/>
      <c r="C282" s="182" t="s">
        <v>130</v>
      </c>
      <c r="D282" s="183"/>
      <c r="E282" s="184"/>
      <c r="F282" s="152"/>
      <c r="G282" s="152"/>
      <c r="H282" s="185">
        <f t="shared" si="136"/>
        <v>0</v>
      </c>
      <c r="I282" s="153"/>
      <c r="J282" s="153"/>
      <c r="K282" s="186">
        <f t="shared" si="137"/>
        <v>0</v>
      </c>
      <c r="L282" s="187"/>
      <c r="M282" s="187"/>
      <c r="N282" s="187">
        <f t="shared" si="138"/>
        <v>0</v>
      </c>
      <c r="O282" s="188"/>
      <c r="P282" s="188"/>
      <c r="Q282" s="188">
        <f t="shared" si="139"/>
        <v>0</v>
      </c>
      <c r="R282" s="189"/>
      <c r="S282" s="189"/>
      <c r="T282" s="189">
        <f t="shared" si="140"/>
        <v>0</v>
      </c>
      <c r="U282" s="190"/>
      <c r="V282" s="190"/>
      <c r="W282" s="190">
        <f t="shared" si="141"/>
        <v>0</v>
      </c>
      <c r="X282" s="191"/>
      <c r="Y282" s="191"/>
      <c r="Z282" s="191">
        <f t="shared" si="142"/>
        <v>0</v>
      </c>
      <c r="AA282" s="192"/>
      <c r="AB282" s="192"/>
      <c r="AC282" s="192">
        <f t="shared" si="143"/>
        <v>0</v>
      </c>
      <c r="AD282" s="193"/>
      <c r="AE282" s="193"/>
      <c r="AF282" s="193">
        <f t="shared" si="144"/>
        <v>0</v>
      </c>
      <c r="AG282" s="194"/>
      <c r="AH282" s="194"/>
      <c r="AI282" s="194">
        <f t="shared" si="145"/>
        <v>0</v>
      </c>
      <c r="AJ282" s="195"/>
      <c r="AK282" s="195"/>
      <c r="AL282" s="195">
        <f t="shared" si="146"/>
        <v>0</v>
      </c>
      <c r="AM282" s="196"/>
      <c r="AN282" s="196"/>
      <c r="AO282" s="196">
        <f t="shared" si="147"/>
        <v>0</v>
      </c>
      <c r="AP282" s="197"/>
      <c r="AQ282" s="197"/>
      <c r="AR282" s="197">
        <f t="shared" si="148"/>
        <v>0</v>
      </c>
      <c r="AS282" s="198"/>
      <c r="AT282" s="198"/>
      <c r="AU282" s="198">
        <f t="shared" si="149"/>
        <v>0</v>
      </c>
      <c r="AV282" s="199"/>
      <c r="AW282" s="199"/>
      <c r="AX282" s="199">
        <f t="shared" si="150"/>
        <v>0</v>
      </c>
      <c r="AY282" s="200"/>
      <c r="AZ282" s="200"/>
      <c r="BA282" s="200">
        <f t="shared" si="151"/>
        <v>0</v>
      </c>
      <c r="BB282" s="201"/>
      <c r="BC282" s="201"/>
      <c r="BD282" s="201">
        <f t="shared" si="152"/>
        <v>0</v>
      </c>
      <c r="BE282" s="202"/>
      <c r="BF282" s="202"/>
      <c r="BG282" s="202">
        <f t="shared" si="153"/>
        <v>0</v>
      </c>
      <c r="BH282" s="203"/>
      <c r="BI282" s="203"/>
      <c r="BJ282" s="203">
        <f t="shared" si="154"/>
        <v>0</v>
      </c>
      <c r="BK282" s="195"/>
      <c r="BL282" s="195"/>
      <c r="BM282" s="195">
        <f t="shared" si="155"/>
        <v>0</v>
      </c>
      <c r="BN282" s="204"/>
      <c r="BO282" s="204"/>
      <c r="BP282" s="204">
        <f t="shared" si="156"/>
        <v>0</v>
      </c>
      <c r="BQ282" s="205"/>
      <c r="BR282" s="205"/>
      <c r="BS282" s="205">
        <f t="shared" si="157"/>
        <v>0</v>
      </c>
      <c r="BT282" s="206"/>
      <c r="BU282" s="206"/>
      <c r="BV282" s="206">
        <f t="shared" si="158"/>
        <v>0</v>
      </c>
      <c r="BW282" s="207"/>
      <c r="BX282" s="207"/>
      <c r="BY282" s="207">
        <f t="shared" si="159"/>
        <v>0</v>
      </c>
      <c r="BZ282" s="208"/>
      <c r="CA282" s="208"/>
      <c r="CB282" s="208">
        <f t="shared" si="160"/>
        <v>0</v>
      </c>
      <c r="CC282" s="209"/>
      <c r="CD282" s="209"/>
      <c r="CE282" s="209">
        <f t="shared" si="161"/>
        <v>0</v>
      </c>
      <c r="CF282" s="210"/>
      <c r="CG282" s="210"/>
      <c r="CH282" s="210">
        <f t="shared" si="162"/>
        <v>0</v>
      </c>
      <c r="CI282" s="211"/>
      <c r="CJ282" s="211"/>
      <c r="CK282" s="211">
        <f t="shared" si="163"/>
        <v>0</v>
      </c>
      <c r="CL282" s="206"/>
      <c r="CM282" s="206"/>
      <c r="CN282" s="206">
        <f t="shared" si="164"/>
        <v>0</v>
      </c>
      <c r="CO282" s="212"/>
      <c r="CP282" s="212"/>
      <c r="CQ282" s="212">
        <f t="shared" si="165"/>
        <v>0</v>
      </c>
      <c r="CR282" s="213"/>
      <c r="CS282" s="213"/>
      <c r="CT282" s="213">
        <f t="shared" si="166"/>
        <v>0</v>
      </c>
      <c r="CU282">
        <f t="shared" si="167"/>
        <v>0</v>
      </c>
      <c r="CV282">
        <f t="shared" si="168"/>
        <v>0</v>
      </c>
      <c r="CW282">
        <f t="shared" si="169"/>
        <v>0</v>
      </c>
      <c r="CY282" s="140" t="e">
        <f t="shared" si="170"/>
        <v>#NAME?</v>
      </c>
      <c r="CZ282">
        <f t="shared" si="171"/>
        <v>0</v>
      </c>
    </row>
    <row r="283" spans="1:104">
      <c r="A283" s="181">
        <v>212</v>
      </c>
      <c r="B283" s="230"/>
      <c r="C283" s="182" t="s">
        <v>130</v>
      </c>
      <c r="D283" s="183"/>
      <c r="E283" s="184"/>
      <c r="F283" s="152"/>
      <c r="G283" s="152"/>
      <c r="H283" s="185">
        <f t="shared" si="136"/>
        <v>0</v>
      </c>
      <c r="I283" s="153"/>
      <c r="J283" s="153"/>
      <c r="K283" s="186">
        <f t="shared" si="137"/>
        <v>0</v>
      </c>
      <c r="L283" s="187"/>
      <c r="M283" s="187"/>
      <c r="N283" s="187">
        <f t="shared" si="138"/>
        <v>0</v>
      </c>
      <c r="O283" s="188"/>
      <c r="P283" s="188"/>
      <c r="Q283" s="188">
        <f t="shared" si="139"/>
        <v>0</v>
      </c>
      <c r="R283" s="189"/>
      <c r="S283" s="189"/>
      <c r="T283" s="189">
        <f t="shared" si="140"/>
        <v>0</v>
      </c>
      <c r="U283" s="190"/>
      <c r="V283" s="190"/>
      <c r="W283" s="190">
        <f t="shared" si="141"/>
        <v>0</v>
      </c>
      <c r="X283" s="191"/>
      <c r="Y283" s="191"/>
      <c r="Z283" s="191">
        <f t="shared" si="142"/>
        <v>0</v>
      </c>
      <c r="AA283" s="192"/>
      <c r="AB283" s="192"/>
      <c r="AC283" s="192">
        <f t="shared" si="143"/>
        <v>0</v>
      </c>
      <c r="AD283" s="193"/>
      <c r="AE283" s="193"/>
      <c r="AF283" s="193">
        <f t="shared" si="144"/>
        <v>0</v>
      </c>
      <c r="AG283" s="194"/>
      <c r="AH283" s="194"/>
      <c r="AI283" s="194">
        <f t="shared" si="145"/>
        <v>0</v>
      </c>
      <c r="AJ283" s="195"/>
      <c r="AK283" s="195"/>
      <c r="AL283" s="195">
        <f t="shared" si="146"/>
        <v>0</v>
      </c>
      <c r="AM283" s="196"/>
      <c r="AN283" s="196"/>
      <c r="AO283" s="196">
        <f t="shared" si="147"/>
        <v>0</v>
      </c>
      <c r="AP283" s="197"/>
      <c r="AQ283" s="197"/>
      <c r="AR283" s="197">
        <f t="shared" si="148"/>
        <v>0</v>
      </c>
      <c r="AS283" s="198"/>
      <c r="AT283" s="198"/>
      <c r="AU283" s="198">
        <f t="shared" si="149"/>
        <v>0</v>
      </c>
      <c r="AV283" s="199"/>
      <c r="AW283" s="199"/>
      <c r="AX283" s="199">
        <f t="shared" si="150"/>
        <v>0</v>
      </c>
      <c r="AY283" s="200"/>
      <c r="AZ283" s="200"/>
      <c r="BA283" s="200">
        <f t="shared" si="151"/>
        <v>0</v>
      </c>
      <c r="BB283" s="201"/>
      <c r="BC283" s="201"/>
      <c r="BD283" s="201">
        <f t="shared" si="152"/>
        <v>0</v>
      </c>
      <c r="BE283" s="202"/>
      <c r="BF283" s="202"/>
      <c r="BG283" s="202">
        <f t="shared" si="153"/>
        <v>0</v>
      </c>
      <c r="BH283" s="203"/>
      <c r="BI283" s="203"/>
      <c r="BJ283" s="203">
        <f t="shared" si="154"/>
        <v>0</v>
      </c>
      <c r="BK283" s="195"/>
      <c r="BL283" s="195"/>
      <c r="BM283" s="195">
        <f t="shared" si="155"/>
        <v>0</v>
      </c>
      <c r="BN283" s="204"/>
      <c r="BO283" s="204"/>
      <c r="BP283" s="204">
        <f t="shared" si="156"/>
        <v>0</v>
      </c>
      <c r="BQ283" s="205"/>
      <c r="BR283" s="205"/>
      <c r="BS283" s="205">
        <f t="shared" si="157"/>
        <v>0</v>
      </c>
      <c r="BT283" s="206"/>
      <c r="BU283" s="206"/>
      <c r="BV283" s="206">
        <f t="shared" si="158"/>
        <v>0</v>
      </c>
      <c r="BW283" s="207"/>
      <c r="BX283" s="207"/>
      <c r="BY283" s="207">
        <f t="shared" si="159"/>
        <v>0</v>
      </c>
      <c r="BZ283" s="208"/>
      <c r="CA283" s="208"/>
      <c r="CB283" s="208">
        <f t="shared" si="160"/>
        <v>0</v>
      </c>
      <c r="CC283" s="209"/>
      <c r="CD283" s="209"/>
      <c r="CE283" s="209">
        <f t="shared" si="161"/>
        <v>0</v>
      </c>
      <c r="CF283" s="210"/>
      <c r="CG283" s="210"/>
      <c r="CH283" s="210">
        <f t="shared" si="162"/>
        <v>0</v>
      </c>
      <c r="CI283" s="211"/>
      <c r="CJ283" s="211"/>
      <c r="CK283" s="211">
        <f t="shared" si="163"/>
        <v>0</v>
      </c>
      <c r="CL283" s="206"/>
      <c r="CM283" s="206"/>
      <c r="CN283" s="206">
        <f t="shared" si="164"/>
        <v>0</v>
      </c>
      <c r="CO283" s="212"/>
      <c r="CP283" s="212"/>
      <c r="CQ283" s="212">
        <f t="shared" si="165"/>
        <v>0</v>
      </c>
      <c r="CR283" s="213"/>
      <c r="CS283" s="213"/>
      <c r="CT283" s="213">
        <f t="shared" si="166"/>
        <v>0</v>
      </c>
      <c r="CU283">
        <f t="shared" si="167"/>
        <v>0</v>
      </c>
      <c r="CV283">
        <f t="shared" si="168"/>
        <v>0</v>
      </c>
      <c r="CW283">
        <f t="shared" si="169"/>
        <v>0</v>
      </c>
      <c r="CY283" s="140" t="e">
        <f t="shared" si="170"/>
        <v>#NAME?</v>
      </c>
      <c r="CZ283">
        <f t="shared" si="171"/>
        <v>0</v>
      </c>
    </row>
    <row r="284" spans="1:104">
      <c r="A284" s="181">
        <v>213</v>
      </c>
      <c r="B284" s="230"/>
      <c r="C284" s="182" t="s">
        <v>130</v>
      </c>
      <c r="D284" s="183"/>
      <c r="E284" s="184"/>
      <c r="F284" s="152"/>
      <c r="G284" s="152"/>
      <c r="H284" s="185">
        <f t="shared" si="136"/>
        <v>0</v>
      </c>
      <c r="I284" s="153"/>
      <c r="J284" s="153"/>
      <c r="K284" s="186">
        <f t="shared" si="137"/>
        <v>0</v>
      </c>
      <c r="L284" s="187"/>
      <c r="M284" s="187"/>
      <c r="N284" s="187">
        <f t="shared" si="138"/>
        <v>0</v>
      </c>
      <c r="O284" s="188"/>
      <c r="P284" s="188"/>
      <c r="Q284" s="188">
        <f t="shared" si="139"/>
        <v>0</v>
      </c>
      <c r="R284" s="189"/>
      <c r="S284" s="189"/>
      <c r="T284" s="189">
        <f t="shared" si="140"/>
        <v>0</v>
      </c>
      <c r="U284" s="190"/>
      <c r="V284" s="190"/>
      <c r="W284" s="190">
        <f t="shared" si="141"/>
        <v>0</v>
      </c>
      <c r="X284" s="191"/>
      <c r="Y284" s="191"/>
      <c r="Z284" s="191">
        <f t="shared" si="142"/>
        <v>0</v>
      </c>
      <c r="AA284" s="192"/>
      <c r="AB284" s="192"/>
      <c r="AC284" s="192">
        <f t="shared" si="143"/>
        <v>0</v>
      </c>
      <c r="AD284" s="193"/>
      <c r="AE284" s="193"/>
      <c r="AF284" s="193">
        <f t="shared" si="144"/>
        <v>0</v>
      </c>
      <c r="AG284" s="194"/>
      <c r="AH284" s="194"/>
      <c r="AI284" s="194">
        <f t="shared" si="145"/>
        <v>0</v>
      </c>
      <c r="AJ284" s="195"/>
      <c r="AK284" s="195"/>
      <c r="AL284" s="195">
        <f t="shared" si="146"/>
        <v>0</v>
      </c>
      <c r="AM284" s="196"/>
      <c r="AN284" s="196"/>
      <c r="AO284" s="196">
        <f t="shared" si="147"/>
        <v>0</v>
      </c>
      <c r="AP284" s="197"/>
      <c r="AQ284" s="197"/>
      <c r="AR284" s="197">
        <f t="shared" si="148"/>
        <v>0</v>
      </c>
      <c r="AS284" s="198"/>
      <c r="AT284" s="198"/>
      <c r="AU284" s="198">
        <f t="shared" si="149"/>
        <v>0</v>
      </c>
      <c r="AV284" s="199"/>
      <c r="AW284" s="199"/>
      <c r="AX284" s="199">
        <f t="shared" si="150"/>
        <v>0</v>
      </c>
      <c r="AY284" s="200"/>
      <c r="AZ284" s="200"/>
      <c r="BA284" s="200">
        <f t="shared" si="151"/>
        <v>0</v>
      </c>
      <c r="BB284" s="201"/>
      <c r="BC284" s="201"/>
      <c r="BD284" s="201">
        <f t="shared" si="152"/>
        <v>0</v>
      </c>
      <c r="BE284" s="202"/>
      <c r="BF284" s="202"/>
      <c r="BG284" s="202">
        <f t="shared" si="153"/>
        <v>0</v>
      </c>
      <c r="BH284" s="203"/>
      <c r="BI284" s="203"/>
      <c r="BJ284" s="203">
        <f t="shared" si="154"/>
        <v>0</v>
      </c>
      <c r="BK284" s="195"/>
      <c r="BL284" s="195"/>
      <c r="BM284" s="195">
        <f t="shared" si="155"/>
        <v>0</v>
      </c>
      <c r="BN284" s="204"/>
      <c r="BO284" s="204"/>
      <c r="BP284" s="204">
        <f t="shared" si="156"/>
        <v>0</v>
      </c>
      <c r="BQ284" s="205"/>
      <c r="BR284" s="205"/>
      <c r="BS284" s="205">
        <f t="shared" si="157"/>
        <v>0</v>
      </c>
      <c r="BT284" s="206"/>
      <c r="BU284" s="206"/>
      <c r="BV284" s="206">
        <f t="shared" si="158"/>
        <v>0</v>
      </c>
      <c r="BW284" s="207"/>
      <c r="BX284" s="207"/>
      <c r="BY284" s="207">
        <f t="shared" si="159"/>
        <v>0</v>
      </c>
      <c r="BZ284" s="208"/>
      <c r="CA284" s="208"/>
      <c r="CB284" s="208">
        <f t="shared" si="160"/>
        <v>0</v>
      </c>
      <c r="CC284" s="209"/>
      <c r="CD284" s="209"/>
      <c r="CE284" s="209">
        <f t="shared" si="161"/>
        <v>0</v>
      </c>
      <c r="CF284" s="210"/>
      <c r="CG284" s="210"/>
      <c r="CH284" s="210">
        <f t="shared" si="162"/>
        <v>0</v>
      </c>
      <c r="CI284" s="211"/>
      <c r="CJ284" s="211"/>
      <c r="CK284" s="211">
        <f t="shared" si="163"/>
        <v>0</v>
      </c>
      <c r="CL284" s="206"/>
      <c r="CM284" s="206"/>
      <c r="CN284" s="206">
        <f t="shared" si="164"/>
        <v>0</v>
      </c>
      <c r="CO284" s="212"/>
      <c r="CP284" s="212"/>
      <c r="CQ284" s="212">
        <f t="shared" si="165"/>
        <v>0</v>
      </c>
      <c r="CR284" s="213"/>
      <c r="CS284" s="213"/>
      <c r="CT284" s="213">
        <f t="shared" si="166"/>
        <v>0</v>
      </c>
      <c r="CU284">
        <f t="shared" si="167"/>
        <v>0</v>
      </c>
      <c r="CV284">
        <f t="shared" si="168"/>
        <v>0</v>
      </c>
      <c r="CW284">
        <f t="shared" si="169"/>
        <v>0</v>
      </c>
      <c r="CY284" s="140" t="e">
        <f t="shared" si="170"/>
        <v>#NAME?</v>
      </c>
      <c r="CZ284">
        <f t="shared" si="171"/>
        <v>0</v>
      </c>
    </row>
    <row r="285" spans="1:104">
      <c r="A285" s="181">
        <v>214</v>
      </c>
      <c r="B285" s="230"/>
      <c r="C285" s="182" t="s">
        <v>130</v>
      </c>
      <c r="D285" s="183"/>
      <c r="E285" s="184"/>
      <c r="F285" s="152"/>
      <c r="G285" s="152"/>
      <c r="H285" s="185">
        <f t="shared" si="136"/>
        <v>0</v>
      </c>
      <c r="I285" s="153"/>
      <c r="J285" s="153"/>
      <c r="K285" s="186">
        <f t="shared" si="137"/>
        <v>0</v>
      </c>
      <c r="L285" s="187"/>
      <c r="M285" s="187"/>
      <c r="N285" s="187">
        <f t="shared" si="138"/>
        <v>0</v>
      </c>
      <c r="O285" s="188"/>
      <c r="P285" s="188"/>
      <c r="Q285" s="188">
        <f t="shared" si="139"/>
        <v>0</v>
      </c>
      <c r="R285" s="189"/>
      <c r="S285" s="189"/>
      <c r="T285" s="189">
        <f t="shared" si="140"/>
        <v>0</v>
      </c>
      <c r="U285" s="190"/>
      <c r="V285" s="190"/>
      <c r="W285" s="190">
        <f t="shared" si="141"/>
        <v>0</v>
      </c>
      <c r="X285" s="191"/>
      <c r="Y285" s="191"/>
      <c r="Z285" s="191">
        <f t="shared" si="142"/>
        <v>0</v>
      </c>
      <c r="AA285" s="192"/>
      <c r="AB285" s="192"/>
      <c r="AC285" s="192">
        <f t="shared" si="143"/>
        <v>0</v>
      </c>
      <c r="AD285" s="193"/>
      <c r="AE285" s="193"/>
      <c r="AF285" s="193">
        <f t="shared" si="144"/>
        <v>0</v>
      </c>
      <c r="AG285" s="194"/>
      <c r="AH285" s="194"/>
      <c r="AI285" s="194">
        <f t="shared" si="145"/>
        <v>0</v>
      </c>
      <c r="AJ285" s="195"/>
      <c r="AK285" s="195"/>
      <c r="AL285" s="195">
        <f t="shared" si="146"/>
        <v>0</v>
      </c>
      <c r="AM285" s="196"/>
      <c r="AN285" s="196"/>
      <c r="AO285" s="196">
        <f t="shared" si="147"/>
        <v>0</v>
      </c>
      <c r="AP285" s="197"/>
      <c r="AQ285" s="197"/>
      <c r="AR285" s="197">
        <f t="shared" si="148"/>
        <v>0</v>
      </c>
      <c r="AS285" s="198"/>
      <c r="AT285" s="198"/>
      <c r="AU285" s="198">
        <f t="shared" si="149"/>
        <v>0</v>
      </c>
      <c r="AV285" s="199"/>
      <c r="AW285" s="199"/>
      <c r="AX285" s="199">
        <f t="shared" si="150"/>
        <v>0</v>
      </c>
      <c r="AY285" s="200"/>
      <c r="AZ285" s="200"/>
      <c r="BA285" s="200">
        <f t="shared" si="151"/>
        <v>0</v>
      </c>
      <c r="BB285" s="201"/>
      <c r="BC285" s="201"/>
      <c r="BD285" s="201">
        <f t="shared" si="152"/>
        <v>0</v>
      </c>
      <c r="BE285" s="202"/>
      <c r="BF285" s="202"/>
      <c r="BG285" s="202">
        <f t="shared" si="153"/>
        <v>0</v>
      </c>
      <c r="BH285" s="203"/>
      <c r="BI285" s="203"/>
      <c r="BJ285" s="203">
        <f t="shared" si="154"/>
        <v>0</v>
      </c>
      <c r="BK285" s="195"/>
      <c r="BL285" s="195"/>
      <c r="BM285" s="195">
        <f t="shared" si="155"/>
        <v>0</v>
      </c>
      <c r="BN285" s="204"/>
      <c r="BO285" s="204"/>
      <c r="BP285" s="204">
        <f t="shared" si="156"/>
        <v>0</v>
      </c>
      <c r="BQ285" s="205"/>
      <c r="BR285" s="205"/>
      <c r="BS285" s="205">
        <f t="shared" si="157"/>
        <v>0</v>
      </c>
      <c r="BT285" s="206"/>
      <c r="BU285" s="206"/>
      <c r="BV285" s="206">
        <f t="shared" si="158"/>
        <v>0</v>
      </c>
      <c r="BW285" s="207"/>
      <c r="BX285" s="207"/>
      <c r="BY285" s="207">
        <f t="shared" si="159"/>
        <v>0</v>
      </c>
      <c r="BZ285" s="208"/>
      <c r="CA285" s="208"/>
      <c r="CB285" s="208">
        <f t="shared" si="160"/>
        <v>0</v>
      </c>
      <c r="CC285" s="209"/>
      <c r="CD285" s="209"/>
      <c r="CE285" s="209">
        <f t="shared" si="161"/>
        <v>0</v>
      </c>
      <c r="CF285" s="210"/>
      <c r="CG285" s="210"/>
      <c r="CH285" s="210">
        <f t="shared" si="162"/>
        <v>0</v>
      </c>
      <c r="CI285" s="211"/>
      <c r="CJ285" s="211"/>
      <c r="CK285" s="211">
        <f t="shared" si="163"/>
        <v>0</v>
      </c>
      <c r="CL285" s="206"/>
      <c r="CM285" s="206"/>
      <c r="CN285" s="206">
        <f t="shared" si="164"/>
        <v>0</v>
      </c>
      <c r="CO285" s="212"/>
      <c r="CP285" s="212"/>
      <c r="CQ285" s="212">
        <f t="shared" si="165"/>
        <v>0</v>
      </c>
      <c r="CR285" s="213"/>
      <c r="CS285" s="213"/>
      <c r="CT285" s="213">
        <f t="shared" si="166"/>
        <v>0</v>
      </c>
      <c r="CU285">
        <f t="shared" si="167"/>
        <v>0</v>
      </c>
      <c r="CV285">
        <f t="shared" si="168"/>
        <v>0</v>
      </c>
      <c r="CW285">
        <f t="shared" si="169"/>
        <v>0</v>
      </c>
      <c r="CY285" s="140" t="e">
        <f t="shared" si="170"/>
        <v>#NAME?</v>
      </c>
      <c r="CZ285">
        <f t="shared" si="171"/>
        <v>0</v>
      </c>
    </row>
    <row r="286" spans="1:104">
      <c r="A286" s="181">
        <v>215</v>
      </c>
      <c r="B286" s="230"/>
      <c r="C286" s="182" t="s">
        <v>130</v>
      </c>
      <c r="D286" s="183"/>
      <c r="E286" s="184"/>
      <c r="F286" s="152"/>
      <c r="G286" s="152"/>
      <c r="H286" s="185">
        <f t="shared" si="136"/>
        <v>0</v>
      </c>
      <c r="I286" s="153"/>
      <c r="J286" s="153"/>
      <c r="K286" s="186">
        <f t="shared" si="137"/>
        <v>0</v>
      </c>
      <c r="L286" s="187"/>
      <c r="M286" s="187"/>
      <c r="N286" s="187">
        <f t="shared" si="138"/>
        <v>0</v>
      </c>
      <c r="O286" s="188"/>
      <c r="P286" s="188"/>
      <c r="Q286" s="188">
        <f t="shared" si="139"/>
        <v>0</v>
      </c>
      <c r="R286" s="189"/>
      <c r="S286" s="189"/>
      <c r="T286" s="189">
        <f t="shared" si="140"/>
        <v>0</v>
      </c>
      <c r="U286" s="190"/>
      <c r="V286" s="190"/>
      <c r="W286" s="190">
        <f t="shared" si="141"/>
        <v>0</v>
      </c>
      <c r="X286" s="191"/>
      <c r="Y286" s="191"/>
      <c r="Z286" s="191">
        <f t="shared" si="142"/>
        <v>0</v>
      </c>
      <c r="AA286" s="192"/>
      <c r="AB286" s="192"/>
      <c r="AC286" s="192">
        <f t="shared" si="143"/>
        <v>0</v>
      </c>
      <c r="AD286" s="193"/>
      <c r="AE286" s="193"/>
      <c r="AF286" s="193">
        <f t="shared" si="144"/>
        <v>0</v>
      </c>
      <c r="AG286" s="194"/>
      <c r="AH286" s="194"/>
      <c r="AI286" s="194">
        <f t="shared" si="145"/>
        <v>0</v>
      </c>
      <c r="AJ286" s="195"/>
      <c r="AK286" s="195"/>
      <c r="AL286" s="195">
        <f t="shared" si="146"/>
        <v>0</v>
      </c>
      <c r="AM286" s="196"/>
      <c r="AN286" s="196"/>
      <c r="AO286" s="196">
        <f t="shared" si="147"/>
        <v>0</v>
      </c>
      <c r="AP286" s="197"/>
      <c r="AQ286" s="197"/>
      <c r="AR286" s="197">
        <f t="shared" si="148"/>
        <v>0</v>
      </c>
      <c r="AS286" s="198"/>
      <c r="AT286" s="198"/>
      <c r="AU286" s="198">
        <f t="shared" si="149"/>
        <v>0</v>
      </c>
      <c r="AV286" s="199"/>
      <c r="AW286" s="199"/>
      <c r="AX286" s="199">
        <f t="shared" si="150"/>
        <v>0</v>
      </c>
      <c r="AY286" s="200"/>
      <c r="AZ286" s="200"/>
      <c r="BA286" s="200">
        <f t="shared" si="151"/>
        <v>0</v>
      </c>
      <c r="BB286" s="201"/>
      <c r="BC286" s="201"/>
      <c r="BD286" s="201">
        <f t="shared" si="152"/>
        <v>0</v>
      </c>
      <c r="BE286" s="202"/>
      <c r="BF286" s="202"/>
      <c r="BG286" s="202">
        <f t="shared" si="153"/>
        <v>0</v>
      </c>
      <c r="BH286" s="203"/>
      <c r="BI286" s="203"/>
      <c r="BJ286" s="203">
        <f t="shared" si="154"/>
        <v>0</v>
      </c>
      <c r="BK286" s="195"/>
      <c r="BL286" s="195"/>
      <c r="BM286" s="195">
        <f t="shared" si="155"/>
        <v>0</v>
      </c>
      <c r="BN286" s="204"/>
      <c r="BO286" s="204"/>
      <c r="BP286" s="204">
        <f t="shared" si="156"/>
        <v>0</v>
      </c>
      <c r="BQ286" s="205"/>
      <c r="BR286" s="205"/>
      <c r="BS286" s="205">
        <f t="shared" si="157"/>
        <v>0</v>
      </c>
      <c r="BT286" s="206"/>
      <c r="BU286" s="206"/>
      <c r="BV286" s="206">
        <f t="shared" si="158"/>
        <v>0</v>
      </c>
      <c r="BW286" s="207"/>
      <c r="BX286" s="207"/>
      <c r="BY286" s="207">
        <f t="shared" si="159"/>
        <v>0</v>
      </c>
      <c r="BZ286" s="208"/>
      <c r="CA286" s="208"/>
      <c r="CB286" s="208">
        <f t="shared" si="160"/>
        <v>0</v>
      </c>
      <c r="CC286" s="209"/>
      <c r="CD286" s="209"/>
      <c r="CE286" s="209">
        <f t="shared" si="161"/>
        <v>0</v>
      </c>
      <c r="CF286" s="210"/>
      <c r="CG286" s="210"/>
      <c r="CH286" s="210">
        <f t="shared" si="162"/>
        <v>0</v>
      </c>
      <c r="CI286" s="211"/>
      <c r="CJ286" s="211"/>
      <c r="CK286" s="211">
        <f t="shared" si="163"/>
        <v>0</v>
      </c>
      <c r="CL286" s="206"/>
      <c r="CM286" s="206"/>
      <c r="CN286" s="206">
        <f t="shared" si="164"/>
        <v>0</v>
      </c>
      <c r="CO286" s="212"/>
      <c r="CP286" s="212"/>
      <c r="CQ286" s="212">
        <f t="shared" si="165"/>
        <v>0</v>
      </c>
      <c r="CR286" s="213"/>
      <c r="CS286" s="213"/>
      <c r="CT286" s="213">
        <f t="shared" si="166"/>
        <v>0</v>
      </c>
      <c r="CU286">
        <f t="shared" si="167"/>
        <v>0</v>
      </c>
      <c r="CV286">
        <f t="shared" si="168"/>
        <v>0</v>
      </c>
      <c r="CW286">
        <f t="shared" si="169"/>
        <v>0</v>
      </c>
      <c r="CY286" s="140" t="e">
        <f t="shared" si="170"/>
        <v>#NAME?</v>
      </c>
      <c r="CZ286">
        <f t="shared" si="171"/>
        <v>0</v>
      </c>
    </row>
    <row r="287" spans="1:104">
      <c r="A287" s="181">
        <v>216</v>
      </c>
      <c r="B287" s="230"/>
      <c r="C287" s="182" t="s">
        <v>130</v>
      </c>
      <c r="D287" s="183"/>
      <c r="E287" s="184"/>
      <c r="F287" s="152"/>
      <c r="G287" s="152"/>
      <c r="H287" s="185">
        <f t="shared" si="136"/>
        <v>0</v>
      </c>
      <c r="I287" s="153"/>
      <c r="J287" s="153"/>
      <c r="K287" s="186">
        <f t="shared" si="137"/>
        <v>0</v>
      </c>
      <c r="L287" s="187"/>
      <c r="M287" s="187"/>
      <c r="N287" s="187">
        <f t="shared" si="138"/>
        <v>0</v>
      </c>
      <c r="O287" s="188"/>
      <c r="P287" s="188"/>
      <c r="Q287" s="188">
        <f t="shared" si="139"/>
        <v>0</v>
      </c>
      <c r="R287" s="189"/>
      <c r="S287" s="189"/>
      <c r="T287" s="189">
        <f t="shared" si="140"/>
        <v>0</v>
      </c>
      <c r="U287" s="190"/>
      <c r="V287" s="190"/>
      <c r="W287" s="190">
        <f t="shared" si="141"/>
        <v>0</v>
      </c>
      <c r="X287" s="191"/>
      <c r="Y287" s="191"/>
      <c r="Z287" s="191">
        <f t="shared" si="142"/>
        <v>0</v>
      </c>
      <c r="AA287" s="192"/>
      <c r="AB287" s="192"/>
      <c r="AC287" s="192">
        <f t="shared" si="143"/>
        <v>0</v>
      </c>
      <c r="AD287" s="193"/>
      <c r="AE287" s="193"/>
      <c r="AF287" s="193">
        <f t="shared" si="144"/>
        <v>0</v>
      </c>
      <c r="AG287" s="194"/>
      <c r="AH287" s="194"/>
      <c r="AI287" s="194">
        <f t="shared" si="145"/>
        <v>0</v>
      </c>
      <c r="AJ287" s="195"/>
      <c r="AK287" s="195"/>
      <c r="AL287" s="195">
        <f t="shared" si="146"/>
        <v>0</v>
      </c>
      <c r="AM287" s="196"/>
      <c r="AN287" s="196"/>
      <c r="AO287" s="196">
        <f t="shared" si="147"/>
        <v>0</v>
      </c>
      <c r="AP287" s="197"/>
      <c r="AQ287" s="197"/>
      <c r="AR287" s="197">
        <f t="shared" si="148"/>
        <v>0</v>
      </c>
      <c r="AS287" s="198"/>
      <c r="AT287" s="198"/>
      <c r="AU287" s="198">
        <f t="shared" si="149"/>
        <v>0</v>
      </c>
      <c r="AV287" s="199"/>
      <c r="AW287" s="199"/>
      <c r="AX287" s="199">
        <f t="shared" si="150"/>
        <v>0</v>
      </c>
      <c r="AY287" s="200"/>
      <c r="AZ287" s="200"/>
      <c r="BA287" s="200">
        <f t="shared" si="151"/>
        <v>0</v>
      </c>
      <c r="BB287" s="201"/>
      <c r="BC287" s="201"/>
      <c r="BD287" s="201">
        <f t="shared" si="152"/>
        <v>0</v>
      </c>
      <c r="BE287" s="202"/>
      <c r="BF287" s="202"/>
      <c r="BG287" s="202">
        <f t="shared" si="153"/>
        <v>0</v>
      </c>
      <c r="BH287" s="203"/>
      <c r="BI287" s="203"/>
      <c r="BJ287" s="203">
        <f t="shared" si="154"/>
        <v>0</v>
      </c>
      <c r="BK287" s="195"/>
      <c r="BL287" s="195"/>
      <c r="BM287" s="195">
        <f t="shared" si="155"/>
        <v>0</v>
      </c>
      <c r="BN287" s="204"/>
      <c r="BO287" s="204"/>
      <c r="BP287" s="204">
        <f t="shared" si="156"/>
        <v>0</v>
      </c>
      <c r="BQ287" s="205"/>
      <c r="BR287" s="205"/>
      <c r="BS287" s="205">
        <f t="shared" si="157"/>
        <v>0</v>
      </c>
      <c r="BT287" s="206"/>
      <c r="BU287" s="206"/>
      <c r="BV287" s="206">
        <f t="shared" si="158"/>
        <v>0</v>
      </c>
      <c r="BW287" s="207"/>
      <c r="BX287" s="207"/>
      <c r="BY287" s="207">
        <f t="shared" si="159"/>
        <v>0</v>
      </c>
      <c r="BZ287" s="208"/>
      <c r="CA287" s="208"/>
      <c r="CB287" s="208">
        <f t="shared" si="160"/>
        <v>0</v>
      </c>
      <c r="CC287" s="209"/>
      <c r="CD287" s="209"/>
      <c r="CE287" s="209">
        <f t="shared" si="161"/>
        <v>0</v>
      </c>
      <c r="CF287" s="210"/>
      <c r="CG287" s="210"/>
      <c r="CH287" s="210">
        <f t="shared" si="162"/>
        <v>0</v>
      </c>
      <c r="CI287" s="211"/>
      <c r="CJ287" s="211"/>
      <c r="CK287" s="211">
        <f t="shared" si="163"/>
        <v>0</v>
      </c>
      <c r="CL287" s="206"/>
      <c r="CM287" s="206"/>
      <c r="CN287" s="206">
        <f t="shared" si="164"/>
        <v>0</v>
      </c>
      <c r="CO287" s="212"/>
      <c r="CP287" s="212"/>
      <c r="CQ287" s="212">
        <f t="shared" si="165"/>
        <v>0</v>
      </c>
      <c r="CR287" s="213"/>
      <c r="CS287" s="213"/>
      <c r="CT287" s="213">
        <f t="shared" si="166"/>
        <v>0</v>
      </c>
      <c r="CU287">
        <f t="shared" si="167"/>
        <v>0</v>
      </c>
      <c r="CV287">
        <f t="shared" si="168"/>
        <v>0</v>
      </c>
      <c r="CW287">
        <f t="shared" si="169"/>
        <v>0</v>
      </c>
      <c r="CY287" s="140" t="e">
        <f t="shared" si="170"/>
        <v>#NAME?</v>
      </c>
      <c r="CZ287">
        <f t="shared" si="171"/>
        <v>0</v>
      </c>
    </row>
    <row r="288" spans="1:104">
      <c r="A288" s="181">
        <v>217</v>
      </c>
      <c r="B288" s="230"/>
      <c r="C288" s="182" t="s">
        <v>130</v>
      </c>
      <c r="D288" s="183"/>
      <c r="E288" s="184"/>
      <c r="F288" s="152"/>
      <c r="G288" s="152"/>
      <c r="H288" s="185">
        <f t="shared" si="136"/>
        <v>0</v>
      </c>
      <c r="I288" s="153"/>
      <c r="J288" s="153"/>
      <c r="K288" s="186">
        <f t="shared" si="137"/>
        <v>0</v>
      </c>
      <c r="L288" s="187"/>
      <c r="M288" s="187"/>
      <c r="N288" s="187">
        <f t="shared" si="138"/>
        <v>0</v>
      </c>
      <c r="O288" s="188"/>
      <c r="P288" s="188"/>
      <c r="Q288" s="188">
        <f t="shared" si="139"/>
        <v>0</v>
      </c>
      <c r="R288" s="189"/>
      <c r="S288" s="189"/>
      <c r="T288" s="189">
        <f t="shared" si="140"/>
        <v>0</v>
      </c>
      <c r="U288" s="190"/>
      <c r="V288" s="190"/>
      <c r="W288" s="190">
        <f t="shared" si="141"/>
        <v>0</v>
      </c>
      <c r="X288" s="191"/>
      <c r="Y288" s="191"/>
      <c r="Z288" s="191">
        <f t="shared" si="142"/>
        <v>0</v>
      </c>
      <c r="AA288" s="192"/>
      <c r="AB288" s="192"/>
      <c r="AC288" s="192">
        <f t="shared" si="143"/>
        <v>0</v>
      </c>
      <c r="AD288" s="193"/>
      <c r="AE288" s="193"/>
      <c r="AF288" s="193">
        <f t="shared" si="144"/>
        <v>0</v>
      </c>
      <c r="AG288" s="194"/>
      <c r="AH288" s="194"/>
      <c r="AI288" s="194">
        <f t="shared" si="145"/>
        <v>0</v>
      </c>
      <c r="AJ288" s="195"/>
      <c r="AK288" s="195"/>
      <c r="AL288" s="195">
        <f t="shared" si="146"/>
        <v>0</v>
      </c>
      <c r="AM288" s="196"/>
      <c r="AN288" s="196"/>
      <c r="AO288" s="196">
        <f t="shared" si="147"/>
        <v>0</v>
      </c>
      <c r="AP288" s="197"/>
      <c r="AQ288" s="197"/>
      <c r="AR288" s="197">
        <f t="shared" si="148"/>
        <v>0</v>
      </c>
      <c r="AS288" s="198"/>
      <c r="AT288" s="198"/>
      <c r="AU288" s="198">
        <f t="shared" si="149"/>
        <v>0</v>
      </c>
      <c r="AV288" s="199"/>
      <c r="AW288" s="199"/>
      <c r="AX288" s="199">
        <f t="shared" si="150"/>
        <v>0</v>
      </c>
      <c r="AY288" s="200"/>
      <c r="AZ288" s="200"/>
      <c r="BA288" s="200">
        <f t="shared" si="151"/>
        <v>0</v>
      </c>
      <c r="BB288" s="201"/>
      <c r="BC288" s="201"/>
      <c r="BD288" s="201">
        <f t="shared" si="152"/>
        <v>0</v>
      </c>
      <c r="BE288" s="202"/>
      <c r="BF288" s="202"/>
      <c r="BG288" s="202">
        <f t="shared" si="153"/>
        <v>0</v>
      </c>
      <c r="BH288" s="203"/>
      <c r="BI288" s="203"/>
      <c r="BJ288" s="203">
        <f t="shared" si="154"/>
        <v>0</v>
      </c>
      <c r="BK288" s="195"/>
      <c r="BL288" s="195"/>
      <c r="BM288" s="195">
        <f t="shared" si="155"/>
        <v>0</v>
      </c>
      <c r="BN288" s="204"/>
      <c r="BO288" s="204"/>
      <c r="BP288" s="204">
        <f t="shared" si="156"/>
        <v>0</v>
      </c>
      <c r="BQ288" s="205"/>
      <c r="BR288" s="205"/>
      <c r="BS288" s="205">
        <f t="shared" si="157"/>
        <v>0</v>
      </c>
      <c r="BT288" s="206"/>
      <c r="BU288" s="206"/>
      <c r="BV288" s="206">
        <f t="shared" si="158"/>
        <v>0</v>
      </c>
      <c r="BW288" s="207"/>
      <c r="BX288" s="207"/>
      <c r="BY288" s="207">
        <f t="shared" si="159"/>
        <v>0</v>
      </c>
      <c r="BZ288" s="208"/>
      <c r="CA288" s="208"/>
      <c r="CB288" s="208">
        <f t="shared" si="160"/>
        <v>0</v>
      </c>
      <c r="CC288" s="209"/>
      <c r="CD288" s="209"/>
      <c r="CE288" s="209">
        <f t="shared" si="161"/>
        <v>0</v>
      </c>
      <c r="CF288" s="210"/>
      <c r="CG288" s="210"/>
      <c r="CH288" s="210">
        <f t="shared" si="162"/>
        <v>0</v>
      </c>
      <c r="CI288" s="211"/>
      <c r="CJ288" s="211"/>
      <c r="CK288" s="211">
        <f t="shared" si="163"/>
        <v>0</v>
      </c>
      <c r="CL288" s="206"/>
      <c r="CM288" s="206"/>
      <c r="CN288" s="206">
        <f t="shared" si="164"/>
        <v>0</v>
      </c>
      <c r="CO288" s="212"/>
      <c r="CP288" s="212"/>
      <c r="CQ288" s="212">
        <f t="shared" si="165"/>
        <v>0</v>
      </c>
      <c r="CR288" s="213"/>
      <c r="CS288" s="213"/>
      <c r="CT288" s="213">
        <f t="shared" si="166"/>
        <v>0</v>
      </c>
      <c r="CU288">
        <f t="shared" si="167"/>
        <v>0</v>
      </c>
      <c r="CV288">
        <f t="shared" si="168"/>
        <v>0</v>
      </c>
      <c r="CW288">
        <f t="shared" si="169"/>
        <v>0</v>
      </c>
      <c r="CY288" s="140" t="e">
        <f t="shared" si="170"/>
        <v>#NAME?</v>
      </c>
      <c r="CZ288">
        <f t="shared" si="171"/>
        <v>0</v>
      </c>
    </row>
    <row r="289" spans="1:104">
      <c r="A289" s="181">
        <v>218</v>
      </c>
      <c r="B289" s="230"/>
      <c r="C289" s="182" t="s">
        <v>130</v>
      </c>
      <c r="D289" s="183"/>
      <c r="E289" s="184"/>
      <c r="F289" s="152"/>
      <c r="G289" s="152"/>
      <c r="H289" s="185">
        <f t="shared" si="136"/>
        <v>0</v>
      </c>
      <c r="I289" s="153"/>
      <c r="J289" s="153"/>
      <c r="K289" s="186">
        <f t="shared" si="137"/>
        <v>0</v>
      </c>
      <c r="L289" s="187"/>
      <c r="M289" s="187"/>
      <c r="N289" s="187">
        <f t="shared" si="138"/>
        <v>0</v>
      </c>
      <c r="O289" s="188"/>
      <c r="P289" s="188"/>
      <c r="Q289" s="188">
        <f t="shared" si="139"/>
        <v>0</v>
      </c>
      <c r="R289" s="189"/>
      <c r="S289" s="189"/>
      <c r="T289" s="189">
        <f t="shared" si="140"/>
        <v>0</v>
      </c>
      <c r="U289" s="190"/>
      <c r="V289" s="190"/>
      <c r="W289" s="190">
        <f t="shared" si="141"/>
        <v>0</v>
      </c>
      <c r="X289" s="191"/>
      <c r="Y289" s="191"/>
      <c r="Z289" s="191">
        <f t="shared" si="142"/>
        <v>0</v>
      </c>
      <c r="AA289" s="192"/>
      <c r="AB289" s="192"/>
      <c r="AC289" s="192">
        <f t="shared" si="143"/>
        <v>0</v>
      </c>
      <c r="AD289" s="193"/>
      <c r="AE289" s="193"/>
      <c r="AF289" s="193">
        <f t="shared" si="144"/>
        <v>0</v>
      </c>
      <c r="AG289" s="194"/>
      <c r="AH289" s="194"/>
      <c r="AI289" s="194">
        <f t="shared" si="145"/>
        <v>0</v>
      </c>
      <c r="AJ289" s="195"/>
      <c r="AK289" s="195"/>
      <c r="AL289" s="195">
        <f t="shared" si="146"/>
        <v>0</v>
      </c>
      <c r="AM289" s="196"/>
      <c r="AN289" s="196"/>
      <c r="AO289" s="196">
        <f t="shared" si="147"/>
        <v>0</v>
      </c>
      <c r="AP289" s="197"/>
      <c r="AQ289" s="197"/>
      <c r="AR289" s="197">
        <f t="shared" si="148"/>
        <v>0</v>
      </c>
      <c r="AS289" s="198"/>
      <c r="AT289" s="198"/>
      <c r="AU289" s="198">
        <f t="shared" si="149"/>
        <v>0</v>
      </c>
      <c r="AV289" s="199"/>
      <c r="AW289" s="199"/>
      <c r="AX289" s="199">
        <f t="shared" si="150"/>
        <v>0</v>
      </c>
      <c r="AY289" s="200"/>
      <c r="AZ289" s="200"/>
      <c r="BA289" s="200">
        <f t="shared" si="151"/>
        <v>0</v>
      </c>
      <c r="BB289" s="201"/>
      <c r="BC289" s="201"/>
      <c r="BD289" s="201">
        <f t="shared" si="152"/>
        <v>0</v>
      </c>
      <c r="BE289" s="202"/>
      <c r="BF289" s="202"/>
      <c r="BG289" s="202">
        <f t="shared" si="153"/>
        <v>0</v>
      </c>
      <c r="BH289" s="203"/>
      <c r="BI289" s="203"/>
      <c r="BJ289" s="203">
        <f t="shared" si="154"/>
        <v>0</v>
      </c>
      <c r="BK289" s="195"/>
      <c r="BL289" s="195"/>
      <c r="BM289" s="195">
        <f t="shared" si="155"/>
        <v>0</v>
      </c>
      <c r="BN289" s="204"/>
      <c r="BO289" s="204"/>
      <c r="BP289" s="204">
        <f t="shared" si="156"/>
        <v>0</v>
      </c>
      <c r="BQ289" s="205"/>
      <c r="BR289" s="205"/>
      <c r="BS289" s="205">
        <f t="shared" si="157"/>
        <v>0</v>
      </c>
      <c r="BT289" s="206"/>
      <c r="BU289" s="206"/>
      <c r="BV289" s="206">
        <f t="shared" si="158"/>
        <v>0</v>
      </c>
      <c r="BW289" s="207"/>
      <c r="BX289" s="207"/>
      <c r="BY289" s="207">
        <f t="shared" si="159"/>
        <v>0</v>
      </c>
      <c r="BZ289" s="208"/>
      <c r="CA289" s="208"/>
      <c r="CB289" s="208">
        <f t="shared" si="160"/>
        <v>0</v>
      </c>
      <c r="CC289" s="209"/>
      <c r="CD289" s="209"/>
      <c r="CE289" s="209">
        <f t="shared" si="161"/>
        <v>0</v>
      </c>
      <c r="CF289" s="210"/>
      <c r="CG289" s="210"/>
      <c r="CH289" s="210">
        <f t="shared" si="162"/>
        <v>0</v>
      </c>
      <c r="CI289" s="211"/>
      <c r="CJ289" s="211"/>
      <c r="CK289" s="211">
        <f t="shared" si="163"/>
        <v>0</v>
      </c>
      <c r="CL289" s="206"/>
      <c r="CM289" s="206"/>
      <c r="CN289" s="206">
        <f t="shared" si="164"/>
        <v>0</v>
      </c>
      <c r="CO289" s="212"/>
      <c r="CP289" s="212"/>
      <c r="CQ289" s="212">
        <f t="shared" si="165"/>
        <v>0</v>
      </c>
      <c r="CR289" s="213"/>
      <c r="CS289" s="213"/>
      <c r="CT289" s="213">
        <f t="shared" si="166"/>
        <v>0</v>
      </c>
      <c r="CU289">
        <f t="shared" si="167"/>
        <v>0</v>
      </c>
      <c r="CV289">
        <f t="shared" si="168"/>
        <v>0</v>
      </c>
      <c r="CW289">
        <f t="shared" si="169"/>
        <v>0</v>
      </c>
      <c r="CY289" s="140" t="e">
        <f t="shared" si="170"/>
        <v>#NAME?</v>
      </c>
      <c r="CZ289">
        <f t="shared" si="171"/>
        <v>0</v>
      </c>
    </row>
    <row r="290" spans="1:104">
      <c r="A290" s="181">
        <v>219</v>
      </c>
      <c r="B290" s="230"/>
      <c r="C290" s="182" t="s">
        <v>130</v>
      </c>
      <c r="D290" s="183"/>
      <c r="E290" s="184"/>
      <c r="F290" s="152"/>
      <c r="G290" s="152"/>
      <c r="H290" s="185">
        <f t="shared" si="136"/>
        <v>0</v>
      </c>
      <c r="I290" s="153"/>
      <c r="J290" s="153"/>
      <c r="K290" s="186">
        <f t="shared" si="137"/>
        <v>0</v>
      </c>
      <c r="L290" s="187"/>
      <c r="M290" s="187"/>
      <c r="N290" s="187">
        <f t="shared" si="138"/>
        <v>0</v>
      </c>
      <c r="O290" s="188"/>
      <c r="P290" s="188"/>
      <c r="Q290" s="188">
        <f t="shared" si="139"/>
        <v>0</v>
      </c>
      <c r="R290" s="189"/>
      <c r="S290" s="189"/>
      <c r="T290" s="189">
        <f t="shared" si="140"/>
        <v>0</v>
      </c>
      <c r="U290" s="190"/>
      <c r="V290" s="190"/>
      <c r="W290" s="190">
        <f t="shared" si="141"/>
        <v>0</v>
      </c>
      <c r="X290" s="191"/>
      <c r="Y290" s="191"/>
      <c r="Z290" s="191">
        <f t="shared" si="142"/>
        <v>0</v>
      </c>
      <c r="AA290" s="192"/>
      <c r="AB290" s="192"/>
      <c r="AC290" s="192">
        <f t="shared" si="143"/>
        <v>0</v>
      </c>
      <c r="AD290" s="193"/>
      <c r="AE290" s="193"/>
      <c r="AF290" s="193">
        <f t="shared" si="144"/>
        <v>0</v>
      </c>
      <c r="AG290" s="194"/>
      <c r="AH290" s="194"/>
      <c r="AI290" s="194">
        <f t="shared" si="145"/>
        <v>0</v>
      </c>
      <c r="AJ290" s="195"/>
      <c r="AK290" s="195"/>
      <c r="AL290" s="195">
        <f t="shared" si="146"/>
        <v>0</v>
      </c>
      <c r="AM290" s="196"/>
      <c r="AN290" s="196"/>
      <c r="AO290" s="196">
        <f t="shared" si="147"/>
        <v>0</v>
      </c>
      <c r="AP290" s="197"/>
      <c r="AQ290" s="197"/>
      <c r="AR290" s="197">
        <f t="shared" si="148"/>
        <v>0</v>
      </c>
      <c r="AS290" s="198"/>
      <c r="AT290" s="198"/>
      <c r="AU290" s="198">
        <f t="shared" si="149"/>
        <v>0</v>
      </c>
      <c r="AV290" s="199"/>
      <c r="AW290" s="199"/>
      <c r="AX290" s="199">
        <f t="shared" si="150"/>
        <v>0</v>
      </c>
      <c r="AY290" s="200"/>
      <c r="AZ290" s="200"/>
      <c r="BA290" s="200">
        <f t="shared" si="151"/>
        <v>0</v>
      </c>
      <c r="BB290" s="201"/>
      <c r="BC290" s="201"/>
      <c r="BD290" s="201">
        <f t="shared" si="152"/>
        <v>0</v>
      </c>
      <c r="BE290" s="202"/>
      <c r="BF290" s="202"/>
      <c r="BG290" s="202">
        <f t="shared" si="153"/>
        <v>0</v>
      </c>
      <c r="BH290" s="203"/>
      <c r="BI290" s="203"/>
      <c r="BJ290" s="203">
        <f t="shared" si="154"/>
        <v>0</v>
      </c>
      <c r="BK290" s="195"/>
      <c r="BL290" s="195"/>
      <c r="BM290" s="195">
        <f t="shared" si="155"/>
        <v>0</v>
      </c>
      <c r="BN290" s="204"/>
      <c r="BO290" s="204"/>
      <c r="BP290" s="204">
        <f t="shared" si="156"/>
        <v>0</v>
      </c>
      <c r="BQ290" s="205"/>
      <c r="BR290" s="205"/>
      <c r="BS290" s="205">
        <f t="shared" si="157"/>
        <v>0</v>
      </c>
      <c r="BT290" s="206"/>
      <c r="BU290" s="206"/>
      <c r="BV290" s="206">
        <f t="shared" si="158"/>
        <v>0</v>
      </c>
      <c r="BW290" s="207"/>
      <c r="BX290" s="207"/>
      <c r="BY290" s="207">
        <f t="shared" si="159"/>
        <v>0</v>
      </c>
      <c r="BZ290" s="208"/>
      <c r="CA290" s="208"/>
      <c r="CB290" s="208">
        <f t="shared" si="160"/>
        <v>0</v>
      </c>
      <c r="CC290" s="209"/>
      <c r="CD290" s="209"/>
      <c r="CE290" s="209">
        <f t="shared" si="161"/>
        <v>0</v>
      </c>
      <c r="CF290" s="210"/>
      <c r="CG290" s="210"/>
      <c r="CH290" s="210">
        <f t="shared" si="162"/>
        <v>0</v>
      </c>
      <c r="CI290" s="211"/>
      <c r="CJ290" s="211"/>
      <c r="CK290" s="211">
        <f t="shared" si="163"/>
        <v>0</v>
      </c>
      <c r="CL290" s="206"/>
      <c r="CM290" s="206"/>
      <c r="CN290" s="206">
        <f t="shared" si="164"/>
        <v>0</v>
      </c>
      <c r="CO290" s="212"/>
      <c r="CP290" s="212"/>
      <c r="CQ290" s="212">
        <f t="shared" si="165"/>
        <v>0</v>
      </c>
      <c r="CR290" s="213"/>
      <c r="CS290" s="213"/>
      <c r="CT290" s="213">
        <f t="shared" si="166"/>
        <v>0</v>
      </c>
      <c r="CU290">
        <f t="shared" si="167"/>
        <v>0</v>
      </c>
      <c r="CV290">
        <f t="shared" si="168"/>
        <v>0</v>
      </c>
      <c r="CW290">
        <f t="shared" si="169"/>
        <v>0</v>
      </c>
      <c r="CY290" s="140" t="e">
        <f t="shared" si="170"/>
        <v>#NAME?</v>
      </c>
      <c r="CZ290">
        <f t="shared" si="171"/>
        <v>0</v>
      </c>
    </row>
    <row r="291" spans="1:104">
      <c r="A291" s="181">
        <v>220</v>
      </c>
      <c r="B291" s="230"/>
      <c r="C291" s="182" t="s">
        <v>130</v>
      </c>
      <c r="D291" s="183"/>
      <c r="E291" s="184"/>
      <c r="F291" s="152"/>
      <c r="G291" s="152"/>
      <c r="H291" s="185">
        <f t="shared" si="136"/>
        <v>0</v>
      </c>
      <c r="I291" s="153"/>
      <c r="J291" s="153"/>
      <c r="K291" s="186">
        <f t="shared" si="137"/>
        <v>0</v>
      </c>
      <c r="L291" s="187"/>
      <c r="M291" s="187"/>
      <c r="N291" s="187">
        <f t="shared" si="138"/>
        <v>0</v>
      </c>
      <c r="O291" s="188"/>
      <c r="P291" s="188"/>
      <c r="Q291" s="188">
        <f t="shared" si="139"/>
        <v>0</v>
      </c>
      <c r="R291" s="189"/>
      <c r="S291" s="189"/>
      <c r="T291" s="189">
        <f t="shared" si="140"/>
        <v>0</v>
      </c>
      <c r="U291" s="190"/>
      <c r="V291" s="190"/>
      <c r="W291" s="190">
        <f t="shared" si="141"/>
        <v>0</v>
      </c>
      <c r="X291" s="191"/>
      <c r="Y291" s="191"/>
      <c r="Z291" s="191">
        <f t="shared" si="142"/>
        <v>0</v>
      </c>
      <c r="AA291" s="192"/>
      <c r="AB291" s="192"/>
      <c r="AC291" s="192">
        <f t="shared" si="143"/>
        <v>0</v>
      </c>
      <c r="AD291" s="193"/>
      <c r="AE291" s="193"/>
      <c r="AF291" s="193">
        <f t="shared" si="144"/>
        <v>0</v>
      </c>
      <c r="AG291" s="194"/>
      <c r="AH291" s="194"/>
      <c r="AI291" s="194">
        <f t="shared" si="145"/>
        <v>0</v>
      </c>
      <c r="AJ291" s="195"/>
      <c r="AK291" s="195"/>
      <c r="AL291" s="195">
        <f t="shared" si="146"/>
        <v>0</v>
      </c>
      <c r="AM291" s="196"/>
      <c r="AN291" s="196"/>
      <c r="AO291" s="196">
        <f t="shared" si="147"/>
        <v>0</v>
      </c>
      <c r="AP291" s="197"/>
      <c r="AQ291" s="197"/>
      <c r="AR291" s="197">
        <f t="shared" si="148"/>
        <v>0</v>
      </c>
      <c r="AS291" s="198"/>
      <c r="AT291" s="198"/>
      <c r="AU291" s="198">
        <f t="shared" si="149"/>
        <v>0</v>
      </c>
      <c r="AV291" s="199"/>
      <c r="AW291" s="199"/>
      <c r="AX291" s="199">
        <f t="shared" si="150"/>
        <v>0</v>
      </c>
      <c r="AY291" s="200"/>
      <c r="AZ291" s="200"/>
      <c r="BA291" s="200">
        <f t="shared" si="151"/>
        <v>0</v>
      </c>
      <c r="BB291" s="201"/>
      <c r="BC291" s="201"/>
      <c r="BD291" s="201">
        <f t="shared" si="152"/>
        <v>0</v>
      </c>
      <c r="BE291" s="202"/>
      <c r="BF291" s="202"/>
      <c r="BG291" s="202">
        <f t="shared" si="153"/>
        <v>0</v>
      </c>
      <c r="BH291" s="203"/>
      <c r="BI291" s="203"/>
      <c r="BJ291" s="203">
        <f t="shared" si="154"/>
        <v>0</v>
      </c>
      <c r="BK291" s="195"/>
      <c r="BL291" s="195"/>
      <c r="BM291" s="195">
        <f t="shared" si="155"/>
        <v>0</v>
      </c>
      <c r="BN291" s="204"/>
      <c r="BO291" s="204"/>
      <c r="BP291" s="204">
        <f t="shared" si="156"/>
        <v>0</v>
      </c>
      <c r="BQ291" s="205"/>
      <c r="BR291" s="205"/>
      <c r="BS291" s="205">
        <f t="shared" si="157"/>
        <v>0</v>
      </c>
      <c r="BT291" s="206"/>
      <c r="BU291" s="206"/>
      <c r="BV291" s="206">
        <f t="shared" si="158"/>
        <v>0</v>
      </c>
      <c r="BW291" s="207"/>
      <c r="BX291" s="207"/>
      <c r="BY291" s="207">
        <f t="shared" si="159"/>
        <v>0</v>
      </c>
      <c r="BZ291" s="208"/>
      <c r="CA291" s="208"/>
      <c r="CB291" s="208">
        <f t="shared" si="160"/>
        <v>0</v>
      </c>
      <c r="CC291" s="209"/>
      <c r="CD291" s="209"/>
      <c r="CE291" s="209">
        <f t="shared" si="161"/>
        <v>0</v>
      </c>
      <c r="CF291" s="210"/>
      <c r="CG291" s="210"/>
      <c r="CH291" s="210">
        <f t="shared" si="162"/>
        <v>0</v>
      </c>
      <c r="CI291" s="211"/>
      <c r="CJ291" s="211"/>
      <c r="CK291" s="211">
        <f t="shared" si="163"/>
        <v>0</v>
      </c>
      <c r="CL291" s="206"/>
      <c r="CM291" s="206"/>
      <c r="CN291" s="206">
        <f t="shared" si="164"/>
        <v>0</v>
      </c>
      <c r="CO291" s="212"/>
      <c r="CP291" s="212"/>
      <c r="CQ291" s="212">
        <f t="shared" si="165"/>
        <v>0</v>
      </c>
      <c r="CR291" s="213"/>
      <c r="CS291" s="213"/>
      <c r="CT291" s="213">
        <f t="shared" si="166"/>
        <v>0</v>
      </c>
      <c r="CU291">
        <f t="shared" si="167"/>
        <v>0</v>
      </c>
      <c r="CV291">
        <f t="shared" si="168"/>
        <v>0</v>
      </c>
      <c r="CW291">
        <f t="shared" si="169"/>
        <v>0</v>
      </c>
      <c r="CY291" s="140" t="e">
        <f t="shared" si="170"/>
        <v>#NAME?</v>
      </c>
      <c r="CZ291">
        <f t="shared" si="171"/>
        <v>0</v>
      </c>
    </row>
    <row r="292" spans="1:104">
      <c r="A292" s="181">
        <v>221</v>
      </c>
      <c r="B292" s="230"/>
      <c r="C292" s="182" t="s">
        <v>130</v>
      </c>
      <c r="D292" s="183"/>
      <c r="E292" s="184"/>
      <c r="F292" s="152"/>
      <c r="G292" s="152"/>
      <c r="H292" s="185">
        <f t="shared" si="136"/>
        <v>0</v>
      </c>
      <c r="I292" s="153"/>
      <c r="J292" s="153"/>
      <c r="K292" s="186">
        <f t="shared" si="137"/>
        <v>0</v>
      </c>
      <c r="L292" s="187"/>
      <c r="M292" s="187"/>
      <c r="N292" s="187">
        <f t="shared" si="138"/>
        <v>0</v>
      </c>
      <c r="O292" s="188"/>
      <c r="P292" s="188"/>
      <c r="Q292" s="188">
        <f t="shared" si="139"/>
        <v>0</v>
      </c>
      <c r="R292" s="189"/>
      <c r="S292" s="189"/>
      <c r="T292" s="189">
        <f t="shared" si="140"/>
        <v>0</v>
      </c>
      <c r="U292" s="190"/>
      <c r="V292" s="190"/>
      <c r="W292" s="190">
        <f t="shared" si="141"/>
        <v>0</v>
      </c>
      <c r="X292" s="191"/>
      <c r="Y292" s="191"/>
      <c r="Z292" s="191">
        <f t="shared" si="142"/>
        <v>0</v>
      </c>
      <c r="AA292" s="192"/>
      <c r="AB292" s="192"/>
      <c r="AC292" s="192">
        <f t="shared" si="143"/>
        <v>0</v>
      </c>
      <c r="AD292" s="193"/>
      <c r="AE292" s="193"/>
      <c r="AF292" s="193">
        <f t="shared" si="144"/>
        <v>0</v>
      </c>
      <c r="AG292" s="194"/>
      <c r="AH292" s="194"/>
      <c r="AI292" s="194">
        <f t="shared" si="145"/>
        <v>0</v>
      </c>
      <c r="AJ292" s="195"/>
      <c r="AK292" s="195"/>
      <c r="AL292" s="195">
        <f t="shared" si="146"/>
        <v>0</v>
      </c>
      <c r="AM292" s="196"/>
      <c r="AN292" s="196"/>
      <c r="AO292" s="196">
        <f t="shared" si="147"/>
        <v>0</v>
      </c>
      <c r="AP292" s="197"/>
      <c r="AQ292" s="197"/>
      <c r="AR292" s="197">
        <f t="shared" si="148"/>
        <v>0</v>
      </c>
      <c r="AS292" s="198"/>
      <c r="AT292" s="198"/>
      <c r="AU292" s="198">
        <f t="shared" si="149"/>
        <v>0</v>
      </c>
      <c r="AV292" s="199"/>
      <c r="AW292" s="199"/>
      <c r="AX292" s="199">
        <f t="shared" si="150"/>
        <v>0</v>
      </c>
      <c r="AY292" s="200"/>
      <c r="AZ292" s="200"/>
      <c r="BA292" s="200">
        <f t="shared" si="151"/>
        <v>0</v>
      </c>
      <c r="BB292" s="201"/>
      <c r="BC292" s="201"/>
      <c r="BD292" s="201">
        <f t="shared" si="152"/>
        <v>0</v>
      </c>
      <c r="BE292" s="202"/>
      <c r="BF292" s="202"/>
      <c r="BG292" s="202">
        <f t="shared" si="153"/>
        <v>0</v>
      </c>
      <c r="BH292" s="203"/>
      <c r="BI292" s="203"/>
      <c r="BJ292" s="203">
        <f t="shared" si="154"/>
        <v>0</v>
      </c>
      <c r="BK292" s="195"/>
      <c r="BL292" s="195"/>
      <c r="BM292" s="195">
        <f t="shared" si="155"/>
        <v>0</v>
      </c>
      <c r="BN292" s="204"/>
      <c r="BO292" s="204"/>
      <c r="BP292" s="204">
        <f t="shared" si="156"/>
        <v>0</v>
      </c>
      <c r="BQ292" s="205"/>
      <c r="BR292" s="205"/>
      <c r="BS292" s="205">
        <f t="shared" si="157"/>
        <v>0</v>
      </c>
      <c r="BT292" s="206"/>
      <c r="BU292" s="206"/>
      <c r="BV292" s="206">
        <f t="shared" si="158"/>
        <v>0</v>
      </c>
      <c r="BW292" s="207"/>
      <c r="BX292" s="207"/>
      <c r="BY292" s="207">
        <f t="shared" si="159"/>
        <v>0</v>
      </c>
      <c r="BZ292" s="208"/>
      <c r="CA292" s="208"/>
      <c r="CB292" s="208">
        <f t="shared" si="160"/>
        <v>0</v>
      </c>
      <c r="CC292" s="209"/>
      <c r="CD292" s="209"/>
      <c r="CE292" s="209">
        <f t="shared" si="161"/>
        <v>0</v>
      </c>
      <c r="CF292" s="210"/>
      <c r="CG292" s="210"/>
      <c r="CH292" s="210">
        <f t="shared" si="162"/>
        <v>0</v>
      </c>
      <c r="CI292" s="211"/>
      <c r="CJ292" s="211"/>
      <c r="CK292" s="211">
        <f t="shared" si="163"/>
        <v>0</v>
      </c>
      <c r="CL292" s="206"/>
      <c r="CM292" s="206"/>
      <c r="CN292" s="206">
        <f t="shared" si="164"/>
        <v>0</v>
      </c>
      <c r="CO292" s="212"/>
      <c r="CP292" s="212"/>
      <c r="CQ292" s="212">
        <f t="shared" si="165"/>
        <v>0</v>
      </c>
      <c r="CR292" s="213"/>
      <c r="CS292" s="213"/>
      <c r="CT292" s="213">
        <f t="shared" si="166"/>
        <v>0</v>
      </c>
      <c r="CU292">
        <f t="shared" si="167"/>
        <v>0</v>
      </c>
      <c r="CV292">
        <f t="shared" si="168"/>
        <v>0</v>
      </c>
      <c r="CW292">
        <f t="shared" si="169"/>
        <v>0</v>
      </c>
      <c r="CY292" s="140" t="e">
        <f t="shared" si="170"/>
        <v>#NAME?</v>
      </c>
      <c r="CZ292">
        <f t="shared" si="171"/>
        <v>0</v>
      </c>
    </row>
    <row r="293" spans="1:104">
      <c r="A293" s="181">
        <v>222</v>
      </c>
      <c r="B293" s="230"/>
      <c r="C293" s="182" t="s">
        <v>130</v>
      </c>
      <c r="D293" s="183"/>
      <c r="E293" s="184"/>
      <c r="F293" s="152"/>
      <c r="G293" s="152"/>
      <c r="H293" s="185">
        <f t="shared" si="136"/>
        <v>0</v>
      </c>
      <c r="I293" s="153"/>
      <c r="J293" s="153"/>
      <c r="K293" s="186">
        <f t="shared" si="137"/>
        <v>0</v>
      </c>
      <c r="L293" s="187"/>
      <c r="M293" s="187"/>
      <c r="N293" s="187">
        <f t="shared" si="138"/>
        <v>0</v>
      </c>
      <c r="O293" s="188"/>
      <c r="P293" s="188"/>
      <c r="Q293" s="188">
        <f t="shared" si="139"/>
        <v>0</v>
      </c>
      <c r="R293" s="189"/>
      <c r="S293" s="189"/>
      <c r="T293" s="189">
        <f t="shared" si="140"/>
        <v>0</v>
      </c>
      <c r="U293" s="190"/>
      <c r="V293" s="190"/>
      <c r="W293" s="190">
        <f t="shared" si="141"/>
        <v>0</v>
      </c>
      <c r="X293" s="191"/>
      <c r="Y293" s="191"/>
      <c r="Z293" s="191">
        <f t="shared" si="142"/>
        <v>0</v>
      </c>
      <c r="AA293" s="192"/>
      <c r="AB293" s="192"/>
      <c r="AC293" s="192">
        <f t="shared" si="143"/>
        <v>0</v>
      </c>
      <c r="AD293" s="193"/>
      <c r="AE293" s="193"/>
      <c r="AF293" s="193">
        <f t="shared" si="144"/>
        <v>0</v>
      </c>
      <c r="AG293" s="194"/>
      <c r="AH293" s="194"/>
      <c r="AI293" s="194">
        <f t="shared" si="145"/>
        <v>0</v>
      </c>
      <c r="AJ293" s="195"/>
      <c r="AK293" s="195"/>
      <c r="AL293" s="195">
        <f t="shared" si="146"/>
        <v>0</v>
      </c>
      <c r="AM293" s="196"/>
      <c r="AN293" s="196"/>
      <c r="AO293" s="196">
        <f t="shared" si="147"/>
        <v>0</v>
      </c>
      <c r="AP293" s="197"/>
      <c r="AQ293" s="197"/>
      <c r="AR293" s="197">
        <f t="shared" si="148"/>
        <v>0</v>
      </c>
      <c r="AS293" s="198"/>
      <c r="AT293" s="198"/>
      <c r="AU293" s="198">
        <f t="shared" si="149"/>
        <v>0</v>
      </c>
      <c r="AV293" s="199"/>
      <c r="AW293" s="199"/>
      <c r="AX293" s="199">
        <f t="shared" si="150"/>
        <v>0</v>
      </c>
      <c r="AY293" s="200"/>
      <c r="AZ293" s="200"/>
      <c r="BA293" s="200">
        <f t="shared" si="151"/>
        <v>0</v>
      </c>
      <c r="BB293" s="201"/>
      <c r="BC293" s="201"/>
      <c r="BD293" s="201">
        <f t="shared" si="152"/>
        <v>0</v>
      </c>
      <c r="BE293" s="202"/>
      <c r="BF293" s="202"/>
      <c r="BG293" s="202">
        <f t="shared" si="153"/>
        <v>0</v>
      </c>
      <c r="BH293" s="203"/>
      <c r="BI293" s="203"/>
      <c r="BJ293" s="203">
        <f t="shared" si="154"/>
        <v>0</v>
      </c>
      <c r="BK293" s="195"/>
      <c r="BL293" s="195"/>
      <c r="BM293" s="195">
        <f t="shared" si="155"/>
        <v>0</v>
      </c>
      <c r="BN293" s="204"/>
      <c r="BO293" s="204"/>
      <c r="BP293" s="204">
        <f t="shared" si="156"/>
        <v>0</v>
      </c>
      <c r="BQ293" s="205"/>
      <c r="BR293" s="205"/>
      <c r="BS293" s="205">
        <f t="shared" si="157"/>
        <v>0</v>
      </c>
      <c r="BT293" s="206"/>
      <c r="BU293" s="206"/>
      <c r="BV293" s="206">
        <f t="shared" si="158"/>
        <v>0</v>
      </c>
      <c r="BW293" s="207"/>
      <c r="BX293" s="207"/>
      <c r="BY293" s="207">
        <f t="shared" si="159"/>
        <v>0</v>
      </c>
      <c r="BZ293" s="208"/>
      <c r="CA293" s="208"/>
      <c r="CB293" s="208">
        <f t="shared" si="160"/>
        <v>0</v>
      </c>
      <c r="CC293" s="209"/>
      <c r="CD293" s="209"/>
      <c r="CE293" s="209">
        <f t="shared" si="161"/>
        <v>0</v>
      </c>
      <c r="CF293" s="210"/>
      <c r="CG293" s="210"/>
      <c r="CH293" s="210">
        <f t="shared" si="162"/>
        <v>0</v>
      </c>
      <c r="CI293" s="211"/>
      <c r="CJ293" s="211"/>
      <c r="CK293" s="211">
        <f t="shared" si="163"/>
        <v>0</v>
      </c>
      <c r="CL293" s="206"/>
      <c r="CM293" s="206"/>
      <c r="CN293" s="206">
        <f t="shared" si="164"/>
        <v>0</v>
      </c>
      <c r="CO293" s="212"/>
      <c r="CP293" s="212"/>
      <c r="CQ293" s="212">
        <f t="shared" si="165"/>
        <v>0</v>
      </c>
      <c r="CR293" s="213"/>
      <c r="CS293" s="213"/>
      <c r="CT293" s="213">
        <f t="shared" si="166"/>
        <v>0</v>
      </c>
      <c r="CU293">
        <f t="shared" si="167"/>
        <v>0</v>
      </c>
      <c r="CV293">
        <f t="shared" si="168"/>
        <v>0</v>
      </c>
      <c r="CW293">
        <f t="shared" si="169"/>
        <v>0</v>
      </c>
      <c r="CY293" s="140" t="e">
        <f t="shared" si="170"/>
        <v>#NAME?</v>
      </c>
      <c r="CZ293">
        <f t="shared" si="171"/>
        <v>0</v>
      </c>
    </row>
    <row r="294" spans="1:104">
      <c r="A294" s="181">
        <v>223</v>
      </c>
      <c r="B294" s="230"/>
      <c r="C294" s="182" t="s">
        <v>130</v>
      </c>
      <c r="D294" s="183"/>
      <c r="E294" s="184"/>
      <c r="F294" s="152"/>
      <c r="G294" s="152"/>
      <c r="H294" s="185">
        <f t="shared" si="136"/>
        <v>0</v>
      </c>
      <c r="I294" s="153"/>
      <c r="J294" s="153"/>
      <c r="K294" s="186">
        <f t="shared" si="137"/>
        <v>0</v>
      </c>
      <c r="L294" s="187"/>
      <c r="M294" s="187"/>
      <c r="N294" s="187">
        <f t="shared" si="138"/>
        <v>0</v>
      </c>
      <c r="O294" s="188"/>
      <c r="P294" s="188"/>
      <c r="Q294" s="188">
        <f t="shared" si="139"/>
        <v>0</v>
      </c>
      <c r="R294" s="189"/>
      <c r="S294" s="189"/>
      <c r="T294" s="189">
        <f t="shared" si="140"/>
        <v>0</v>
      </c>
      <c r="U294" s="190"/>
      <c r="V294" s="190"/>
      <c r="W294" s="190">
        <f t="shared" si="141"/>
        <v>0</v>
      </c>
      <c r="X294" s="191"/>
      <c r="Y294" s="191"/>
      <c r="Z294" s="191">
        <f t="shared" si="142"/>
        <v>0</v>
      </c>
      <c r="AA294" s="192"/>
      <c r="AB294" s="192"/>
      <c r="AC294" s="192">
        <f t="shared" si="143"/>
        <v>0</v>
      </c>
      <c r="AD294" s="193"/>
      <c r="AE294" s="193"/>
      <c r="AF294" s="193">
        <f t="shared" si="144"/>
        <v>0</v>
      </c>
      <c r="AG294" s="194"/>
      <c r="AH294" s="194"/>
      <c r="AI294" s="194">
        <f t="shared" si="145"/>
        <v>0</v>
      </c>
      <c r="AJ294" s="195"/>
      <c r="AK294" s="195"/>
      <c r="AL294" s="195">
        <f t="shared" si="146"/>
        <v>0</v>
      </c>
      <c r="AM294" s="196"/>
      <c r="AN294" s="196"/>
      <c r="AO294" s="196">
        <f t="shared" si="147"/>
        <v>0</v>
      </c>
      <c r="AP294" s="197"/>
      <c r="AQ294" s="197"/>
      <c r="AR294" s="197">
        <f t="shared" si="148"/>
        <v>0</v>
      </c>
      <c r="AS294" s="198"/>
      <c r="AT294" s="198"/>
      <c r="AU294" s="198">
        <f t="shared" si="149"/>
        <v>0</v>
      </c>
      <c r="AV294" s="199"/>
      <c r="AW294" s="199"/>
      <c r="AX294" s="199">
        <f t="shared" si="150"/>
        <v>0</v>
      </c>
      <c r="AY294" s="200"/>
      <c r="AZ294" s="200"/>
      <c r="BA294" s="200">
        <f t="shared" si="151"/>
        <v>0</v>
      </c>
      <c r="BB294" s="201"/>
      <c r="BC294" s="201"/>
      <c r="BD294" s="201">
        <f t="shared" si="152"/>
        <v>0</v>
      </c>
      <c r="BE294" s="202"/>
      <c r="BF294" s="202"/>
      <c r="BG294" s="202">
        <f t="shared" si="153"/>
        <v>0</v>
      </c>
      <c r="BH294" s="203"/>
      <c r="BI294" s="203"/>
      <c r="BJ294" s="203">
        <f t="shared" si="154"/>
        <v>0</v>
      </c>
      <c r="BK294" s="195"/>
      <c r="BL294" s="195"/>
      <c r="BM294" s="195">
        <f t="shared" si="155"/>
        <v>0</v>
      </c>
      <c r="BN294" s="204"/>
      <c r="BO294" s="204"/>
      <c r="BP294" s="204">
        <f t="shared" si="156"/>
        <v>0</v>
      </c>
      <c r="BQ294" s="205"/>
      <c r="BR294" s="205"/>
      <c r="BS294" s="205">
        <f t="shared" si="157"/>
        <v>0</v>
      </c>
      <c r="BT294" s="206"/>
      <c r="BU294" s="206"/>
      <c r="BV294" s="206">
        <f t="shared" si="158"/>
        <v>0</v>
      </c>
      <c r="BW294" s="207"/>
      <c r="BX294" s="207"/>
      <c r="BY294" s="207">
        <f t="shared" si="159"/>
        <v>0</v>
      </c>
      <c r="BZ294" s="208"/>
      <c r="CA294" s="208"/>
      <c r="CB294" s="208">
        <f t="shared" si="160"/>
        <v>0</v>
      </c>
      <c r="CC294" s="209"/>
      <c r="CD294" s="209"/>
      <c r="CE294" s="209">
        <f t="shared" si="161"/>
        <v>0</v>
      </c>
      <c r="CF294" s="210"/>
      <c r="CG294" s="210"/>
      <c r="CH294" s="210">
        <f t="shared" si="162"/>
        <v>0</v>
      </c>
      <c r="CI294" s="211"/>
      <c r="CJ294" s="211"/>
      <c r="CK294" s="211">
        <f t="shared" si="163"/>
        <v>0</v>
      </c>
      <c r="CL294" s="206"/>
      <c r="CM294" s="206"/>
      <c r="CN294" s="206">
        <f t="shared" si="164"/>
        <v>0</v>
      </c>
      <c r="CO294" s="212"/>
      <c r="CP294" s="212"/>
      <c r="CQ294" s="212">
        <f t="shared" si="165"/>
        <v>0</v>
      </c>
      <c r="CR294" s="213"/>
      <c r="CS294" s="213"/>
      <c r="CT294" s="213">
        <f t="shared" si="166"/>
        <v>0</v>
      </c>
      <c r="CU294">
        <f t="shared" si="167"/>
        <v>0</v>
      </c>
      <c r="CV294">
        <f t="shared" si="168"/>
        <v>0</v>
      </c>
      <c r="CW294">
        <f t="shared" si="169"/>
        <v>0</v>
      </c>
      <c r="CY294" s="140" t="e">
        <f t="shared" si="170"/>
        <v>#NAME?</v>
      </c>
      <c r="CZ294">
        <f t="shared" si="171"/>
        <v>0</v>
      </c>
    </row>
    <row r="295" spans="1:104">
      <c r="A295" s="181">
        <v>224</v>
      </c>
      <c r="B295" s="230"/>
      <c r="C295" s="182" t="s">
        <v>130</v>
      </c>
      <c r="D295" s="183"/>
      <c r="E295" s="184"/>
      <c r="F295" s="152"/>
      <c r="G295" s="152"/>
      <c r="H295" s="185">
        <f t="shared" si="136"/>
        <v>0</v>
      </c>
      <c r="I295" s="153"/>
      <c r="J295" s="153"/>
      <c r="K295" s="186">
        <f t="shared" si="137"/>
        <v>0</v>
      </c>
      <c r="L295" s="187"/>
      <c r="M295" s="187"/>
      <c r="N295" s="187">
        <f t="shared" si="138"/>
        <v>0</v>
      </c>
      <c r="O295" s="188"/>
      <c r="P295" s="188"/>
      <c r="Q295" s="188">
        <f t="shared" si="139"/>
        <v>0</v>
      </c>
      <c r="R295" s="189"/>
      <c r="S295" s="189"/>
      <c r="T295" s="189">
        <f t="shared" si="140"/>
        <v>0</v>
      </c>
      <c r="U295" s="190"/>
      <c r="V295" s="190"/>
      <c r="W295" s="190">
        <f t="shared" si="141"/>
        <v>0</v>
      </c>
      <c r="X295" s="191"/>
      <c r="Y295" s="191"/>
      <c r="Z295" s="191">
        <f t="shared" si="142"/>
        <v>0</v>
      </c>
      <c r="AA295" s="192"/>
      <c r="AB295" s="192"/>
      <c r="AC295" s="192">
        <f t="shared" si="143"/>
        <v>0</v>
      </c>
      <c r="AD295" s="193"/>
      <c r="AE295" s="193"/>
      <c r="AF295" s="193">
        <f t="shared" si="144"/>
        <v>0</v>
      </c>
      <c r="AG295" s="194"/>
      <c r="AH295" s="194"/>
      <c r="AI295" s="194">
        <f t="shared" si="145"/>
        <v>0</v>
      </c>
      <c r="AJ295" s="195"/>
      <c r="AK295" s="195"/>
      <c r="AL295" s="195">
        <f t="shared" si="146"/>
        <v>0</v>
      </c>
      <c r="AM295" s="196"/>
      <c r="AN295" s="196"/>
      <c r="AO295" s="196">
        <f t="shared" si="147"/>
        <v>0</v>
      </c>
      <c r="AP295" s="197"/>
      <c r="AQ295" s="197"/>
      <c r="AR295" s="197">
        <f t="shared" si="148"/>
        <v>0</v>
      </c>
      <c r="AS295" s="198"/>
      <c r="AT295" s="198"/>
      <c r="AU295" s="198">
        <f t="shared" si="149"/>
        <v>0</v>
      </c>
      <c r="AV295" s="199"/>
      <c r="AW295" s="199"/>
      <c r="AX295" s="199">
        <f t="shared" si="150"/>
        <v>0</v>
      </c>
      <c r="AY295" s="200"/>
      <c r="AZ295" s="200"/>
      <c r="BA295" s="200">
        <f t="shared" si="151"/>
        <v>0</v>
      </c>
      <c r="BB295" s="201"/>
      <c r="BC295" s="201"/>
      <c r="BD295" s="201">
        <f t="shared" si="152"/>
        <v>0</v>
      </c>
      <c r="BE295" s="202"/>
      <c r="BF295" s="202"/>
      <c r="BG295" s="202">
        <f t="shared" si="153"/>
        <v>0</v>
      </c>
      <c r="BH295" s="203"/>
      <c r="BI295" s="203"/>
      <c r="BJ295" s="203">
        <f t="shared" si="154"/>
        <v>0</v>
      </c>
      <c r="BK295" s="195"/>
      <c r="BL295" s="195"/>
      <c r="BM295" s="195">
        <f t="shared" si="155"/>
        <v>0</v>
      </c>
      <c r="BN295" s="204"/>
      <c r="BO295" s="204"/>
      <c r="BP295" s="204">
        <f t="shared" si="156"/>
        <v>0</v>
      </c>
      <c r="BQ295" s="205"/>
      <c r="BR295" s="205"/>
      <c r="BS295" s="205">
        <f t="shared" si="157"/>
        <v>0</v>
      </c>
      <c r="BT295" s="206"/>
      <c r="BU295" s="206"/>
      <c r="BV295" s="206">
        <f t="shared" si="158"/>
        <v>0</v>
      </c>
      <c r="BW295" s="207"/>
      <c r="BX295" s="207"/>
      <c r="BY295" s="207">
        <f t="shared" si="159"/>
        <v>0</v>
      </c>
      <c r="BZ295" s="208"/>
      <c r="CA295" s="208"/>
      <c r="CB295" s="208">
        <f t="shared" si="160"/>
        <v>0</v>
      </c>
      <c r="CC295" s="209"/>
      <c r="CD295" s="209"/>
      <c r="CE295" s="209">
        <f t="shared" si="161"/>
        <v>0</v>
      </c>
      <c r="CF295" s="210"/>
      <c r="CG295" s="210"/>
      <c r="CH295" s="210">
        <f t="shared" si="162"/>
        <v>0</v>
      </c>
      <c r="CI295" s="211"/>
      <c r="CJ295" s="211"/>
      <c r="CK295" s="211">
        <f t="shared" si="163"/>
        <v>0</v>
      </c>
      <c r="CL295" s="206"/>
      <c r="CM295" s="206"/>
      <c r="CN295" s="206">
        <f t="shared" si="164"/>
        <v>0</v>
      </c>
      <c r="CO295" s="212"/>
      <c r="CP295" s="212"/>
      <c r="CQ295" s="212">
        <f t="shared" si="165"/>
        <v>0</v>
      </c>
      <c r="CR295" s="213"/>
      <c r="CS295" s="213"/>
      <c r="CT295" s="213">
        <f t="shared" si="166"/>
        <v>0</v>
      </c>
      <c r="CU295">
        <f t="shared" si="167"/>
        <v>0</v>
      </c>
      <c r="CV295">
        <f t="shared" si="168"/>
        <v>0</v>
      </c>
      <c r="CW295">
        <f t="shared" si="169"/>
        <v>0</v>
      </c>
      <c r="CY295" s="140" t="e">
        <f t="shared" si="170"/>
        <v>#NAME?</v>
      </c>
      <c r="CZ295">
        <f t="shared" si="171"/>
        <v>0</v>
      </c>
    </row>
    <row r="296" spans="1:104">
      <c r="A296" s="181">
        <v>225</v>
      </c>
      <c r="B296" s="230"/>
      <c r="C296" s="182" t="s">
        <v>130</v>
      </c>
      <c r="D296" s="183"/>
      <c r="E296" s="184"/>
      <c r="F296" s="152"/>
      <c r="G296" s="152"/>
      <c r="H296" s="185">
        <f t="shared" si="136"/>
        <v>0</v>
      </c>
      <c r="I296" s="153"/>
      <c r="J296" s="153"/>
      <c r="K296" s="186">
        <f t="shared" si="137"/>
        <v>0</v>
      </c>
      <c r="L296" s="187"/>
      <c r="M296" s="187"/>
      <c r="N296" s="187">
        <f t="shared" si="138"/>
        <v>0</v>
      </c>
      <c r="O296" s="188"/>
      <c r="P296" s="188"/>
      <c r="Q296" s="188">
        <f t="shared" si="139"/>
        <v>0</v>
      </c>
      <c r="R296" s="189"/>
      <c r="S296" s="189"/>
      <c r="T296" s="189">
        <f t="shared" si="140"/>
        <v>0</v>
      </c>
      <c r="U296" s="190"/>
      <c r="V296" s="190"/>
      <c r="W296" s="190">
        <f t="shared" si="141"/>
        <v>0</v>
      </c>
      <c r="X296" s="191"/>
      <c r="Y296" s="191"/>
      <c r="Z296" s="191">
        <f t="shared" si="142"/>
        <v>0</v>
      </c>
      <c r="AA296" s="192"/>
      <c r="AB296" s="192"/>
      <c r="AC296" s="192">
        <f t="shared" si="143"/>
        <v>0</v>
      </c>
      <c r="AD296" s="193"/>
      <c r="AE296" s="193"/>
      <c r="AF296" s="193">
        <f t="shared" si="144"/>
        <v>0</v>
      </c>
      <c r="AG296" s="194"/>
      <c r="AH296" s="194"/>
      <c r="AI296" s="194">
        <f t="shared" si="145"/>
        <v>0</v>
      </c>
      <c r="AJ296" s="195"/>
      <c r="AK296" s="195"/>
      <c r="AL296" s="195">
        <f t="shared" si="146"/>
        <v>0</v>
      </c>
      <c r="AM296" s="196"/>
      <c r="AN296" s="196"/>
      <c r="AO296" s="196">
        <f t="shared" si="147"/>
        <v>0</v>
      </c>
      <c r="AP296" s="197"/>
      <c r="AQ296" s="197"/>
      <c r="AR296" s="197">
        <f t="shared" si="148"/>
        <v>0</v>
      </c>
      <c r="AS296" s="198"/>
      <c r="AT296" s="198"/>
      <c r="AU296" s="198">
        <f t="shared" si="149"/>
        <v>0</v>
      </c>
      <c r="AV296" s="199"/>
      <c r="AW296" s="199"/>
      <c r="AX296" s="199">
        <f t="shared" si="150"/>
        <v>0</v>
      </c>
      <c r="AY296" s="200"/>
      <c r="AZ296" s="200"/>
      <c r="BA296" s="200">
        <f t="shared" si="151"/>
        <v>0</v>
      </c>
      <c r="BB296" s="201"/>
      <c r="BC296" s="201"/>
      <c r="BD296" s="201">
        <f t="shared" si="152"/>
        <v>0</v>
      </c>
      <c r="BE296" s="202"/>
      <c r="BF296" s="202"/>
      <c r="BG296" s="202">
        <f t="shared" si="153"/>
        <v>0</v>
      </c>
      <c r="BH296" s="203"/>
      <c r="BI296" s="203"/>
      <c r="BJ296" s="203">
        <f t="shared" si="154"/>
        <v>0</v>
      </c>
      <c r="BK296" s="195"/>
      <c r="BL296" s="195"/>
      <c r="BM296" s="195">
        <f t="shared" si="155"/>
        <v>0</v>
      </c>
      <c r="BN296" s="204"/>
      <c r="BO296" s="204"/>
      <c r="BP296" s="204">
        <f t="shared" si="156"/>
        <v>0</v>
      </c>
      <c r="BQ296" s="205"/>
      <c r="BR296" s="205"/>
      <c r="BS296" s="205">
        <f t="shared" si="157"/>
        <v>0</v>
      </c>
      <c r="BT296" s="206"/>
      <c r="BU296" s="206"/>
      <c r="BV296" s="206">
        <f t="shared" si="158"/>
        <v>0</v>
      </c>
      <c r="BW296" s="207"/>
      <c r="BX296" s="207"/>
      <c r="BY296" s="207">
        <f t="shared" si="159"/>
        <v>0</v>
      </c>
      <c r="BZ296" s="208"/>
      <c r="CA296" s="208"/>
      <c r="CB296" s="208">
        <f t="shared" si="160"/>
        <v>0</v>
      </c>
      <c r="CC296" s="209"/>
      <c r="CD296" s="209"/>
      <c r="CE296" s="209">
        <f t="shared" si="161"/>
        <v>0</v>
      </c>
      <c r="CF296" s="210"/>
      <c r="CG296" s="210"/>
      <c r="CH296" s="210">
        <f t="shared" si="162"/>
        <v>0</v>
      </c>
      <c r="CI296" s="211"/>
      <c r="CJ296" s="211"/>
      <c r="CK296" s="211">
        <f t="shared" si="163"/>
        <v>0</v>
      </c>
      <c r="CL296" s="206"/>
      <c r="CM296" s="206"/>
      <c r="CN296" s="206">
        <f t="shared" si="164"/>
        <v>0</v>
      </c>
      <c r="CO296" s="212"/>
      <c r="CP296" s="212"/>
      <c r="CQ296" s="212">
        <f t="shared" si="165"/>
        <v>0</v>
      </c>
      <c r="CR296" s="213"/>
      <c r="CS296" s="213"/>
      <c r="CT296" s="213">
        <f t="shared" si="166"/>
        <v>0</v>
      </c>
      <c r="CU296">
        <f t="shared" si="167"/>
        <v>0</v>
      </c>
      <c r="CV296">
        <f t="shared" si="168"/>
        <v>0</v>
      </c>
      <c r="CW296">
        <f t="shared" si="169"/>
        <v>0</v>
      </c>
      <c r="CY296" s="140" t="e">
        <f t="shared" si="170"/>
        <v>#NAME?</v>
      </c>
      <c r="CZ296">
        <f t="shared" si="171"/>
        <v>0</v>
      </c>
    </row>
    <row r="297" spans="1:104">
      <c r="A297" s="181">
        <v>226</v>
      </c>
      <c r="B297" s="230"/>
      <c r="C297" s="182" t="s">
        <v>130</v>
      </c>
      <c r="D297" s="183"/>
      <c r="E297" s="184"/>
      <c r="F297" s="152"/>
      <c r="G297" s="152"/>
      <c r="H297" s="185">
        <f t="shared" si="136"/>
        <v>0</v>
      </c>
      <c r="I297" s="153"/>
      <c r="J297" s="153"/>
      <c r="K297" s="186">
        <f t="shared" si="137"/>
        <v>0</v>
      </c>
      <c r="L297" s="187"/>
      <c r="M297" s="187"/>
      <c r="N297" s="187">
        <f t="shared" si="138"/>
        <v>0</v>
      </c>
      <c r="O297" s="188"/>
      <c r="P297" s="188"/>
      <c r="Q297" s="188">
        <f t="shared" si="139"/>
        <v>0</v>
      </c>
      <c r="R297" s="189"/>
      <c r="S297" s="189"/>
      <c r="T297" s="189">
        <f t="shared" si="140"/>
        <v>0</v>
      </c>
      <c r="U297" s="190"/>
      <c r="V297" s="190"/>
      <c r="W297" s="190">
        <f t="shared" si="141"/>
        <v>0</v>
      </c>
      <c r="X297" s="191"/>
      <c r="Y297" s="191"/>
      <c r="Z297" s="191">
        <f t="shared" si="142"/>
        <v>0</v>
      </c>
      <c r="AA297" s="192"/>
      <c r="AB297" s="192"/>
      <c r="AC297" s="192">
        <f t="shared" si="143"/>
        <v>0</v>
      </c>
      <c r="AD297" s="193"/>
      <c r="AE297" s="193"/>
      <c r="AF297" s="193">
        <f t="shared" si="144"/>
        <v>0</v>
      </c>
      <c r="AG297" s="194"/>
      <c r="AH297" s="194"/>
      <c r="AI297" s="194">
        <f t="shared" si="145"/>
        <v>0</v>
      </c>
      <c r="AJ297" s="195"/>
      <c r="AK297" s="195"/>
      <c r="AL297" s="195">
        <f t="shared" si="146"/>
        <v>0</v>
      </c>
      <c r="AM297" s="196"/>
      <c r="AN297" s="196"/>
      <c r="AO297" s="196">
        <f t="shared" si="147"/>
        <v>0</v>
      </c>
      <c r="AP297" s="197"/>
      <c r="AQ297" s="197"/>
      <c r="AR297" s="197">
        <f t="shared" si="148"/>
        <v>0</v>
      </c>
      <c r="AS297" s="198"/>
      <c r="AT297" s="198"/>
      <c r="AU297" s="198">
        <f t="shared" si="149"/>
        <v>0</v>
      </c>
      <c r="AV297" s="199"/>
      <c r="AW297" s="199"/>
      <c r="AX297" s="199">
        <f t="shared" si="150"/>
        <v>0</v>
      </c>
      <c r="AY297" s="200"/>
      <c r="AZ297" s="200"/>
      <c r="BA297" s="200">
        <f t="shared" si="151"/>
        <v>0</v>
      </c>
      <c r="BB297" s="201"/>
      <c r="BC297" s="201"/>
      <c r="BD297" s="201">
        <f t="shared" si="152"/>
        <v>0</v>
      </c>
      <c r="BE297" s="202"/>
      <c r="BF297" s="202"/>
      <c r="BG297" s="202">
        <f t="shared" si="153"/>
        <v>0</v>
      </c>
      <c r="BH297" s="203"/>
      <c r="BI297" s="203"/>
      <c r="BJ297" s="203">
        <f t="shared" si="154"/>
        <v>0</v>
      </c>
      <c r="BK297" s="195"/>
      <c r="BL297" s="195"/>
      <c r="BM297" s="195">
        <f t="shared" si="155"/>
        <v>0</v>
      </c>
      <c r="BN297" s="204"/>
      <c r="BO297" s="204"/>
      <c r="BP297" s="204">
        <f t="shared" si="156"/>
        <v>0</v>
      </c>
      <c r="BQ297" s="205"/>
      <c r="BR297" s="205"/>
      <c r="BS297" s="205">
        <f t="shared" si="157"/>
        <v>0</v>
      </c>
      <c r="BT297" s="206"/>
      <c r="BU297" s="206"/>
      <c r="BV297" s="206">
        <f t="shared" si="158"/>
        <v>0</v>
      </c>
      <c r="BW297" s="207"/>
      <c r="BX297" s="207"/>
      <c r="BY297" s="207">
        <f t="shared" si="159"/>
        <v>0</v>
      </c>
      <c r="BZ297" s="208"/>
      <c r="CA297" s="208"/>
      <c r="CB297" s="208">
        <f t="shared" si="160"/>
        <v>0</v>
      </c>
      <c r="CC297" s="209"/>
      <c r="CD297" s="209"/>
      <c r="CE297" s="209">
        <f t="shared" si="161"/>
        <v>0</v>
      </c>
      <c r="CF297" s="210"/>
      <c r="CG297" s="210"/>
      <c r="CH297" s="210">
        <f t="shared" si="162"/>
        <v>0</v>
      </c>
      <c r="CI297" s="211"/>
      <c r="CJ297" s="211"/>
      <c r="CK297" s="211">
        <f t="shared" si="163"/>
        <v>0</v>
      </c>
      <c r="CL297" s="206"/>
      <c r="CM297" s="206"/>
      <c r="CN297" s="206">
        <f t="shared" si="164"/>
        <v>0</v>
      </c>
      <c r="CO297" s="212"/>
      <c r="CP297" s="212"/>
      <c r="CQ297" s="212">
        <f t="shared" si="165"/>
        <v>0</v>
      </c>
      <c r="CR297" s="213"/>
      <c r="CS297" s="213"/>
      <c r="CT297" s="213">
        <f t="shared" si="166"/>
        <v>0</v>
      </c>
      <c r="CU297">
        <f t="shared" si="167"/>
        <v>0</v>
      </c>
      <c r="CV297">
        <f t="shared" si="168"/>
        <v>0</v>
      </c>
      <c r="CW297">
        <f t="shared" si="169"/>
        <v>0</v>
      </c>
      <c r="CY297" s="140" t="e">
        <f t="shared" si="170"/>
        <v>#NAME?</v>
      </c>
      <c r="CZ297">
        <f t="shared" si="171"/>
        <v>0</v>
      </c>
    </row>
    <row r="298" spans="1:104">
      <c r="A298" s="181">
        <v>227</v>
      </c>
      <c r="B298" s="230"/>
      <c r="C298" s="182" t="s">
        <v>130</v>
      </c>
      <c r="D298" s="183"/>
      <c r="E298" s="184"/>
      <c r="F298" s="152"/>
      <c r="G298" s="152"/>
      <c r="H298" s="185">
        <f t="shared" si="136"/>
        <v>0</v>
      </c>
      <c r="I298" s="153"/>
      <c r="J298" s="153"/>
      <c r="K298" s="186">
        <f t="shared" si="137"/>
        <v>0</v>
      </c>
      <c r="L298" s="187"/>
      <c r="M298" s="187"/>
      <c r="N298" s="187">
        <f t="shared" si="138"/>
        <v>0</v>
      </c>
      <c r="O298" s="188"/>
      <c r="P298" s="188"/>
      <c r="Q298" s="188">
        <f t="shared" si="139"/>
        <v>0</v>
      </c>
      <c r="R298" s="189"/>
      <c r="S298" s="189"/>
      <c r="T298" s="189">
        <f t="shared" si="140"/>
        <v>0</v>
      </c>
      <c r="U298" s="190"/>
      <c r="V298" s="190"/>
      <c r="W298" s="190">
        <f t="shared" si="141"/>
        <v>0</v>
      </c>
      <c r="X298" s="191"/>
      <c r="Y298" s="191"/>
      <c r="Z298" s="191">
        <f t="shared" si="142"/>
        <v>0</v>
      </c>
      <c r="AA298" s="192"/>
      <c r="AB298" s="192"/>
      <c r="AC298" s="192">
        <f t="shared" si="143"/>
        <v>0</v>
      </c>
      <c r="AD298" s="193"/>
      <c r="AE298" s="193"/>
      <c r="AF298" s="193">
        <f t="shared" si="144"/>
        <v>0</v>
      </c>
      <c r="AG298" s="194"/>
      <c r="AH298" s="194"/>
      <c r="AI298" s="194">
        <f t="shared" si="145"/>
        <v>0</v>
      </c>
      <c r="AJ298" s="195"/>
      <c r="AK298" s="195"/>
      <c r="AL298" s="195">
        <f t="shared" si="146"/>
        <v>0</v>
      </c>
      <c r="AM298" s="196"/>
      <c r="AN298" s="196"/>
      <c r="AO298" s="196">
        <f t="shared" si="147"/>
        <v>0</v>
      </c>
      <c r="AP298" s="197"/>
      <c r="AQ298" s="197"/>
      <c r="AR298" s="197">
        <f t="shared" si="148"/>
        <v>0</v>
      </c>
      <c r="AS298" s="198"/>
      <c r="AT298" s="198"/>
      <c r="AU298" s="198">
        <f t="shared" si="149"/>
        <v>0</v>
      </c>
      <c r="AV298" s="199"/>
      <c r="AW298" s="199"/>
      <c r="AX298" s="199">
        <f t="shared" si="150"/>
        <v>0</v>
      </c>
      <c r="AY298" s="200"/>
      <c r="AZ298" s="200"/>
      <c r="BA298" s="200">
        <f t="shared" si="151"/>
        <v>0</v>
      </c>
      <c r="BB298" s="201"/>
      <c r="BC298" s="201"/>
      <c r="BD298" s="201">
        <f t="shared" si="152"/>
        <v>0</v>
      </c>
      <c r="BE298" s="202"/>
      <c r="BF298" s="202"/>
      <c r="BG298" s="202">
        <f t="shared" si="153"/>
        <v>0</v>
      </c>
      <c r="BH298" s="203"/>
      <c r="BI298" s="203"/>
      <c r="BJ298" s="203">
        <f t="shared" si="154"/>
        <v>0</v>
      </c>
      <c r="BK298" s="195"/>
      <c r="BL298" s="195"/>
      <c r="BM298" s="195">
        <f t="shared" si="155"/>
        <v>0</v>
      </c>
      <c r="BN298" s="204"/>
      <c r="BO298" s="204"/>
      <c r="BP298" s="204">
        <f t="shared" si="156"/>
        <v>0</v>
      </c>
      <c r="BQ298" s="205"/>
      <c r="BR298" s="205"/>
      <c r="BS298" s="205">
        <f t="shared" si="157"/>
        <v>0</v>
      </c>
      <c r="BT298" s="206"/>
      <c r="BU298" s="206"/>
      <c r="BV298" s="206">
        <f t="shared" si="158"/>
        <v>0</v>
      </c>
      <c r="BW298" s="207"/>
      <c r="BX298" s="207"/>
      <c r="BY298" s="207">
        <f t="shared" si="159"/>
        <v>0</v>
      </c>
      <c r="BZ298" s="208"/>
      <c r="CA298" s="208"/>
      <c r="CB298" s="208">
        <f t="shared" si="160"/>
        <v>0</v>
      </c>
      <c r="CC298" s="209"/>
      <c r="CD298" s="209"/>
      <c r="CE298" s="209">
        <f t="shared" si="161"/>
        <v>0</v>
      </c>
      <c r="CF298" s="210"/>
      <c r="CG298" s="210"/>
      <c r="CH298" s="210">
        <f t="shared" si="162"/>
        <v>0</v>
      </c>
      <c r="CI298" s="211"/>
      <c r="CJ298" s="211"/>
      <c r="CK298" s="211">
        <f t="shared" si="163"/>
        <v>0</v>
      </c>
      <c r="CL298" s="206"/>
      <c r="CM298" s="206"/>
      <c r="CN298" s="206">
        <f t="shared" si="164"/>
        <v>0</v>
      </c>
      <c r="CO298" s="212"/>
      <c r="CP298" s="212"/>
      <c r="CQ298" s="212">
        <f t="shared" si="165"/>
        <v>0</v>
      </c>
      <c r="CR298" s="213"/>
      <c r="CS298" s="213"/>
      <c r="CT298" s="213">
        <f t="shared" si="166"/>
        <v>0</v>
      </c>
      <c r="CU298">
        <f t="shared" si="167"/>
        <v>0</v>
      </c>
      <c r="CV298">
        <f t="shared" si="168"/>
        <v>0</v>
      </c>
      <c r="CW298">
        <f t="shared" si="169"/>
        <v>0</v>
      </c>
      <c r="CY298" s="140" t="e">
        <f t="shared" si="170"/>
        <v>#NAME?</v>
      </c>
      <c r="CZ298">
        <f t="shared" si="171"/>
        <v>0</v>
      </c>
    </row>
    <row r="299" spans="1:104">
      <c r="A299" s="181">
        <v>228</v>
      </c>
      <c r="B299" s="230"/>
      <c r="C299" s="182" t="s">
        <v>130</v>
      </c>
      <c r="D299" s="183"/>
      <c r="E299" s="184"/>
      <c r="F299" s="152"/>
      <c r="G299" s="152"/>
      <c r="H299" s="185">
        <f t="shared" si="136"/>
        <v>0</v>
      </c>
      <c r="I299" s="153"/>
      <c r="J299" s="153"/>
      <c r="K299" s="186">
        <f t="shared" si="137"/>
        <v>0</v>
      </c>
      <c r="L299" s="187"/>
      <c r="M299" s="187"/>
      <c r="N299" s="187">
        <f t="shared" si="138"/>
        <v>0</v>
      </c>
      <c r="O299" s="188"/>
      <c r="P299" s="188"/>
      <c r="Q299" s="188">
        <f t="shared" si="139"/>
        <v>0</v>
      </c>
      <c r="R299" s="189"/>
      <c r="S299" s="189"/>
      <c r="T299" s="189">
        <f t="shared" si="140"/>
        <v>0</v>
      </c>
      <c r="U299" s="190"/>
      <c r="V299" s="190"/>
      <c r="W299" s="190">
        <f t="shared" si="141"/>
        <v>0</v>
      </c>
      <c r="X299" s="191"/>
      <c r="Y299" s="191"/>
      <c r="Z299" s="191">
        <f t="shared" si="142"/>
        <v>0</v>
      </c>
      <c r="AA299" s="192"/>
      <c r="AB299" s="192"/>
      <c r="AC299" s="192">
        <f t="shared" si="143"/>
        <v>0</v>
      </c>
      <c r="AD299" s="193"/>
      <c r="AE299" s="193"/>
      <c r="AF299" s="193">
        <f t="shared" si="144"/>
        <v>0</v>
      </c>
      <c r="AG299" s="194"/>
      <c r="AH299" s="194"/>
      <c r="AI299" s="194">
        <f t="shared" si="145"/>
        <v>0</v>
      </c>
      <c r="AJ299" s="195"/>
      <c r="AK299" s="195"/>
      <c r="AL299" s="195">
        <f t="shared" si="146"/>
        <v>0</v>
      </c>
      <c r="AM299" s="196"/>
      <c r="AN299" s="196"/>
      <c r="AO299" s="196">
        <f t="shared" si="147"/>
        <v>0</v>
      </c>
      <c r="AP299" s="197"/>
      <c r="AQ299" s="197"/>
      <c r="AR299" s="197">
        <f t="shared" si="148"/>
        <v>0</v>
      </c>
      <c r="AS299" s="198"/>
      <c r="AT299" s="198"/>
      <c r="AU299" s="198">
        <f t="shared" si="149"/>
        <v>0</v>
      </c>
      <c r="AV299" s="199"/>
      <c r="AW299" s="199"/>
      <c r="AX299" s="199">
        <f t="shared" si="150"/>
        <v>0</v>
      </c>
      <c r="AY299" s="200"/>
      <c r="AZ299" s="200"/>
      <c r="BA299" s="200">
        <f t="shared" si="151"/>
        <v>0</v>
      </c>
      <c r="BB299" s="201"/>
      <c r="BC299" s="201"/>
      <c r="BD299" s="201">
        <f t="shared" si="152"/>
        <v>0</v>
      </c>
      <c r="BE299" s="202"/>
      <c r="BF299" s="202"/>
      <c r="BG299" s="202">
        <f t="shared" si="153"/>
        <v>0</v>
      </c>
      <c r="BH299" s="203"/>
      <c r="BI299" s="203"/>
      <c r="BJ299" s="203">
        <f t="shared" si="154"/>
        <v>0</v>
      </c>
      <c r="BK299" s="195"/>
      <c r="BL299" s="195"/>
      <c r="BM299" s="195">
        <f t="shared" si="155"/>
        <v>0</v>
      </c>
      <c r="BN299" s="204"/>
      <c r="BO299" s="204"/>
      <c r="BP299" s="204">
        <f t="shared" si="156"/>
        <v>0</v>
      </c>
      <c r="BQ299" s="205"/>
      <c r="BR299" s="205"/>
      <c r="BS299" s="205">
        <f t="shared" si="157"/>
        <v>0</v>
      </c>
      <c r="BT299" s="206"/>
      <c r="BU299" s="206"/>
      <c r="BV299" s="206">
        <f t="shared" si="158"/>
        <v>0</v>
      </c>
      <c r="BW299" s="207"/>
      <c r="BX299" s="207"/>
      <c r="BY299" s="207">
        <f t="shared" si="159"/>
        <v>0</v>
      </c>
      <c r="BZ299" s="208"/>
      <c r="CA299" s="208"/>
      <c r="CB299" s="208">
        <f t="shared" si="160"/>
        <v>0</v>
      </c>
      <c r="CC299" s="209"/>
      <c r="CD299" s="209"/>
      <c r="CE299" s="209">
        <f t="shared" si="161"/>
        <v>0</v>
      </c>
      <c r="CF299" s="210"/>
      <c r="CG299" s="210"/>
      <c r="CH299" s="210">
        <f t="shared" si="162"/>
        <v>0</v>
      </c>
      <c r="CI299" s="211"/>
      <c r="CJ299" s="211"/>
      <c r="CK299" s="211">
        <f t="shared" si="163"/>
        <v>0</v>
      </c>
      <c r="CL299" s="206"/>
      <c r="CM299" s="206"/>
      <c r="CN299" s="206">
        <f t="shared" si="164"/>
        <v>0</v>
      </c>
      <c r="CO299" s="212"/>
      <c r="CP299" s="212"/>
      <c r="CQ299" s="212">
        <f t="shared" si="165"/>
        <v>0</v>
      </c>
      <c r="CR299" s="213"/>
      <c r="CS299" s="213"/>
      <c r="CT299" s="213">
        <f t="shared" si="166"/>
        <v>0</v>
      </c>
      <c r="CU299">
        <f t="shared" si="167"/>
        <v>0</v>
      </c>
      <c r="CV299">
        <f t="shared" si="168"/>
        <v>0</v>
      </c>
      <c r="CW299">
        <f t="shared" si="169"/>
        <v>0</v>
      </c>
      <c r="CY299" s="140" t="e">
        <f t="shared" si="170"/>
        <v>#NAME?</v>
      </c>
      <c r="CZ299">
        <f t="shared" si="171"/>
        <v>0</v>
      </c>
    </row>
    <row r="300" spans="1:104">
      <c r="A300" s="181">
        <v>229</v>
      </c>
      <c r="B300" s="230"/>
      <c r="C300" s="182" t="s">
        <v>130</v>
      </c>
      <c r="D300" s="183"/>
      <c r="E300" s="184"/>
      <c r="F300" s="152"/>
      <c r="G300" s="152"/>
      <c r="H300" s="185">
        <f t="shared" si="136"/>
        <v>0</v>
      </c>
      <c r="I300" s="153"/>
      <c r="J300" s="153"/>
      <c r="K300" s="186">
        <f t="shared" si="137"/>
        <v>0</v>
      </c>
      <c r="L300" s="187"/>
      <c r="M300" s="187"/>
      <c r="N300" s="187">
        <f t="shared" si="138"/>
        <v>0</v>
      </c>
      <c r="O300" s="188"/>
      <c r="P300" s="188"/>
      <c r="Q300" s="188">
        <f t="shared" si="139"/>
        <v>0</v>
      </c>
      <c r="R300" s="189"/>
      <c r="S300" s="189"/>
      <c r="T300" s="189">
        <f t="shared" si="140"/>
        <v>0</v>
      </c>
      <c r="U300" s="190"/>
      <c r="V300" s="190"/>
      <c r="W300" s="190">
        <f t="shared" si="141"/>
        <v>0</v>
      </c>
      <c r="X300" s="191"/>
      <c r="Y300" s="191"/>
      <c r="Z300" s="191">
        <f t="shared" si="142"/>
        <v>0</v>
      </c>
      <c r="AA300" s="192"/>
      <c r="AB300" s="192"/>
      <c r="AC300" s="192">
        <f t="shared" si="143"/>
        <v>0</v>
      </c>
      <c r="AD300" s="193"/>
      <c r="AE300" s="193"/>
      <c r="AF300" s="193">
        <f t="shared" si="144"/>
        <v>0</v>
      </c>
      <c r="AG300" s="194"/>
      <c r="AH300" s="194"/>
      <c r="AI300" s="194">
        <f t="shared" si="145"/>
        <v>0</v>
      </c>
      <c r="AJ300" s="195"/>
      <c r="AK300" s="195"/>
      <c r="AL300" s="195">
        <f t="shared" si="146"/>
        <v>0</v>
      </c>
      <c r="AM300" s="196"/>
      <c r="AN300" s="196"/>
      <c r="AO300" s="196">
        <f t="shared" si="147"/>
        <v>0</v>
      </c>
      <c r="AP300" s="197"/>
      <c r="AQ300" s="197"/>
      <c r="AR300" s="197">
        <f t="shared" si="148"/>
        <v>0</v>
      </c>
      <c r="AS300" s="198"/>
      <c r="AT300" s="198"/>
      <c r="AU300" s="198">
        <f t="shared" si="149"/>
        <v>0</v>
      </c>
      <c r="AV300" s="199"/>
      <c r="AW300" s="199"/>
      <c r="AX300" s="199">
        <f t="shared" si="150"/>
        <v>0</v>
      </c>
      <c r="AY300" s="200"/>
      <c r="AZ300" s="200"/>
      <c r="BA300" s="200">
        <f t="shared" si="151"/>
        <v>0</v>
      </c>
      <c r="BB300" s="201"/>
      <c r="BC300" s="201"/>
      <c r="BD300" s="201">
        <f t="shared" si="152"/>
        <v>0</v>
      </c>
      <c r="BE300" s="202"/>
      <c r="BF300" s="202"/>
      <c r="BG300" s="202">
        <f t="shared" si="153"/>
        <v>0</v>
      </c>
      <c r="BH300" s="203"/>
      <c r="BI300" s="203"/>
      <c r="BJ300" s="203">
        <f t="shared" si="154"/>
        <v>0</v>
      </c>
      <c r="BK300" s="195"/>
      <c r="BL300" s="195"/>
      <c r="BM300" s="195">
        <f t="shared" si="155"/>
        <v>0</v>
      </c>
      <c r="BN300" s="204"/>
      <c r="BO300" s="204"/>
      <c r="BP300" s="204">
        <f t="shared" si="156"/>
        <v>0</v>
      </c>
      <c r="BQ300" s="205"/>
      <c r="BR300" s="205"/>
      <c r="BS300" s="205">
        <f t="shared" si="157"/>
        <v>0</v>
      </c>
      <c r="BT300" s="206"/>
      <c r="BU300" s="206"/>
      <c r="BV300" s="206">
        <f t="shared" si="158"/>
        <v>0</v>
      </c>
      <c r="BW300" s="207"/>
      <c r="BX300" s="207"/>
      <c r="BY300" s="207">
        <f t="shared" si="159"/>
        <v>0</v>
      </c>
      <c r="BZ300" s="208"/>
      <c r="CA300" s="208"/>
      <c r="CB300" s="208">
        <f t="shared" si="160"/>
        <v>0</v>
      </c>
      <c r="CC300" s="209"/>
      <c r="CD300" s="209"/>
      <c r="CE300" s="209">
        <f t="shared" si="161"/>
        <v>0</v>
      </c>
      <c r="CF300" s="210"/>
      <c r="CG300" s="210"/>
      <c r="CH300" s="210">
        <f t="shared" si="162"/>
        <v>0</v>
      </c>
      <c r="CI300" s="211"/>
      <c r="CJ300" s="211"/>
      <c r="CK300" s="211">
        <f t="shared" si="163"/>
        <v>0</v>
      </c>
      <c r="CL300" s="206"/>
      <c r="CM300" s="206"/>
      <c r="CN300" s="206">
        <f t="shared" si="164"/>
        <v>0</v>
      </c>
      <c r="CO300" s="212"/>
      <c r="CP300" s="212"/>
      <c r="CQ300" s="212">
        <f t="shared" si="165"/>
        <v>0</v>
      </c>
      <c r="CR300" s="213"/>
      <c r="CS300" s="213"/>
      <c r="CT300" s="213">
        <f t="shared" si="166"/>
        <v>0</v>
      </c>
      <c r="CU300">
        <f t="shared" si="167"/>
        <v>0</v>
      </c>
      <c r="CV300">
        <f t="shared" si="168"/>
        <v>0</v>
      </c>
      <c r="CW300">
        <f t="shared" si="169"/>
        <v>0</v>
      </c>
      <c r="CY300" s="140" t="e">
        <f t="shared" si="170"/>
        <v>#NAME?</v>
      </c>
      <c r="CZ300">
        <f t="shared" si="171"/>
        <v>0</v>
      </c>
    </row>
    <row r="301" spans="1:104">
      <c r="A301" s="181">
        <v>230</v>
      </c>
      <c r="B301" s="230"/>
      <c r="C301" s="182" t="s">
        <v>130</v>
      </c>
      <c r="D301" s="183"/>
      <c r="E301" s="184"/>
      <c r="F301" s="152"/>
      <c r="G301" s="152"/>
      <c r="H301" s="185">
        <f t="shared" si="136"/>
        <v>0</v>
      </c>
      <c r="I301" s="153"/>
      <c r="J301" s="153"/>
      <c r="K301" s="186">
        <f t="shared" si="137"/>
        <v>0</v>
      </c>
      <c r="L301" s="187"/>
      <c r="M301" s="187"/>
      <c r="N301" s="187">
        <f t="shared" si="138"/>
        <v>0</v>
      </c>
      <c r="O301" s="188"/>
      <c r="P301" s="188"/>
      <c r="Q301" s="188">
        <f t="shared" si="139"/>
        <v>0</v>
      </c>
      <c r="R301" s="189"/>
      <c r="S301" s="189"/>
      <c r="T301" s="189">
        <f t="shared" si="140"/>
        <v>0</v>
      </c>
      <c r="U301" s="190"/>
      <c r="V301" s="190"/>
      <c r="W301" s="190">
        <f t="shared" si="141"/>
        <v>0</v>
      </c>
      <c r="X301" s="191"/>
      <c r="Y301" s="191"/>
      <c r="Z301" s="191">
        <f t="shared" si="142"/>
        <v>0</v>
      </c>
      <c r="AA301" s="192"/>
      <c r="AB301" s="192"/>
      <c r="AC301" s="192">
        <f t="shared" si="143"/>
        <v>0</v>
      </c>
      <c r="AD301" s="193"/>
      <c r="AE301" s="193"/>
      <c r="AF301" s="193">
        <f t="shared" si="144"/>
        <v>0</v>
      </c>
      <c r="AG301" s="194"/>
      <c r="AH301" s="194"/>
      <c r="AI301" s="194">
        <f t="shared" si="145"/>
        <v>0</v>
      </c>
      <c r="AJ301" s="195"/>
      <c r="AK301" s="195"/>
      <c r="AL301" s="195">
        <f t="shared" si="146"/>
        <v>0</v>
      </c>
      <c r="AM301" s="196"/>
      <c r="AN301" s="196"/>
      <c r="AO301" s="196">
        <f t="shared" si="147"/>
        <v>0</v>
      </c>
      <c r="AP301" s="197"/>
      <c r="AQ301" s="197"/>
      <c r="AR301" s="197">
        <f t="shared" si="148"/>
        <v>0</v>
      </c>
      <c r="AS301" s="198"/>
      <c r="AT301" s="198"/>
      <c r="AU301" s="198">
        <f t="shared" si="149"/>
        <v>0</v>
      </c>
      <c r="AV301" s="199"/>
      <c r="AW301" s="199"/>
      <c r="AX301" s="199">
        <f t="shared" si="150"/>
        <v>0</v>
      </c>
      <c r="AY301" s="200"/>
      <c r="AZ301" s="200"/>
      <c r="BA301" s="200">
        <f t="shared" si="151"/>
        <v>0</v>
      </c>
      <c r="BB301" s="201"/>
      <c r="BC301" s="201"/>
      <c r="BD301" s="201">
        <f t="shared" si="152"/>
        <v>0</v>
      </c>
      <c r="BE301" s="202"/>
      <c r="BF301" s="202"/>
      <c r="BG301" s="202">
        <f t="shared" si="153"/>
        <v>0</v>
      </c>
      <c r="BH301" s="203"/>
      <c r="BI301" s="203"/>
      <c r="BJ301" s="203">
        <f t="shared" si="154"/>
        <v>0</v>
      </c>
      <c r="BK301" s="195"/>
      <c r="BL301" s="195"/>
      <c r="BM301" s="195">
        <f t="shared" si="155"/>
        <v>0</v>
      </c>
      <c r="BN301" s="204"/>
      <c r="BO301" s="204"/>
      <c r="BP301" s="204">
        <f t="shared" si="156"/>
        <v>0</v>
      </c>
      <c r="BQ301" s="205"/>
      <c r="BR301" s="205"/>
      <c r="BS301" s="205">
        <f t="shared" si="157"/>
        <v>0</v>
      </c>
      <c r="BT301" s="206"/>
      <c r="BU301" s="206"/>
      <c r="BV301" s="206">
        <f t="shared" si="158"/>
        <v>0</v>
      </c>
      <c r="BW301" s="207"/>
      <c r="BX301" s="207"/>
      <c r="BY301" s="207">
        <f t="shared" si="159"/>
        <v>0</v>
      </c>
      <c r="BZ301" s="208"/>
      <c r="CA301" s="208"/>
      <c r="CB301" s="208">
        <f t="shared" si="160"/>
        <v>0</v>
      </c>
      <c r="CC301" s="209"/>
      <c r="CD301" s="209"/>
      <c r="CE301" s="209">
        <f t="shared" si="161"/>
        <v>0</v>
      </c>
      <c r="CF301" s="210"/>
      <c r="CG301" s="210"/>
      <c r="CH301" s="210">
        <f t="shared" si="162"/>
        <v>0</v>
      </c>
      <c r="CI301" s="211"/>
      <c r="CJ301" s="211"/>
      <c r="CK301" s="211">
        <f t="shared" si="163"/>
        <v>0</v>
      </c>
      <c r="CL301" s="206"/>
      <c r="CM301" s="206"/>
      <c r="CN301" s="206">
        <f t="shared" si="164"/>
        <v>0</v>
      </c>
      <c r="CO301" s="212"/>
      <c r="CP301" s="212"/>
      <c r="CQ301" s="212">
        <f t="shared" si="165"/>
        <v>0</v>
      </c>
      <c r="CR301" s="213"/>
      <c r="CS301" s="213"/>
      <c r="CT301" s="213">
        <f t="shared" si="166"/>
        <v>0</v>
      </c>
      <c r="CU301">
        <f t="shared" si="167"/>
        <v>0</v>
      </c>
      <c r="CV301">
        <f t="shared" si="168"/>
        <v>0</v>
      </c>
      <c r="CW301">
        <f t="shared" si="169"/>
        <v>0</v>
      </c>
      <c r="CY301" s="140" t="e">
        <f t="shared" si="170"/>
        <v>#NAME?</v>
      </c>
      <c r="CZ301">
        <f t="shared" si="171"/>
        <v>0</v>
      </c>
    </row>
    <row r="302" spans="1:104">
      <c r="A302" s="181">
        <v>231</v>
      </c>
      <c r="B302" s="230"/>
      <c r="C302" s="182" t="s">
        <v>130</v>
      </c>
      <c r="D302" s="183"/>
      <c r="E302" s="184"/>
      <c r="F302" s="152"/>
      <c r="G302" s="152"/>
      <c r="H302" s="185">
        <f t="shared" si="136"/>
        <v>0</v>
      </c>
      <c r="I302" s="153"/>
      <c r="J302" s="153"/>
      <c r="K302" s="186">
        <f t="shared" si="137"/>
        <v>0</v>
      </c>
      <c r="L302" s="187"/>
      <c r="M302" s="187"/>
      <c r="N302" s="187">
        <f t="shared" si="138"/>
        <v>0</v>
      </c>
      <c r="O302" s="188"/>
      <c r="P302" s="188"/>
      <c r="Q302" s="188">
        <f t="shared" si="139"/>
        <v>0</v>
      </c>
      <c r="R302" s="189"/>
      <c r="S302" s="189"/>
      <c r="T302" s="189">
        <f t="shared" si="140"/>
        <v>0</v>
      </c>
      <c r="U302" s="190"/>
      <c r="V302" s="190"/>
      <c r="W302" s="190">
        <f t="shared" si="141"/>
        <v>0</v>
      </c>
      <c r="X302" s="191"/>
      <c r="Y302" s="191"/>
      <c r="Z302" s="191">
        <f t="shared" si="142"/>
        <v>0</v>
      </c>
      <c r="AA302" s="192"/>
      <c r="AB302" s="192"/>
      <c r="AC302" s="192">
        <f t="shared" si="143"/>
        <v>0</v>
      </c>
      <c r="AD302" s="193"/>
      <c r="AE302" s="193"/>
      <c r="AF302" s="193">
        <f t="shared" si="144"/>
        <v>0</v>
      </c>
      <c r="AG302" s="194"/>
      <c r="AH302" s="194"/>
      <c r="AI302" s="194">
        <f t="shared" si="145"/>
        <v>0</v>
      </c>
      <c r="AJ302" s="195"/>
      <c r="AK302" s="195"/>
      <c r="AL302" s="195">
        <f t="shared" si="146"/>
        <v>0</v>
      </c>
      <c r="AM302" s="196"/>
      <c r="AN302" s="196"/>
      <c r="AO302" s="196">
        <f t="shared" si="147"/>
        <v>0</v>
      </c>
      <c r="AP302" s="197"/>
      <c r="AQ302" s="197"/>
      <c r="AR302" s="197">
        <f t="shared" si="148"/>
        <v>0</v>
      </c>
      <c r="AS302" s="198"/>
      <c r="AT302" s="198"/>
      <c r="AU302" s="198">
        <f t="shared" si="149"/>
        <v>0</v>
      </c>
      <c r="AV302" s="199"/>
      <c r="AW302" s="199"/>
      <c r="AX302" s="199">
        <f t="shared" si="150"/>
        <v>0</v>
      </c>
      <c r="AY302" s="200"/>
      <c r="AZ302" s="200"/>
      <c r="BA302" s="200">
        <f t="shared" si="151"/>
        <v>0</v>
      </c>
      <c r="BB302" s="201"/>
      <c r="BC302" s="201"/>
      <c r="BD302" s="201">
        <f t="shared" si="152"/>
        <v>0</v>
      </c>
      <c r="BE302" s="202"/>
      <c r="BF302" s="202"/>
      <c r="BG302" s="202">
        <f t="shared" si="153"/>
        <v>0</v>
      </c>
      <c r="BH302" s="203"/>
      <c r="BI302" s="203"/>
      <c r="BJ302" s="203">
        <f t="shared" si="154"/>
        <v>0</v>
      </c>
      <c r="BK302" s="195"/>
      <c r="BL302" s="195"/>
      <c r="BM302" s="195">
        <f t="shared" si="155"/>
        <v>0</v>
      </c>
      <c r="BN302" s="204"/>
      <c r="BO302" s="204"/>
      <c r="BP302" s="204">
        <f t="shared" si="156"/>
        <v>0</v>
      </c>
      <c r="BQ302" s="205"/>
      <c r="BR302" s="205"/>
      <c r="BS302" s="205">
        <f t="shared" si="157"/>
        <v>0</v>
      </c>
      <c r="BT302" s="206"/>
      <c r="BU302" s="206"/>
      <c r="BV302" s="206">
        <f t="shared" si="158"/>
        <v>0</v>
      </c>
      <c r="BW302" s="207"/>
      <c r="BX302" s="207"/>
      <c r="BY302" s="207">
        <f t="shared" si="159"/>
        <v>0</v>
      </c>
      <c r="BZ302" s="208"/>
      <c r="CA302" s="208"/>
      <c r="CB302" s="208">
        <f t="shared" si="160"/>
        <v>0</v>
      </c>
      <c r="CC302" s="209"/>
      <c r="CD302" s="209"/>
      <c r="CE302" s="209">
        <f t="shared" si="161"/>
        <v>0</v>
      </c>
      <c r="CF302" s="210"/>
      <c r="CG302" s="210"/>
      <c r="CH302" s="210">
        <f t="shared" si="162"/>
        <v>0</v>
      </c>
      <c r="CI302" s="211"/>
      <c r="CJ302" s="211"/>
      <c r="CK302" s="211">
        <f t="shared" si="163"/>
        <v>0</v>
      </c>
      <c r="CL302" s="206"/>
      <c r="CM302" s="206"/>
      <c r="CN302" s="206">
        <f t="shared" si="164"/>
        <v>0</v>
      </c>
      <c r="CO302" s="212"/>
      <c r="CP302" s="212"/>
      <c r="CQ302" s="212">
        <f t="shared" si="165"/>
        <v>0</v>
      </c>
      <c r="CR302" s="213"/>
      <c r="CS302" s="213"/>
      <c r="CT302" s="213">
        <f t="shared" si="166"/>
        <v>0</v>
      </c>
      <c r="CU302">
        <f t="shared" si="167"/>
        <v>0</v>
      </c>
      <c r="CV302">
        <f t="shared" si="168"/>
        <v>0</v>
      </c>
      <c r="CW302">
        <f t="shared" si="169"/>
        <v>0</v>
      </c>
      <c r="CY302" s="140" t="e">
        <f t="shared" si="170"/>
        <v>#NAME?</v>
      </c>
      <c r="CZ302">
        <f t="shared" si="171"/>
        <v>0</v>
      </c>
    </row>
    <row r="303" spans="1:104">
      <c r="A303" s="181">
        <v>232</v>
      </c>
      <c r="B303" s="230"/>
      <c r="C303" s="182" t="s">
        <v>130</v>
      </c>
      <c r="D303" s="183"/>
      <c r="E303" s="184"/>
      <c r="F303" s="152"/>
      <c r="G303" s="152"/>
      <c r="H303" s="185">
        <f t="shared" si="136"/>
        <v>0</v>
      </c>
      <c r="I303" s="153"/>
      <c r="J303" s="153"/>
      <c r="K303" s="186">
        <f t="shared" si="137"/>
        <v>0</v>
      </c>
      <c r="L303" s="187"/>
      <c r="M303" s="187"/>
      <c r="N303" s="187">
        <f t="shared" si="138"/>
        <v>0</v>
      </c>
      <c r="O303" s="188"/>
      <c r="P303" s="188"/>
      <c r="Q303" s="188">
        <f t="shared" si="139"/>
        <v>0</v>
      </c>
      <c r="R303" s="189"/>
      <c r="S303" s="189"/>
      <c r="T303" s="189">
        <f t="shared" si="140"/>
        <v>0</v>
      </c>
      <c r="U303" s="190"/>
      <c r="V303" s="190"/>
      <c r="W303" s="190">
        <f t="shared" si="141"/>
        <v>0</v>
      </c>
      <c r="X303" s="191"/>
      <c r="Y303" s="191"/>
      <c r="Z303" s="191">
        <f t="shared" si="142"/>
        <v>0</v>
      </c>
      <c r="AA303" s="192"/>
      <c r="AB303" s="192"/>
      <c r="AC303" s="192">
        <f t="shared" si="143"/>
        <v>0</v>
      </c>
      <c r="AD303" s="193"/>
      <c r="AE303" s="193"/>
      <c r="AF303" s="193">
        <f t="shared" si="144"/>
        <v>0</v>
      </c>
      <c r="AG303" s="194"/>
      <c r="AH303" s="194"/>
      <c r="AI303" s="194">
        <f t="shared" si="145"/>
        <v>0</v>
      </c>
      <c r="AJ303" s="195"/>
      <c r="AK303" s="195"/>
      <c r="AL303" s="195">
        <f t="shared" si="146"/>
        <v>0</v>
      </c>
      <c r="AM303" s="196"/>
      <c r="AN303" s="196"/>
      <c r="AO303" s="196">
        <f t="shared" si="147"/>
        <v>0</v>
      </c>
      <c r="AP303" s="197"/>
      <c r="AQ303" s="197"/>
      <c r="AR303" s="197">
        <f t="shared" si="148"/>
        <v>0</v>
      </c>
      <c r="AS303" s="198"/>
      <c r="AT303" s="198"/>
      <c r="AU303" s="198">
        <f t="shared" si="149"/>
        <v>0</v>
      </c>
      <c r="AV303" s="199"/>
      <c r="AW303" s="199"/>
      <c r="AX303" s="199">
        <f t="shared" si="150"/>
        <v>0</v>
      </c>
      <c r="AY303" s="200"/>
      <c r="AZ303" s="200"/>
      <c r="BA303" s="200">
        <f t="shared" si="151"/>
        <v>0</v>
      </c>
      <c r="BB303" s="201"/>
      <c r="BC303" s="201"/>
      <c r="BD303" s="201">
        <f t="shared" si="152"/>
        <v>0</v>
      </c>
      <c r="BE303" s="202"/>
      <c r="BF303" s="202"/>
      <c r="BG303" s="202">
        <f t="shared" si="153"/>
        <v>0</v>
      </c>
      <c r="BH303" s="203"/>
      <c r="BI303" s="203"/>
      <c r="BJ303" s="203">
        <f t="shared" si="154"/>
        <v>0</v>
      </c>
      <c r="BK303" s="195"/>
      <c r="BL303" s="195"/>
      <c r="BM303" s="195">
        <f t="shared" si="155"/>
        <v>0</v>
      </c>
      <c r="BN303" s="204"/>
      <c r="BO303" s="204"/>
      <c r="BP303" s="204">
        <f t="shared" si="156"/>
        <v>0</v>
      </c>
      <c r="BQ303" s="205"/>
      <c r="BR303" s="205"/>
      <c r="BS303" s="205">
        <f t="shared" si="157"/>
        <v>0</v>
      </c>
      <c r="BT303" s="206"/>
      <c r="BU303" s="206"/>
      <c r="BV303" s="206">
        <f t="shared" si="158"/>
        <v>0</v>
      </c>
      <c r="BW303" s="207"/>
      <c r="BX303" s="207"/>
      <c r="BY303" s="207">
        <f t="shared" si="159"/>
        <v>0</v>
      </c>
      <c r="BZ303" s="208"/>
      <c r="CA303" s="208"/>
      <c r="CB303" s="208">
        <f t="shared" si="160"/>
        <v>0</v>
      </c>
      <c r="CC303" s="209"/>
      <c r="CD303" s="209"/>
      <c r="CE303" s="209">
        <f t="shared" si="161"/>
        <v>0</v>
      </c>
      <c r="CF303" s="210"/>
      <c r="CG303" s="210"/>
      <c r="CH303" s="210">
        <f t="shared" si="162"/>
        <v>0</v>
      </c>
      <c r="CI303" s="211"/>
      <c r="CJ303" s="211"/>
      <c r="CK303" s="211">
        <f t="shared" si="163"/>
        <v>0</v>
      </c>
      <c r="CL303" s="206"/>
      <c r="CM303" s="206"/>
      <c r="CN303" s="206">
        <f t="shared" si="164"/>
        <v>0</v>
      </c>
      <c r="CO303" s="212"/>
      <c r="CP303" s="212"/>
      <c r="CQ303" s="212">
        <f t="shared" si="165"/>
        <v>0</v>
      </c>
      <c r="CR303" s="213"/>
      <c r="CS303" s="213"/>
      <c r="CT303" s="213">
        <f t="shared" si="166"/>
        <v>0</v>
      </c>
      <c r="CU303">
        <f t="shared" si="167"/>
        <v>0</v>
      </c>
      <c r="CV303">
        <f t="shared" si="168"/>
        <v>0</v>
      </c>
      <c r="CW303">
        <f t="shared" si="169"/>
        <v>0</v>
      </c>
      <c r="CY303" s="140" t="e">
        <f t="shared" si="170"/>
        <v>#NAME?</v>
      </c>
      <c r="CZ303">
        <f t="shared" si="171"/>
        <v>0</v>
      </c>
    </row>
    <row r="304" spans="1:104">
      <c r="A304" s="181">
        <v>233</v>
      </c>
      <c r="B304" s="230"/>
      <c r="C304" s="182" t="s">
        <v>130</v>
      </c>
      <c r="D304" s="183"/>
      <c r="E304" s="184"/>
      <c r="F304" s="152"/>
      <c r="G304" s="152"/>
      <c r="H304" s="185">
        <f t="shared" si="136"/>
        <v>0</v>
      </c>
      <c r="I304" s="153"/>
      <c r="J304" s="153"/>
      <c r="K304" s="186">
        <f t="shared" si="137"/>
        <v>0</v>
      </c>
      <c r="L304" s="187"/>
      <c r="M304" s="187"/>
      <c r="N304" s="187">
        <f t="shared" si="138"/>
        <v>0</v>
      </c>
      <c r="O304" s="188"/>
      <c r="P304" s="188"/>
      <c r="Q304" s="188">
        <f t="shared" si="139"/>
        <v>0</v>
      </c>
      <c r="R304" s="189"/>
      <c r="S304" s="189"/>
      <c r="T304" s="189">
        <f t="shared" si="140"/>
        <v>0</v>
      </c>
      <c r="U304" s="190"/>
      <c r="V304" s="190"/>
      <c r="W304" s="190">
        <f t="shared" si="141"/>
        <v>0</v>
      </c>
      <c r="X304" s="191"/>
      <c r="Y304" s="191"/>
      <c r="Z304" s="191">
        <f t="shared" si="142"/>
        <v>0</v>
      </c>
      <c r="AA304" s="192"/>
      <c r="AB304" s="192"/>
      <c r="AC304" s="192">
        <f t="shared" si="143"/>
        <v>0</v>
      </c>
      <c r="AD304" s="193"/>
      <c r="AE304" s="193"/>
      <c r="AF304" s="193">
        <f t="shared" si="144"/>
        <v>0</v>
      </c>
      <c r="AG304" s="194"/>
      <c r="AH304" s="194"/>
      <c r="AI304" s="194">
        <f t="shared" si="145"/>
        <v>0</v>
      </c>
      <c r="AJ304" s="195"/>
      <c r="AK304" s="195"/>
      <c r="AL304" s="195">
        <f t="shared" si="146"/>
        <v>0</v>
      </c>
      <c r="AM304" s="196"/>
      <c r="AN304" s="196"/>
      <c r="AO304" s="196">
        <f t="shared" si="147"/>
        <v>0</v>
      </c>
      <c r="AP304" s="197"/>
      <c r="AQ304" s="197"/>
      <c r="AR304" s="197">
        <f t="shared" si="148"/>
        <v>0</v>
      </c>
      <c r="AS304" s="198"/>
      <c r="AT304" s="198"/>
      <c r="AU304" s="198">
        <f t="shared" si="149"/>
        <v>0</v>
      </c>
      <c r="AV304" s="199"/>
      <c r="AW304" s="199"/>
      <c r="AX304" s="199">
        <f t="shared" si="150"/>
        <v>0</v>
      </c>
      <c r="AY304" s="200"/>
      <c r="AZ304" s="200"/>
      <c r="BA304" s="200">
        <f t="shared" si="151"/>
        <v>0</v>
      </c>
      <c r="BB304" s="201"/>
      <c r="BC304" s="201"/>
      <c r="BD304" s="201">
        <f t="shared" si="152"/>
        <v>0</v>
      </c>
      <c r="BE304" s="202"/>
      <c r="BF304" s="202"/>
      <c r="BG304" s="202">
        <f t="shared" si="153"/>
        <v>0</v>
      </c>
      <c r="BH304" s="203"/>
      <c r="BI304" s="203"/>
      <c r="BJ304" s="203">
        <f t="shared" si="154"/>
        <v>0</v>
      </c>
      <c r="BK304" s="195"/>
      <c r="BL304" s="195"/>
      <c r="BM304" s="195">
        <f t="shared" si="155"/>
        <v>0</v>
      </c>
      <c r="BN304" s="204"/>
      <c r="BO304" s="204"/>
      <c r="BP304" s="204">
        <f t="shared" si="156"/>
        <v>0</v>
      </c>
      <c r="BQ304" s="205"/>
      <c r="BR304" s="205"/>
      <c r="BS304" s="205">
        <f t="shared" si="157"/>
        <v>0</v>
      </c>
      <c r="BT304" s="206"/>
      <c r="BU304" s="206"/>
      <c r="BV304" s="206">
        <f t="shared" si="158"/>
        <v>0</v>
      </c>
      <c r="BW304" s="207"/>
      <c r="BX304" s="207"/>
      <c r="BY304" s="207">
        <f t="shared" si="159"/>
        <v>0</v>
      </c>
      <c r="BZ304" s="208"/>
      <c r="CA304" s="208"/>
      <c r="CB304" s="208">
        <f t="shared" si="160"/>
        <v>0</v>
      </c>
      <c r="CC304" s="209"/>
      <c r="CD304" s="209"/>
      <c r="CE304" s="209">
        <f t="shared" si="161"/>
        <v>0</v>
      </c>
      <c r="CF304" s="210"/>
      <c r="CG304" s="210"/>
      <c r="CH304" s="210">
        <f t="shared" si="162"/>
        <v>0</v>
      </c>
      <c r="CI304" s="211"/>
      <c r="CJ304" s="211"/>
      <c r="CK304" s="211">
        <f t="shared" si="163"/>
        <v>0</v>
      </c>
      <c r="CL304" s="206"/>
      <c r="CM304" s="206"/>
      <c r="CN304" s="206">
        <f t="shared" si="164"/>
        <v>0</v>
      </c>
      <c r="CO304" s="212"/>
      <c r="CP304" s="212"/>
      <c r="CQ304" s="212">
        <f t="shared" si="165"/>
        <v>0</v>
      </c>
      <c r="CR304" s="213"/>
      <c r="CS304" s="213"/>
      <c r="CT304" s="213">
        <f t="shared" si="166"/>
        <v>0</v>
      </c>
      <c r="CU304">
        <f t="shared" si="167"/>
        <v>0</v>
      </c>
      <c r="CV304">
        <f t="shared" si="168"/>
        <v>0</v>
      </c>
      <c r="CW304">
        <f t="shared" si="169"/>
        <v>0</v>
      </c>
      <c r="CY304" s="140" t="e">
        <f t="shared" si="170"/>
        <v>#NAME?</v>
      </c>
      <c r="CZ304">
        <f t="shared" si="171"/>
        <v>0</v>
      </c>
    </row>
    <row r="305" spans="1:104">
      <c r="A305" s="181">
        <v>234</v>
      </c>
      <c r="B305" s="230"/>
      <c r="C305" s="182" t="s">
        <v>130</v>
      </c>
      <c r="D305" s="183"/>
      <c r="E305" s="184"/>
      <c r="F305" s="152"/>
      <c r="G305" s="152"/>
      <c r="H305" s="185">
        <f t="shared" si="136"/>
        <v>0</v>
      </c>
      <c r="I305" s="153"/>
      <c r="J305" s="153"/>
      <c r="K305" s="186">
        <f t="shared" si="137"/>
        <v>0</v>
      </c>
      <c r="L305" s="187"/>
      <c r="M305" s="187"/>
      <c r="N305" s="187">
        <f t="shared" si="138"/>
        <v>0</v>
      </c>
      <c r="O305" s="188"/>
      <c r="P305" s="188"/>
      <c r="Q305" s="188">
        <f t="shared" si="139"/>
        <v>0</v>
      </c>
      <c r="R305" s="189"/>
      <c r="S305" s="189"/>
      <c r="T305" s="189">
        <f t="shared" si="140"/>
        <v>0</v>
      </c>
      <c r="U305" s="190"/>
      <c r="V305" s="190"/>
      <c r="W305" s="190">
        <f t="shared" si="141"/>
        <v>0</v>
      </c>
      <c r="X305" s="191"/>
      <c r="Y305" s="191"/>
      <c r="Z305" s="191">
        <f t="shared" si="142"/>
        <v>0</v>
      </c>
      <c r="AA305" s="192"/>
      <c r="AB305" s="192"/>
      <c r="AC305" s="192">
        <f t="shared" si="143"/>
        <v>0</v>
      </c>
      <c r="AD305" s="193"/>
      <c r="AE305" s="193"/>
      <c r="AF305" s="193">
        <f t="shared" si="144"/>
        <v>0</v>
      </c>
      <c r="AG305" s="194"/>
      <c r="AH305" s="194"/>
      <c r="AI305" s="194">
        <f t="shared" si="145"/>
        <v>0</v>
      </c>
      <c r="AJ305" s="195"/>
      <c r="AK305" s="195"/>
      <c r="AL305" s="195">
        <f t="shared" si="146"/>
        <v>0</v>
      </c>
      <c r="AM305" s="196"/>
      <c r="AN305" s="196"/>
      <c r="AO305" s="196">
        <f t="shared" si="147"/>
        <v>0</v>
      </c>
      <c r="AP305" s="197"/>
      <c r="AQ305" s="197"/>
      <c r="AR305" s="197">
        <f t="shared" si="148"/>
        <v>0</v>
      </c>
      <c r="AS305" s="198"/>
      <c r="AT305" s="198"/>
      <c r="AU305" s="198">
        <f t="shared" si="149"/>
        <v>0</v>
      </c>
      <c r="AV305" s="199"/>
      <c r="AW305" s="199"/>
      <c r="AX305" s="199">
        <f t="shared" si="150"/>
        <v>0</v>
      </c>
      <c r="AY305" s="200"/>
      <c r="AZ305" s="200"/>
      <c r="BA305" s="200">
        <f t="shared" si="151"/>
        <v>0</v>
      </c>
      <c r="BB305" s="201"/>
      <c r="BC305" s="201"/>
      <c r="BD305" s="201">
        <f t="shared" si="152"/>
        <v>0</v>
      </c>
      <c r="BE305" s="202"/>
      <c r="BF305" s="202"/>
      <c r="BG305" s="202">
        <f t="shared" si="153"/>
        <v>0</v>
      </c>
      <c r="BH305" s="203"/>
      <c r="BI305" s="203"/>
      <c r="BJ305" s="203">
        <f t="shared" si="154"/>
        <v>0</v>
      </c>
      <c r="BK305" s="195"/>
      <c r="BL305" s="195"/>
      <c r="BM305" s="195">
        <f t="shared" si="155"/>
        <v>0</v>
      </c>
      <c r="BN305" s="204"/>
      <c r="BO305" s="204"/>
      <c r="BP305" s="204">
        <f t="shared" si="156"/>
        <v>0</v>
      </c>
      <c r="BQ305" s="205"/>
      <c r="BR305" s="205"/>
      <c r="BS305" s="205">
        <f t="shared" si="157"/>
        <v>0</v>
      </c>
      <c r="BT305" s="206"/>
      <c r="BU305" s="206"/>
      <c r="BV305" s="206">
        <f t="shared" si="158"/>
        <v>0</v>
      </c>
      <c r="BW305" s="207"/>
      <c r="BX305" s="207"/>
      <c r="BY305" s="207">
        <f t="shared" si="159"/>
        <v>0</v>
      </c>
      <c r="BZ305" s="208"/>
      <c r="CA305" s="208"/>
      <c r="CB305" s="208">
        <f t="shared" si="160"/>
        <v>0</v>
      </c>
      <c r="CC305" s="209"/>
      <c r="CD305" s="209"/>
      <c r="CE305" s="209">
        <f t="shared" si="161"/>
        <v>0</v>
      </c>
      <c r="CF305" s="210"/>
      <c r="CG305" s="210"/>
      <c r="CH305" s="210">
        <f t="shared" si="162"/>
        <v>0</v>
      </c>
      <c r="CI305" s="211"/>
      <c r="CJ305" s="211"/>
      <c r="CK305" s="211">
        <f t="shared" si="163"/>
        <v>0</v>
      </c>
      <c r="CL305" s="206"/>
      <c r="CM305" s="206"/>
      <c r="CN305" s="206">
        <f t="shared" si="164"/>
        <v>0</v>
      </c>
      <c r="CO305" s="212"/>
      <c r="CP305" s="212"/>
      <c r="CQ305" s="212">
        <f t="shared" si="165"/>
        <v>0</v>
      </c>
      <c r="CR305" s="213"/>
      <c r="CS305" s="213"/>
      <c r="CT305" s="213">
        <f t="shared" si="166"/>
        <v>0</v>
      </c>
      <c r="CU305">
        <f t="shared" si="167"/>
        <v>0</v>
      </c>
      <c r="CV305">
        <f t="shared" si="168"/>
        <v>0</v>
      </c>
      <c r="CW305">
        <f t="shared" si="169"/>
        <v>0</v>
      </c>
      <c r="CY305" s="140" t="e">
        <f t="shared" si="170"/>
        <v>#NAME?</v>
      </c>
      <c r="CZ305">
        <f t="shared" si="171"/>
        <v>0</v>
      </c>
    </row>
    <row r="306" spans="1:104">
      <c r="A306" s="181">
        <v>235</v>
      </c>
      <c r="B306" s="230"/>
      <c r="C306" s="182" t="s">
        <v>130</v>
      </c>
      <c r="D306" s="183"/>
      <c r="E306" s="184"/>
      <c r="F306" s="152"/>
      <c r="G306" s="152"/>
      <c r="H306" s="185">
        <f t="shared" si="136"/>
        <v>0</v>
      </c>
      <c r="I306" s="153"/>
      <c r="J306" s="153"/>
      <c r="K306" s="186">
        <f t="shared" si="137"/>
        <v>0</v>
      </c>
      <c r="L306" s="187"/>
      <c r="M306" s="187"/>
      <c r="N306" s="187">
        <f t="shared" si="138"/>
        <v>0</v>
      </c>
      <c r="O306" s="188"/>
      <c r="P306" s="188"/>
      <c r="Q306" s="188">
        <f t="shared" si="139"/>
        <v>0</v>
      </c>
      <c r="R306" s="189"/>
      <c r="S306" s="189"/>
      <c r="T306" s="189">
        <f t="shared" si="140"/>
        <v>0</v>
      </c>
      <c r="U306" s="190"/>
      <c r="V306" s="190"/>
      <c r="W306" s="190">
        <f t="shared" si="141"/>
        <v>0</v>
      </c>
      <c r="X306" s="191"/>
      <c r="Y306" s="191"/>
      <c r="Z306" s="191">
        <f t="shared" si="142"/>
        <v>0</v>
      </c>
      <c r="AA306" s="192"/>
      <c r="AB306" s="192"/>
      <c r="AC306" s="192">
        <f t="shared" si="143"/>
        <v>0</v>
      </c>
      <c r="AD306" s="193"/>
      <c r="AE306" s="193"/>
      <c r="AF306" s="193">
        <f t="shared" si="144"/>
        <v>0</v>
      </c>
      <c r="AG306" s="194"/>
      <c r="AH306" s="194"/>
      <c r="AI306" s="194">
        <f t="shared" si="145"/>
        <v>0</v>
      </c>
      <c r="AJ306" s="195"/>
      <c r="AK306" s="195"/>
      <c r="AL306" s="195">
        <f t="shared" si="146"/>
        <v>0</v>
      </c>
      <c r="AM306" s="196"/>
      <c r="AN306" s="196"/>
      <c r="AO306" s="196">
        <f t="shared" si="147"/>
        <v>0</v>
      </c>
      <c r="AP306" s="197"/>
      <c r="AQ306" s="197"/>
      <c r="AR306" s="197">
        <f t="shared" si="148"/>
        <v>0</v>
      </c>
      <c r="AS306" s="198"/>
      <c r="AT306" s="198"/>
      <c r="AU306" s="198">
        <f t="shared" si="149"/>
        <v>0</v>
      </c>
      <c r="AV306" s="199"/>
      <c r="AW306" s="199"/>
      <c r="AX306" s="199">
        <f t="shared" si="150"/>
        <v>0</v>
      </c>
      <c r="AY306" s="200"/>
      <c r="AZ306" s="200"/>
      <c r="BA306" s="200">
        <f t="shared" si="151"/>
        <v>0</v>
      </c>
      <c r="BB306" s="201"/>
      <c r="BC306" s="201"/>
      <c r="BD306" s="201">
        <f t="shared" si="152"/>
        <v>0</v>
      </c>
      <c r="BE306" s="202"/>
      <c r="BF306" s="202"/>
      <c r="BG306" s="202">
        <f t="shared" si="153"/>
        <v>0</v>
      </c>
      <c r="BH306" s="203"/>
      <c r="BI306" s="203"/>
      <c r="BJ306" s="203">
        <f t="shared" si="154"/>
        <v>0</v>
      </c>
      <c r="BK306" s="195"/>
      <c r="BL306" s="195"/>
      <c r="BM306" s="195">
        <f t="shared" si="155"/>
        <v>0</v>
      </c>
      <c r="BN306" s="204"/>
      <c r="BO306" s="204"/>
      <c r="BP306" s="204">
        <f t="shared" si="156"/>
        <v>0</v>
      </c>
      <c r="BQ306" s="205"/>
      <c r="BR306" s="205"/>
      <c r="BS306" s="205">
        <f t="shared" si="157"/>
        <v>0</v>
      </c>
      <c r="BT306" s="206"/>
      <c r="BU306" s="206"/>
      <c r="BV306" s="206">
        <f t="shared" si="158"/>
        <v>0</v>
      </c>
      <c r="BW306" s="207"/>
      <c r="BX306" s="207"/>
      <c r="BY306" s="207">
        <f t="shared" si="159"/>
        <v>0</v>
      </c>
      <c r="BZ306" s="208"/>
      <c r="CA306" s="208"/>
      <c r="CB306" s="208">
        <f t="shared" si="160"/>
        <v>0</v>
      </c>
      <c r="CC306" s="209"/>
      <c r="CD306" s="209"/>
      <c r="CE306" s="209">
        <f t="shared" si="161"/>
        <v>0</v>
      </c>
      <c r="CF306" s="210"/>
      <c r="CG306" s="210"/>
      <c r="CH306" s="210">
        <f t="shared" si="162"/>
        <v>0</v>
      </c>
      <c r="CI306" s="211"/>
      <c r="CJ306" s="211"/>
      <c r="CK306" s="211">
        <f t="shared" si="163"/>
        <v>0</v>
      </c>
      <c r="CL306" s="206"/>
      <c r="CM306" s="206"/>
      <c r="CN306" s="206">
        <f t="shared" si="164"/>
        <v>0</v>
      </c>
      <c r="CO306" s="212"/>
      <c r="CP306" s="212"/>
      <c r="CQ306" s="212">
        <f t="shared" si="165"/>
        <v>0</v>
      </c>
      <c r="CR306" s="213"/>
      <c r="CS306" s="213"/>
      <c r="CT306" s="213">
        <f t="shared" si="166"/>
        <v>0</v>
      </c>
      <c r="CU306">
        <f t="shared" si="167"/>
        <v>0</v>
      </c>
      <c r="CV306">
        <f t="shared" si="168"/>
        <v>0</v>
      </c>
      <c r="CW306">
        <f t="shared" si="169"/>
        <v>0</v>
      </c>
      <c r="CY306" s="140" t="e">
        <f t="shared" si="170"/>
        <v>#NAME?</v>
      </c>
      <c r="CZ306">
        <f t="shared" si="171"/>
        <v>0</v>
      </c>
    </row>
    <row r="307" spans="1:104">
      <c r="A307" s="181">
        <v>236</v>
      </c>
      <c r="B307" s="230"/>
      <c r="C307" s="182" t="s">
        <v>130</v>
      </c>
      <c r="D307" s="183"/>
      <c r="E307" s="184"/>
      <c r="F307" s="152"/>
      <c r="G307" s="152"/>
      <c r="H307" s="185">
        <f t="shared" si="136"/>
        <v>0</v>
      </c>
      <c r="I307" s="153"/>
      <c r="J307" s="153"/>
      <c r="K307" s="186">
        <f t="shared" si="137"/>
        <v>0</v>
      </c>
      <c r="L307" s="187"/>
      <c r="M307" s="187"/>
      <c r="N307" s="187">
        <f t="shared" si="138"/>
        <v>0</v>
      </c>
      <c r="O307" s="188"/>
      <c r="P307" s="188"/>
      <c r="Q307" s="188">
        <f t="shared" si="139"/>
        <v>0</v>
      </c>
      <c r="R307" s="189"/>
      <c r="S307" s="189"/>
      <c r="T307" s="189">
        <f t="shared" si="140"/>
        <v>0</v>
      </c>
      <c r="U307" s="190"/>
      <c r="V307" s="190"/>
      <c r="W307" s="190">
        <f t="shared" si="141"/>
        <v>0</v>
      </c>
      <c r="X307" s="191"/>
      <c r="Y307" s="191"/>
      <c r="Z307" s="191">
        <f t="shared" si="142"/>
        <v>0</v>
      </c>
      <c r="AA307" s="192"/>
      <c r="AB307" s="192"/>
      <c r="AC307" s="192">
        <f t="shared" si="143"/>
        <v>0</v>
      </c>
      <c r="AD307" s="193"/>
      <c r="AE307" s="193"/>
      <c r="AF307" s="193">
        <f t="shared" si="144"/>
        <v>0</v>
      </c>
      <c r="AG307" s="194"/>
      <c r="AH307" s="194"/>
      <c r="AI307" s="194">
        <f t="shared" si="145"/>
        <v>0</v>
      </c>
      <c r="AJ307" s="195"/>
      <c r="AK307" s="195"/>
      <c r="AL307" s="195">
        <f t="shared" si="146"/>
        <v>0</v>
      </c>
      <c r="AM307" s="196"/>
      <c r="AN307" s="196"/>
      <c r="AO307" s="196">
        <f t="shared" si="147"/>
        <v>0</v>
      </c>
      <c r="AP307" s="197"/>
      <c r="AQ307" s="197"/>
      <c r="AR307" s="197">
        <f t="shared" si="148"/>
        <v>0</v>
      </c>
      <c r="AS307" s="198"/>
      <c r="AT307" s="198"/>
      <c r="AU307" s="198">
        <f t="shared" si="149"/>
        <v>0</v>
      </c>
      <c r="AV307" s="199"/>
      <c r="AW307" s="199"/>
      <c r="AX307" s="199">
        <f t="shared" si="150"/>
        <v>0</v>
      </c>
      <c r="AY307" s="200"/>
      <c r="AZ307" s="200"/>
      <c r="BA307" s="200">
        <f t="shared" si="151"/>
        <v>0</v>
      </c>
      <c r="BB307" s="201"/>
      <c r="BC307" s="201"/>
      <c r="BD307" s="201">
        <f t="shared" si="152"/>
        <v>0</v>
      </c>
      <c r="BE307" s="202"/>
      <c r="BF307" s="202"/>
      <c r="BG307" s="202">
        <f t="shared" si="153"/>
        <v>0</v>
      </c>
      <c r="BH307" s="203"/>
      <c r="BI307" s="203"/>
      <c r="BJ307" s="203">
        <f t="shared" si="154"/>
        <v>0</v>
      </c>
      <c r="BK307" s="195"/>
      <c r="BL307" s="195"/>
      <c r="BM307" s="195">
        <f t="shared" si="155"/>
        <v>0</v>
      </c>
      <c r="BN307" s="204"/>
      <c r="BO307" s="204"/>
      <c r="BP307" s="204">
        <f t="shared" si="156"/>
        <v>0</v>
      </c>
      <c r="BQ307" s="205"/>
      <c r="BR307" s="205"/>
      <c r="BS307" s="205">
        <f t="shared" si="157"/>
        <v>0</v>
      </c>
      <c r="BT307" s="206"/>
      <c r="BU307" s="206"/>
      <c r="BV307" s="206">
        <f t="shared" si="158"/>
        <v>0</v>
      </c>
      <c r="BW307" s="207"/>
      <c r="BX307" s="207"/>
      <c r="BY307" s="207">
        <f t="shared" si="159"/>
        <v>0</v>
      </c>
      <c r="BZ307" s="208"/>
      <c r="CA307" s="208"/>
      <c r="CB307" s="208">
        <f t="shared" si="160"/>
        <v>0</v>
      </c>
      <c r="CC307" s="209"/>
      <c r="CD307" s="209"/>
      <c r="CE307" s="209">
        <f t="shared" si="161"/>
        <v>0</v>
      </c>
      <c r="CF307" s="210"/>
      <c r="CG307" s="210"/>
      <c r="CH307" s="210">
        <f t="shared" si="162"/>
        <v>0</v>
      </c>
      <c r="CI307" s="211"/>
      <c r="CJ307" s="211"/>
      <c r="CK307" s="211">
        <f t="shared" si="163"/>
        <v>0</v>
      </c>
      <c r="CL307" s="206"/>
      <c r="CM307" s="206"/>
      <c r="CN307" s="206">
        <f t="shared" si="164"/>
        <v>0</v>
      </c>
      <c r="CO307" s="212"/>
      <c r="CP307" s="212"/>
      <c r="CQ307" s="212">
        <f t="shared" si="165"/>
        <v>0</v>
      </c>
      <c r="CR307" s="213"/>
      <c r="CS307" s="213"/>
      <c r="CT307" s="213">
        <f t="shared" si="166"/>
        <v>0</v>
      </c>
      <c r="CU307">
        <f t="shared" si="167"/>
        <v>0</v>
      </c>
      <c r="CV307">
        <f t="shared" si="168"/>
        <v>0</v>
      </c>
      <c r="CW307">
        <f t="shared" si="169"/>
        <v>0</v>
      </c>
      <c r="CY307" s="140" t="e">
        <f t="shared" si="170"/>
        <v>#NAME?</v>
      </c>
      <c r="CZ307">
        <f t="shared" si="171"/>
        <v>0</v>
      </c>
    </row>
    <row r="308" spans="1:104">
      <c r="A308" s="181">
        <v>237</v>
      </c>
      <c r="B308" s="230"/>
      <c r="C308" s="182" t="s">
        <v>130</v>
      </c>
      <c r="D308" s="183"/>
      <c r="E308" s="184"/>
      <c r="F308" s="152"/>
      <c r="G308" s="152"/>
      <c r="H308" s="185">
        <f t="shared" si="136"/>
        <v>0</v>
      </c>
      <c r="I308" s="153"/>
      <c r="J308" s="153"/>
      <c r="K308" s="186">
        <f t="shared" si="137"/>
        <v>0</v>
      </c>
      <c r="L308" s="187"/>
      <c r="M308" s="187"/>
      <c r="N308" s="187">
        <f t="shared" si="138"/>
        <v>0</v>
      </c>
      <c r="O308" s="188"/>
      <c r="P308" s="188"/>
      <c r="Q308" s="188">
        <f t="shared" si="139"/>
        <v>0</v>
      </c>
      <c r="R308" s="189"/>
      <c r="S308" s="189"/>
      <c r="T308" s="189">
        <f t="shared" si="140"/>
        <v>0</v>
      </c>
      <c r="U308" s="190"/>
      <c r="V308" s="190"/>
      <c r="W308" s="190">
        <f t="shared" si="141"/>
        <v>0</v>
      </c>
      <c r="X308" s="191"/>
      <c r="Y308" s="191"/>
      <c r="Z308" s="191">
        <f t="shared" si="142"/>
        <v>0</v>
      </c>
      <c r="AA308" s="192"/>
      <c r="AB308" s="192"/>
      <c r="AC308" s="192">
        <f t="shared" si="143"/>
        <v>0</v>
      </c>
      <c r="AD308" s="193"/>
      <c r="AE308" s="193"/>
      <c r="AF308" s="193">
        <f t="shared" si="144"/>
        <v>0</v>
      </c>
      <c r="AG308" s="194"/>
      <c r="AH308" s="194"/>
      <c r="AI308" s="194">
        <f t="shared" si="145"/>
        <v>0</v>
      </c>
      <c r="AJ308" s="195"/>
      <c r="AK308" s="195"/>
      <c r="AL308" s="195">
        <f t="shared" si="146"/>
        <v>0</v>
      </c>
      <c r="AM308" s="196"/>
      <c r="AN308" s="196"/>
      <c r="AO308" s="196">
        <f t="shared" si="147"/>
        <v>0</v>
      </c>
      <c r="AP308" s="197"/>
      <c r="AQ308" s="197"/>
      <c r="AR308" s="197">
        <f t="shared" si="148"/>
        <v>0</v>
      </c>
      <c r="AS308" s="198"/>
      <c r="AT308" s="198"/>
      <c r="AU308" s="198">
        <f t="shared" si="149"/>
        <v>0</v>
      </c>
      <c r="AV308" s="199"/>
      <c r="AW308" s="199"/>
      <c r="AX308" s="199">
        <f t="shared" si="150"/>
        <v>0</v>
      </c>
      <c r="AY308" s="200"/>
      <c r="AZ308" s="200"/>
      <c r="BA308" s="200">
        <f t="shared" si="151"/>
        <v>0</v>
      </c>
      <c r="BB308" s="201"/>
      <c r="BC308" s="201"/>
      <c r="BD308" s="201">
        <f t="shared" si="152"/>
        <v>0</v>
      </c>
      <c r="BE308" s="202"/>
      <c r="BF308" s="202"/>
      <c r="BG308" s="202">
        <f t="shared" si="153"/>
        <v>0</v>
      </c>
      <c r="BH308" s="203"/>
      <c r="BI308" s="203"/>
      <c r="BJ308" s="203">
        <f t="shared" si="154"/>
        <v>0</v>
      </c>
      <c r="BK308" s="195"/>
      <c r="BL308" s="195"/>
      <c r="BM308" s="195">
        <f t="shared" si="155"/>
        <v>0</v>
      </c>
      <c r="BN308" s="204"/>
      <c r="BO308" s="204"/>
      <c r="BP308" s="204">
        <f t="shared" si="156"/>
        <v>0</v>
      </c>
      <c r="BQ308" s="205"/>
      <c r="BR308" s="205"/>
      <c r="BS308" s="205">
        <f t="shared" si="157"/>
        <v>0</v>
      </c>
      <c r="BT308" s="206"/>
      <c r="BU308" s="206"/>
      <c r="BV308" s="206">
        <f t="shared" si="158"/>
        <v>0</v>
      </c>
      <c r="BW308" s="207"/>
      <c r="BX308" s="207"/>
      <c r="BY308" s="207">
        <f t="shared" si="159"/>
        <v>0</v>
      </c>
      <c r="BZ308" s="208"/>
      <c r="CA308" s="208"/>
      <c r="CB308" s="208">
        <f t="shared" si="160"/>
        <v>0</v>
      </c>
      <c r="CC308" s="209"/>
      <c r="CD308" s="209"/>
      <c r="CE308" s="209">
        <f t="shared" si="161"/>
        <v>0</v>
      </c>
      <c r="CF308" s="210"/>
      <c r="CG308" s="210"/>
      <c r="CH308" s="210">
        <f t="shared" si="162"/>
        <v>0</v>
      </c>
      <c r="CI308" s="211"/>
      <c r="CJ308" s="211"/>
      <c r="CK308" s="211">
        <f t="shared" si="163"/>
        <v>0</v>
      </c>
      <c r="CL308" s="206"/>
      <c r="CM308" s="206"/>
      <c r="CN308" s="206">
        <f t="shared" si="164"/>
        <v>0</v>
      </c>
      <c r="CO308" s="212"/>
      <c r="CP308" s="212"/>
      <c r="CQ308" s="212">
        <f t="shared" si="165"/>
        <v>0</v>
      </c>
      <c r="CR308" s="213"/>
      <c r="CS308" s="213"/>
      <c r="CT308" s="213">
        <f t="shared" si="166"/>
        <v>0</v>
      </c>
      <c r="CU308">
        <f t="shared" si="167"/>
        <v>0</v>
      </c>
      <c r="CV308">
        <f t="shared" si="168"/>
        <v>0</v>
      </c>
      <c r="CW308">
        <f t="shared" si="169"/>
        <v>0</v>
      </c>
      <c r="CY308" s="140" t="e">
        <f t="shared" si="170"/>
        <v>#NAME?</v>
      </c>
      <c r="CZ308">
        <f t="shared" si="171"/>
        <v>0</v>
      </c>
    </row>
    <row r="309" spans="1:104">
      <c r="A309" s="181">
        <v>238</v>
      </c>
      <c r="B309" s="230"/>
      <c r="C309" s="182" t="s">
        <v>130</v>
      </c>
      <c r="D309" s="183"/>
      <c r="E309" s="184"/>
      <c r="F309" s="152"/>
      <c r="G309" s="152"/>
      <c r="H309" s="185">
        <f t="shared" ref="H309:H372" si="172">D309+F309-G309</f>
        <v>0</v>
      </c>
      <c r="I309" s="153"/>
      <c r="J309" s="153"/>
      <c r="K309" s="186">
        <f t="shared" ref="K309:K372" si="173">H309+I309-J309</f>
        <v>0</v>
      </c>
      <c r="L309" s="187"/>
      <c r="M309" s="187"/>
      <c r="N309" s="187">
        <f t="shared" ref="N309:N372" si="174">K309+L309-M309</f>
        <v>0</v>
      </c>
      <c r="O309" s="188"/>
      <c r="P309" s="188"/>
      <c r="Q309" s="188">
        <f t="shared" ref="Q309:Q372" si="175">N309+O309-P309</f>
        <v>0</v>
      </c>
      <c r="R309" s="189"/>
      <c r="S309" s="189"/>
      <c r="T309" s="189">
        <f t="shared" ref="T309:T372" si="176">Q309+R309-S309</f>
        <v>0</v>
      </c>
      <c r="U309" s="190"/>
      <c r="V309" s="190"/>
      <c r="W309" s="190">
        <f t="shared" ref="W309:W372" si="177">T309+U309-V309</f>
        <v>0</v>
      </c>
      <c r="X309" s="191"/>
      <c r="Y309" s="191"/>
      <c r="Z309" s="191">
        <f t="shared" ref="Z309:Z372" si="178">W309+X309-Y309</f>
        <v>0</v>
      </c>
      <c r="AA309" s="192"/>
      <c r="AB309" s="192"/>
      <c r="AC309" s="192">
        <f t="shared" ref="AC309:AC372" si="179">Z309+AA309-AB309</f>
        <v>0</v>
      </c>
      <c r="AD309" s="193"/>
      <c r="AE309" s="193"/>
      <c r="AF309" s="193">
        <f t="shared" ref="AF309:AF372" si="180">AC309+AD309-AE309</f>
        <v>0</v>
      </c>
      <c r="AG309" s="194"/>
      <c r="AH309" s="194"/>
      <c r="AI309" s="194">
        <f t="shared" ref="AI309:AI372" si="181">AF309+AG309-AH309</f>
        <v>0</v>
      </c>
      <c r="AJ309" s="195"/>
      <c r="AK309" s="195"/>
      <c r="AL309" s="195">
        <f t="shared" ref="AL309:AL372" si="182">AI309+AJ309-AK309</f>
        <v>0</v>
      </c>
      <c r="AM309" s="196"/>
      <c r="AN309" s="196"/>
      <c r="AO309" s="196">
        <f t="shared" ref="AO309:AO372" si="183">AL309+AM309-AN309</f>
        <v>0</v>
      </c>
      <c r="AP309" s="197"/>
      <c r="AQ309" s="197"/>
      <c r="AR309" s="197">
        <f t="shared" ref="AR309:AR372" si="184">AO309+AP309-AQ309</f>
        <v>0</v>
      </c>
      <c r="AS309" s="198"/>
      <c r="AT309" s="198"/>
      <c r="AU309" s="198">
        <f t="shared" ref="AU309:AU372" si="185">AR309+AS309-AT309</f>
        <v>0</v>
      </c>
      <c r="AV309" s="199"/>
      <c r="AW309" s="199"/>
      <c r="AX309" s="199">
        <f t="shared" ref="AX309:AX372" si="186">AU309+AV309-AW309</f>
        <v>0</v>
      </c>
      <c r="AY309" s="200"/>
      <c r="AZ309" s="200"/>
      <c r="BA309" s="200">
        <f t="shared" ref="BA309:BA372" si="187">AX309+AY309-AZ309</f>
        <v>0</v>
      </c>
      <c r="BB309" s="201"/>
      <c r="BC309" s="201"/>
      <c r="BD309" s="201">
        <f t="shared" ref="BD309:BD372" si="188">BA309+BB309-BC309</f>
        <v>0</v>
      </c>
      <c r="BE309" s="202"/>
      <c r="BF309" s="202"/>
      <c r="BG309" s="202">
        <f t="shared" ref="BG309:BG372" si="189">BD309+BE309-BF309</f>
        <v>0</v>
      </c>
      <c r="BH309" s="203"/>
      <c r="BI309" s="203"/>
      <c r="BJ309" s="203">
        <f t="shared" ref="BJ309:BJ372" si="190">BG309+BH309-BI309</f>
        <v>0</v>
      </c>
      <c r="BK309" s="195"/>
      <c r="BL309" s="195"/>
      <c r="BM309" s="195">
        <f t="shared" ref="BM309:BM372" si="191">BJ309+BK309-BL309</f>
        <v>0</v>
      </c>
      <c r="BN309" s="204"/>
      <c r="BO309" s="204"/>
      <c r="BP309" s="204">
        <f t="shared" ref="BP309:BP372" si="192">BM309+BN309-BO309</f>
        <v>0</v>
      </c>
      <c r="BQ309" s="205"/>
      <c r="BR309" s="205"/>
      <c r="BS309" s="205">
        <f t="shared" ref="BS309:BS372" si="193">BP309+BQ309-BR309</f>
        <v>0</v>
      </c>
      <c r="BT309" s="206"/>
      <c r="BU309" s="206"/>
      <c r="BV309" s="206">
        <f t="shared" ref="BV309:BV372" si="194">BS309+BT309-BU309</f>
        <v>0</v>
      </c>
      <c r="BW309" s="207"/>
      <c r="BX309" s="207"/>
      <c r="BY309" s="207">
        <f t="shared" ref="BY309:BY372" si="195">BV309+BW309-BX309</f>
        <v>0</v>
      </c>
      <c r="BZ309" s="208"/>
      <c r="CA309" s="208"/>
      <c r="CB309" s="208">
        <f t="shared" ref="CB309:CB372" si="196">BY309+BZ309-CA309</f>
        <v>0</v>
      </c>
      <c r="CC309" s="209"/>
      <c r="CD309" s="209"/>
      <c r="CE309" s="209">
        <f t="shared" ref="CE309:CE372" si="197">CB309+CC309-CD309</f>
        <v>0</v>
      </c>
      <c r="CF309" s="210"/>
      <c r="CG309" s="210"/>
      <c r="CH309" s="210">
        <f t="shared" ref="CH309:CH372" si="198">CE309+CF309-CG309</f>
        <v>0</v>
      </c>
      <c r="CI309" s="211"/>
      <c r="CJ309" s="211"/>
      <c r="CK309" s="211">
        <f t="shared" ref="CK309:CK372" si="199">CH309+CI309-CJ309</f>
        <v>0</v>
      </c>
      <c r="CL309" s="206"/>
      <c r="CM309" s="206"/>
      <c r="CN309" s="206">
        <f t="shared" ref="CN309:CN372" si="200">CK309+CL309-CM309</f>
        <v>0</v>
      </c>
      <c r="CO309" s="212"/>
      <c r="CP309" s="212"/>
      <c r="CQ309" s="212">
        <f t="shared" ref="CQ309:CQ372" si="201">CN309+CO309-CP309</f>
        <v>0</v>
      </c>
      <c r="CR309" s="213"/>
      <c r="CS309" s="213"/>
      <c r="CT309" s="213">
        <f t="shared" ref="CT309:CT372" si="202">CQ309+CR309-CS309</f>
        <v>0</v>
      </c>
      <c r="CU309">
        <f t="shared" si="167"/>
        <v>0</v>
      </c>
      <c r="CV309">
        <f t="shared" si="168"/>
        <v>0</v>
      </c>
      <c r="CW309">
        <f t="shared" si="169"/>
        <v>0</v>
      </c>
      <c r="CY309" s="140" t="e">
        <f t="shared" si="170"/>
        <v>#NAME?</v>
      </c>
      <c r="CZ309">
        <f t="shared" si="171"/>
        <v>0</v>
      </c>
    </row>
    <row r="310" spans="1:104">
      <c r="A310" s="181">
        <v>239</v>
      </c>
      <c r="B310" s="230"/>
      <c r="C310" s="182" t="s">
        <v>130</v>
      </c>
      <c r="D310" s="183"/>
      <c r="E310" s="184"/>
      <c r="F310" s="152"/>
      <c r="G310" s="152"/>
      <c r="H310" s="185">
        <f t="shared" si="172"/>
        <v>0</v>
      </c>
      <c r="I310" s="153"/>
      <c r="J310" s="153"/>
      <c r="K310" s="186">
        <f t="shared" si="173"/>
        <v>0</v>
      </c>
      <c r="L310" s="187"/>
      <c r="M310" s="187"/>
      <c r="N310" s="187">
        <f t="shared" si="174"/>
        <v>0</v>
      </c>
      <c r="O310" s="188"/>
      <c r="P310" s="188"/>
      <c r="Q310" s="188">
        <f t="shared" si="175"/>
        <v>0</v>
      </c>
      <c r="R310" s="189"/>
      <c r="S310" s="189"/>
      <c r="T310" s="189">
        <f t="shared" si="176"/>
        <v>0</v>
      </c>
      <c r="U310" s="190"/>
      <c r="V310" s="190"/>
      <c r="W310" s="190">
        <f t="shared" si="177"/>
        <v>0</v>
      </c>
      <c r="X310" s="191"/>
      <c r="Y310" s="191"/>
      <c r="Z310" s="191">
        <f t="shared" si="178"/>
        <v>0</v>
      </c>
      <c r="AA310" s="192"/>
      <c r="AB310" s="192"/>
      <c r="AC310" s="192">
        <f t="shared" si="179"/>
        <v>0</v>
      </c>
      <c r="AD310" s="193"/>
      <c r="AE310" s="193"/>
      <c r="AF310" s="193">
        <f t="shared" si="180"/>
        <v>0</v>
      </c>
      <c r="AG310" s="194"/>
      <c r="AH310" s="194"/>
      <c r="AI310" s="194">
        <f t="shared" si="181"/>
        <v>0</v>
      </c>
      <c r="AJ310" s="195"/>
      <c r="AK310" s="195"/>
      <c r="AL310" s="195">
        <f t="shared" si="182"/>
        <v>0</v>
      </c>
      <c r="AM310" s="196"/>
      <c r="AN310" s="196"/>
      <c r="AO310" s="196">
        <f t="shared" si="183"/>
        <v>0</v>
      </c>
      <c r="AP310" s="197"/>
      <c r="AQ310" s="197"/>
      <c r="AR310" s="197">
        <f t="shared" si="184"/>
        <v>0</v>
      </c>
      <c r="AS310" s="198"/>
      <c r="AT310" s="198"/>
      <c r="AU310" s="198">
        <f t="shared" si="185"/>
        <v>0</v>
      </c>
      <c r="AV310" s="199"/>
      <c r="AW310" s="199"/>
      <c r="AX310" s="199">
        <f t="shared" si="186"/>
        <v>0</v>
      </c>
      <c r="AY310" s="200"/>
      <c r="AZ310" s="200"/>
      <c r="BA310" s="200">
        <f t="shared" si="187"/>
        <v>0</v>
      </c>
      <c r="BB310" s="201"/>
      <c r="BC310" s="201"/>
      <c r="BD310" s="201">
        <f t="shared" si="188"/>
        <v>0</v>
      </c>
      <c r="BE310" s="202"/>
      <c r="BF310" s="202"/>
      <c r="BG310" s="202">
        <f t="shared" si="189"/>
        <v>0</v>
      </c>
      <c r="BH310" s="203"/>
      <c r="BI310" s="203"/>
      <c r="BJ310" s="203">
        <f t="shared" si="190"/>
        <v>0</v>
      </c>
      <c r="BK310" s="195"/>
      <c r="BL310" s="195"/>
      <c r="BM310" s="195">
        <f t="shared" si="191"/>
        <v>0</v>
      </c>
      <c r="BN310" s="204"/>
      <c r="BO310" s="204"/>
      <c r="BP310" s="204">
        <f t="shared" si="192"/>
        <v>0</v>
      </c>
      <c r="BQ310" s="205"/>
      <c r="BR310" s="205"/>
      <c r="BS310" s="205">
        <f t="shared" si="193"/>
        <v>0</v>
      </c>
      <c r="BT310" s="206"/>
      <c r="BU310" s="206"/>
      <c r="BV310" s="206">
        <f t="shared" si="194"/>
        <v>0</v>
      </c>
      <c r="BW310" s="207"/>
      <c r="BX310" s="207"/>
      <c r="BY310" s="207">
        <f t="shared" si="195"/>
        <v>0</v>
      </c>
      <c r="BZ310" s="208"/>
      <c r="CA310" s="208"/>
      <c r="CB310" s="208">
        <f t="shared" si="196"/>
        <v>0</v>
      </c>
      <c r="CC310" s="209"/>
      <c r="CD310" s="209"/>
      <c r="CE310" s="209">
        <f t="shared" si="197"/>
        <v>0</v>
      </c>
      <c r="CF310" s="210"/>
      <c r="CG310" s="210"/>
      <c r="CH310" s="210">
        <f t="shared" si="198"/>
        <v>0</v>
      </c>
      <c r="CI310" s="211"/>
      <c r="CJ310" s="211"/>
      <c r="CK310" s="211">
        <f t="shared" si="199"/>
        <v>0</v>
      </c>
      <c r="CL310" s="206"/>
      <c r="CM310" s="206"/>
      <c r="CN310" s="206">
        <f t="shared" si="200"/>
        <v>0</v>
      </c>
      <c r="CO310" s="212"/>
      <c r="CP310" s="212"/>
      <c r="CQ310" s="212">
        <f t="shared" si="201"/>
        <v>0</v>
      </c>
      <c r="CR310" s="213"/>
      <c r="CS310" s="213"/>
      <c r="CT310" s="213">
        <f t="shared" si="202"/>
        <v>0</v>
      </c>
      <c r="CU310">
        <f t="shared" si="167"/>
        <v>0</v>
      </c>
      <c r="CV310">
        <f t="shared" si="168"/>
        <v>0</v>
      </c>
      <c r="CW310">
        <f t="shared" si="169"/>
        <v>0</v>
      </c>
      <c r="CY310" s="140" t="e">
        <f t="shared" si="170"/>
        <v>#NAME?</v>
      </c>
      <c r="CZ310">
        <f t="shared" si="171"/>
        <v>0</v>
      </c>
    </row>
    <row r="311" spans="1:104">
      <c r="A311" s="181">
        <v>240</v>
      </c>
      <c r="B311" s="230"/>
      <c r="C311" s="182" t="s">
        <v>130</v>
      </c>
      <c r="D311" s="183"/>
      <c r="E311" s="184"/>
      <c r="F311" s="152"/>
      <c r="G311" s="152"/>
      <c r="H311" s="185">
        <f t="shared" si="172"/>
        <v>0</v>
      </c>
      <c r="I311" s="153"/>
      <c r="J311" s="153"/>
      <c r="K311" s="186">
        <f t="shared" si="173"/>
        <v>0</v>
      </c>
      <c r="L311" s="187"/>
      <c r="M311" s="187"/>
      <c r="N311" s="187">
        <f t="shared" si="174"/>
        <v>0</v>
      </c>
      <c r="O311" s="188"/>
      <c r="P311" s="188"/>
      <c r="Q311" s="188">
        <f t="shared" si="175"/>
        <v>0</v>
      </c>
      <c r="R311" s="189"/>
      <c r="S311" s="189"/>
      <c r="T311" s="189">
        <f t="shared" si="176"/>
        <v>0</v>
      </c>
      <c r="U311" s="190"/>
      <c r="V311" s="190"/>
      <c r="W311" s="190">
        <f t="shared" si="177"/>
        <v>0</v>
      </c>
      <c r="X311" s="191"/>
      <c r="Y311" s="191"/>
      <c r="Z311" s="191">
        <f t="shared" si="178"/>
        <v>0</v>
      </c>
      <c r="AA311" s="192"/>
      <c r="AB311" s="192"/>
      <c r="AC311" s="192">
        <f t="shared" si="179"/>
        <v>0</v>
      </c>
      <c r="AD311" s="193"/>
      <c r="AE311" s="193"/>
      <c r="AF311" s="193">
        <f t="shared" si="180"/>
        <v>0</v>
      </c>
      <c r="AG311" s="194"/>
      <c r="AH311" s="194"/>
      <c r="AI311" s="194">
        <f t="shared" si="181"/>
        <v>0</v>
      </c>
      <c r="AJ311" s="195"/>
      <c r="AK311" s="195"/>
      <c r="AL311" s="195">
        <f t="shared" si="182"/>
        <v>0</v>
      </c>
      <c r="AM311" s="196"/>
      <c r="AN311" s="196"/>
      <c r="AO311" s="196">
        <f t="shared" si="183"/>
        <v>0</v>
      </c>
      <c r="AP311" s="197"/>
      <c r="AQ311" s="197"/>
      <c r="AR311" s="197">
        <f t="shared" si="184"/>
        <v>0</v>
      </c>
      <c r="AS311" s="198"/>
      <c r="AT311" s="198"/>
      <c r="AU311" s="198">
        <f t="shared" si="185"/>
        <v>0</v>
      </c>
      <c r="AV311" s="199"/>
      <c r="AW311" s="199"/>
      <c r="AX311" s="199">
        <f t="shared" si="186"/>
        <v>0</v>
      </c>
      <c r="AY311" s="200"/>
      <c r="AZ311" s="200"/>
      <c r="BA311" s="200">
        <f t="shared" si="187"/>
        <v>0</v>
      </c>
      <c r="BB311" s="201"/>
      <c r="BC311" s="201"/>
      <c r="BD311" s="201">
        <f t="shared" si="188"/>
        <v>0</v>
      </c>
      <c r="BE311" s="202"/>
      <c r="BF311" s="202"/>
      <c r="BG311" s="202">
        <f t="shared" si="189"/>
        <v>0</v>
      </c>
      <c r="BH311" s="203"/>
      <c r="BI311" s="203"/>
      <c r="BJ311" s="203">
        <f t="shared" si="190"/>
        <v>0</v>
      </c>
      <c r="BK311" s="195"/>
      <c r="BL311" s="195"/>
      <c r="BM311" s="195">
        <f t="shared" si="191"/>
        <v>0</v>
      </c>
      <c r="BN311" s="204"/>
      <c r="BO311" s="204"/>
      <c r="BP311" s="204">
        <f t="shared" si="192"/>
        <v>0</v>
      </c>
      <c r="BQ311" s="205"/>
      <c r="BR311" s="205"/>
      <c r="BS311" s="205">
        <f t="shared" si="193"/>
        <v>0</v>
      </c>
      <c r="BT311" s="206"/>
      <c r="BU311" s="206"/>
      <c r="BV311" s="206">
        <f t="shared" si="194"/>
        <v>0</v>
      </c>
      <c r="BW311" s="207"/>
      <c r="BX311" s="207"/>
      <c r="BY311" s="207">
        <f t="shared" si="195"/>
        <v>0</v>
      </c>
      <c r="BZ311" s="208"/>
      <c r="CA311" s="208"/>
      <c r="CB311" s="208">
        <f t="shared" si="196"/>
        <v>0</v>
      </c>
      <c r="CC311" s="209"/>
      <c r="CD311" s="209"/>
      <c r="CE311" s="209">
        <f t="shared" si="197"/>
        <v>0</v>
      </c>
      <c r="CF311" s="210"/>
      <c r="CG311" s="210"/>
      <c r="CH311" s="210">
        <f t="shared" si="198"/>
        <v>0</v>
      </c>
      <c r="CI311" s="211"/>
      <c r="CJ311" s="211"/>
      <c r="CK311" s="211">
        <f t="shared" si="199"/>
        <v>0</v>
      </c>
      <c r="CL311" s="206"/>
      <c r="CM311" s="206"/>
      <c r="CN311" s="206">
        <f t="shared" si="200"/>
        <v>0</v>
      </c>
      <c r="CO311" s="212"/>
      <c r="CP311" s="212"/>
      <c r="CQ311" s="212">
        <f t="shared" si="201"/>
        <v>0</v>
      </c>
      <c r="CR311" s="213"/>
      <c r="CS311" s="213"/>
      <c r="CT311" s="213">
        <f t="shared" si="202"/>
        <v>0</v>
      </c>
      <c r="CU311">
        <f t="shared" si="167"/>
        <v>0</v>
      </c>
      <c r="CV311">
        <f t="shared" si="168"/>
        <v>0</v>
      </c>
      <c r="CW311">
        <f t="shared" si="169"/>
        <v>0</v>
      </c>
      <c r="CY311" s="140" t="e">
        <f t="shared" si="170"/>
        <v>#NAME?</v>
      </c>
      <c r="CZ311">
        <f t="shared" si="171"/>
        <v>0</v>
      </c>
    </row>
    <row r="312" spans="1:104">
      <c r="A312" s="181">
        <v>241</v>
      </c>
      <c r="B312" s="230"/>
      <c r="C312" s="182" t="s">
        <v>130</v>
      </c>
      <c r="D312" s="183"/>
      <c r="E312" s="184"/>
      <c r="F312" s="152"/>
      <c r="G312" s="152"/>
      <c r="H312" s="185">
        <f t="shared" si="172"/>
        <v>0</v>
      </c>
      <c r="I312" s="153"/>
      <c r="J312" s="153"/>
      <c r="K312" s="186">
        <f t="shared" si="173"/>
        <v>0</v>
      </c>
      <c r="L312" s="187"/>
      <c r="M312" s="187"/>
      <c r="N312" s="187">
        <f t="shared" si="174"/>
        <v>0</v>
      </c>
      <c r="O312" s="188"/>
      <c r="P312" s="188"/>
      <c r="Q312" s="188">
        <f t="shared" si="175"/>
        <v>0</v>
      </c>
      <c r="R312" s="189"/>
      <c r="S312" s="189"/>
      <c r="T312" s="189">
        <f t="shared" si="176"/>
        <v>0</v>
      </c>
      <c r="U312" s="190"/>
      <c r="V312" s="190"/>
      <c r="W312" s="190">
        <f t="shared" si="177"/>
        <v>0</v>
      </c>
      <c r="X312" s="191"/>
      <c r="Y312" s="191"/>
      <c r="Z312" s="191">
        <f t="shared" si="178"/>
        <v>0</v>
      </c>
      <c r="AA312" s="192"/>
      <c r="AB312" s="192"/>
      <c r="AC312" s="192">
        <f t="shared" si="179"/>
        <v>0</v>
      </c>
      <c r="AD312" s="193"/>
      <c r="AE312" s="193"/>
      <c r="AF312" s="193">
        <f t="shared" si="180"/>
        <v>0</v>
      </c>
      <c r="AG312" s="194"/>
      <c r="AH312" s="194"/>
      <c r="AI312" s="194">
        <f t="shared" si="181"/>
        <v>0</v>
      </c>
      <c r="AJ312" s="195"/>
      <c r="AK312" s="195"/>
      <c r="AL312" s="195">
        <f t="shared" si="182"/>
        <v>0</v>
      </c>
      <c r="AM312" s="196"/>
      <c r="AN312" s="196"/>
      <c r="AO312" s="196">
        <f t="shared" si="183"/>
        <v>0</v>
      </c>
      <c r="AP312" s="197"/>
      <c r="AQ312" s="197"/>
      <c r="AR312" s="197">
        <f t="shared" si="184"/>
        <v>0</v>
      </c>
      <c r="AS312" s="198"/>
      <c r="AT312" s="198"/>
      <c r="AU312" s="198">
        <f t="shared" si="185"/>
        <v>0</v>
      </c>
      <c r="AV312" s="199"/>
      <c r="AW312" s="199"/>
      <c r="AX312" s="199">
        <f t="shared" si="186"/>
        <v>0</v>
      </c>
      <c r="AY312" s="200"/>
      <c r="AZ312" s="200"/>
      <c r="BA312" s="200">
        <f t="shared" si="187"/>
        <v>0</v>
      </c>
      <c r="BB312" s="201"/>
      <c r="BC312" s="201"/>
      <c r="BD312" s="201">
        <f t="shared" si="188"/>
        <v>0</v>
      </c>
      <c r="BE312" s="202"/>
      <c r="BF312" s="202"/>
      <c r="BG312" s="202">
        <f t="shared" si="189"/>
        <v>0</v>
      </c>
      <c r="BH312" s="203"/>
      <c r="BI312" s="203"/>
      <c r="BJ312" s="203">
        <f t="shared" si="190"/>
        <v>0</v>
      </c>
      <c r="BK312" s="195"/>
      <c r="BL312" s="195"/>
      <c r="BM312" s="195">
        <f t="shared" si="191"/>
        <v>0</v>
      </c>
      <c r="BN312" s="204"/>
      <c r="BO312" s="204"/>
      <c r="BP312" s="204">
        <f t="shared" si="192"/>
        <v>0</v>
      </c>
      <c r="BQ312" s="205"/>
      <c r="BR312" s="205"/>
      <c r="BS312" s="205">
        <f t="shared" si="193"/>
        <v>0</v>
      </c>
      <c r="BT312" s="206"/>
      <c r="BU312" s="206"/>
      <c r="BV312" s="206">
        <f t="shared" si="194"/>
        <v>0</v>
      </c>
      <c r="BW312" s="207"/>
      <c r="BX312" s="207"/>
      <c r="BY312" s="207">
        <f t="shared" si="195"/>
        <v>0</v>
      </c>
      <c r="BZ312" s="208"/>
      <c r="CA312" s="208"/>
      <c r="CB312" s="208">
        <f t="shared" si="196"/>
        <v>0</v>
      </c>
      <c r="CC312" s="209"/>
      <c r="CD312" s="209"/>
      <c r="CE312" s="209">
        <f t="shared" si="197"/>
        <v>0</v>
      </c>
      <c r="CF312" s="210"/>
      <c r="CG312" s="210"/>
      <c r="CH312" s="210">
        <f t="shared" si="198"/>
        <v>0</v>
      </c>
      <c r="CI312" s="211"/>
      <c r="CJ312" s="211"/>
      <c r="CK312" s="211">
        <f t="shared" si="199"/>
        <v>0</v>
      </c>
      <c r="CL312" s="206"/>
      <c r="CM312" s="206"/>
      <c r="CN312" s="206">
        <f t="shared" si="200"/>
        <v>0</v>
      </c>
      <c r="CO312" s="212"/>
      <c r="CP312" s="212"/>
      <c r="CQ312" s="212">
        <f t="shared" si="201"/>
        <v>0</v>
      </c>
      <c r="CR312" s="213"/>
      <c r="CS312" s="213"/>
      <c r="CT312" s="213">
        <f t="shared" si="202"/>
        <v>0</v>
      </c>
      <c r="CU312">
        <f t="shared" si="167"/>
        <v>0</v>
      </c>
      <c r="CV312">
        <f t="shared" si="168"/>
        <v>0</v>
      </c>
      <c r="CW312">
        <f t="shared" si="169"/>
        <v>0</v>
      </c>
      <c r="CY312" s="140" t="e">
        <f t="shared" si="170"/>
        <v>#NAME?</v>
      </c>
      <c r="CZ312">
        <f t="shared" si="171"/>
        <v>0</v>
      </c>
    </row>
    <row r="313" spans="1:104">
      <c r="A313" s="181">
        <v>242</v>
      </c>
      <c r="B313" s="230"/>
      <c r="C313" s="182" t="s">
        <v>130</v>
      </c>
      <c r="D313" s="183"/>
      <c r="E313" s="184"/>
      <c r="F313" s="152"/>
      <c r="G313" s="152"/>
      <c r="H313" s="185">
        <f t="shared" si="172"/>
        <v>0</v>
      </c>
      <c r="I313" s="153"/>
      <c r="J313" s="153"/>
      <c r="K313" s="186">
        <f t="shared" si="173"/>
        <v>0</v>
      </c>
      <c r="L313" s="187"/>
      <c r="M313" s="187"/>
      <c r="N313" s="187">
        <f t="shared" si="174"/>
        <v>0</v>
      </c>
      <c r="O313" s="188"/>
      <c r="P313" s="188"/>
      <c r="Q313" s="188">
        <f t="shared" si="175"/>
        <v>0</v>
      </c>
      <c r="R313" s="189"/>
      <c r="S313" s="189"/>
      <c r="T313" s="189">
        <f t="shared" si="176"/>
        <v>0</v>
      </c>
      <c r="U313" s="190"/>
      <c r="V313" s="190"/>
      <c r="W313" s="190">
        <f t="shared" si="177"/>
        <v>0</v>
      </c>
      <c r="X313" s="191"/>
      <c r="Y313" s="191"/>
      <c r="Z313" s="191">
        <f t="shared" si="178"/>
        <v>0</v>
      </c>
      <c r="AA313" s="192"/>
      <c r="AB313" s="192"/>
      <c r="AC313" s="192">
        <f t="shared" si="179"/>
        <v>0</v>
      </c>
      <c r="AD313" s="193"/>
      <c r="AE313" s="193"/>
      <c r="AF313" s="193">
        <f t="shared" si="180"/>
        <v>0</v>
      </c>
      <c r="AG313" s="194"/>
      <c r="AH313" s="194"/>
      <c r="AI313" s="194">
        <f t="shared" si="181"/>
        <v>0</v>
      </c>
      <c r="AJ313" s="195"/>
      <c r="AK313" s="195"/>
      <c r="AL313" s="195">
        <f t="shared" si="182"/>
        <v>0</v>
      </c>
      <c r="AM313" s="196"/>
      <c r="AN313" s="196"/>
      <c r="AO313" s="196">
        <f t="shared" si="183"/>
        <v>0</v>
      </c>
      <c r="AP313" s="197"/>
      <c r="AQ313" s="197"/>
      <c r="AR313" s="197">
        <f t="shared" si="184"/>
        <v>0</v>
      </c>
      <c r="AS313" s="198"/>
      <c r="AT313" s="198"/>
      <c r="AU313" s="198">
        <f t="shared" si="185"/>
        <v>0</v>
      </c>
      <c r="AV313" s="199"/>
      <c r="AW313" s="199"/>
      <c r="AX313" s="199">
        <f t="shared" si="186"/>
        <v>0</v>
      </c>
      <c r="AY313" s="200"/>
      <c r="AZ313" s="200"/>
      <c r="BA313" s="200">
        <f t="shared" si="187"/>
        <v>0</v>
      </c>
      <c r="BB313" s="201"/>
      <c r="BC313" s="201"/>
      <c r="BD313" s="201">
        <f t="shared" si="188"/>
        <v>0</v>
      </c>
      <c r="BE313" s="202"/>
      <c r="BF313" s="202"/>
      <c r="BG313" s="202">
        <f t="shared" si="189"/>
        <v>0</v>
      </c>
      <c r="BH313" s="203"/>
      <c r="BI313" s="203"/>
      <c r="BJ313" s="203">
        <f t="shared" si="190"/>
        <v>0</v>
      </c>
      <c r="BK313" s="195"/>
      <c r="BL313" s="195"/>
      <c r="BM313" s="195">
        <f t="shared" si="191"/>
        <v>0</v>
      </c>
      <c r="BN313" s="204"/>
      <c r="BO313" s="204"/>
      <c r="BP313" s="204">
        <f t="shared" si="192"/>
        <v>0</v>
      </c>
      <c r="BQ313" s="205"/>
      <c r="BR313" s="205"/>
      <c r="BS313" s="205">
        <f t="shared" si="193"/>
        <v>0</v>
      </c>
      <c r="BT313" s="206"/>
      <c r="BU313" s="206"/>
      <c r="BV313" s="206">
        <f t="shared" si="194"/>
        <v>0</v>
      </c>
      <c r="BW313" s="207"/>
      <c r="BX313" s="207"/>
      <c r="BY313" s="207">
        <f t="shared" si="195"/>
        <v>0</v>
      </c>
      <c r="BZ313" s="208"/>
      <c r="CA313" s="208"/>
      <c r="CB313" s="208">
        <f t="shared" si="196"/>
        <v>0</v>
      </c>
      <c r="CC313" s="209"/>
      <c r="CD313" s="209"/>
      <c r="CE313" s="209">
        <f t="shared" si="197"/>
        <v>0</v>
      </c>
      <c r="CF313" s="210"/>
      <c r="CG313" s="210"/>
      <c r="CH313" s="210">
        <f t="shared" si="198"/>
        <v>0</v>
      </c>
      <c r="CI313" s="211"/>
      <c r="CJ313" s="211"/>
      <c r="CK313" s="211">
        <f t="shared" si="199"/>
        <v>0</v>
      </c>
      <c r="CL313" s="206"/>
      <c r="CM313" s="206"/>
      <c r="CN313" s="206">
        <f t="shared" si="200"/>
        <v>0</v>
      </c>
      <c r="CO313" s="212"/>
      <c r="CP313" s="212"/>
      <c r="CQ313" s="212">
        <f t="shared" si="201"/>
        <v>0</v>
      </c>
      <c r="CR313" s="213"/>
      <c r="CS313" s="213"/>
      <c r="CT313" s="213">
        <f t="shared" si="202"/>
        <v>0</v>
      </c>
      <c r="CU313">
        <f t="shared" si="167"/>
        <v>0</v>
      </c>
      <c r="CV313">
        <f t="shared" si="168"/>
        <v>0</v>
      </c>
      <c r="CW313">
        <f t="shared" si="169"/>
        <v>0</v>
      </c>
      <c r="CY313" s="140" t="e">
        <f t="shared" si="170"/>
        <v>#NAME?</v>
      </c>
      <c r="CZ313">
        <f t="shared" si="171"/>
        <v>0</v>
      </c>
    </row>
    <row r="314" spans="1:104">
      <c r="A314" s="181">
        <v>243</v>
      </c>
      <c r="B314" s="230"/>
      <c r="C314" s="182" t="s">
        <v>130</v>
      </c>
      <c r="D314" s="183"/>
      <c r="E314" s="184"/>
      <c r="F314" s="152"/>
      <c r="G314" s="152"/>
      <c r="H314" s="185">
        <f t="shared" si="172"/>
        <v>0</v>
      </c>
      <c r="I314" s="153"/>
      <c r="J314" s="153"/>
      <c r="K314" s="186">
        <f t="shared" si="173"/>
        <v>0</v>
      </c>
      <c r="L314" s="187"/>
      <c r="M314" s="187"/>
      <c r="N314" s="187">
        <f t="shared" si="174"/>
        <v>0</v>
      </c>
      <c r="O314" s="188"/>
      <c r="P314" s="188"/>
      <c r="Q314" s="188">
        <f t="shared" si="175"/>
        <v>0</v>
      </c>
      <c r="R314" s="189"/>
      <c r="S314" s="189"/>
      <c r="T314" s="189">
        <f t="shared" si="176"/>
        <v>0</v>
      </c>
      <c r="U314" s="190"/>
      <c r="V314" s="190"/>
      <c r="W314" s="190">
        <f t="shared" si="177"/>
        <v>0</v>
      </c>
      <c r="X314" s="191"/>
      <c r="Y314" s="191"/>
      <c r="Z314" s="191">
        <f t="shared" si="178"/>
        <v>0</v>
      </c>
      <c r="AA314" s="192"/>
      <c r="AB314" s="192"/>
      <c r="AC314" s="192">
        <f t="shared" si="179"/>
        <v>0</v>
      </c>
      <c r="AD314" s="193"/>
      <c r="AE314" s="193"/>
      <c r="AF314" s="193">
        <f t="shared" si="180"/>
        <v>0</v>
      </c>
      <c r="AG314" s="194"/>
      <c r="AH314" s="194"/>
      <c r="AI314" s="194">
        <f t="shared" si="181"/>
        <v>0</v>
      </c>
      <c r="AJ314" s="195"/>
      <c r="AK314" s="195"/>
      <c r="AL314" s="195">
        <f t="shared" si="182"/>
        <v>0</v>
      </c>
      <c r="AM314" s="196"/>
      <c r="AN314" s="196"/>
      <c r="AO314" s="196">
        <f t="shared" si="183"/>
        <v>0</v>
      </c>
      <c r="AP314" s="197"/>
      <c r="AQ314" s="197"/>
      <c r="AR314" s="197">
        <f t="shared" si="184"/>
        <v>0</v>
      </c>
      <c r="AS314" s="198"/>
      <c r="AT314" s="198"/>
      <c r="AU314" s="198">
        <f t="shared" si="185"/>
        <v>0</v>
      </c>
      <c r="AV314" s="199"/>
      <c r="AW314" s="199"/>
      <c r="AX314" s="199">
        <f t="shared" si="186"/>
        <v>0</v>
      </c>
      <c r="AY314" s="200"/>
      <c r="AZ314" s="200"/>
      <c r="BA314" s="200">
        <f t="shared" si="187"/>
        <v>0</v>
      </c>
      <c r="BB314" s="201"/>
      <c r="BC314" s="201"/>
      <c r="BD314" s="201">
        <f t="shared" si="188"/>
        <v>0</v>
      </c>
      <c r="BE314" s="202"/>
      <c r="BF314" s="202"/>
      <c r="BG314" s="202">
        <f t="shared" si="189"/>
        <v>0</v>
      </c>
      <c r="BH314" s="203"/>
      <c r="BI314" s="203"/>
      <c r="BJ314" s="203">
        <f t="shared" si="190"/>
        <v>0</v>
      </c>
      <c r="BK314" s="195"/>
      <c r="BL314" s="195"/>
      <c r="BM314" s="195">
        <f t="shared" si="191"/>
        <v>0</v>
      </c>
      <c r="BN314" s="204"/>
      <c r="BO314" s="204"/>
      <c r="BP314" s="204">
        <f t="shared" si="192"/>
        <v>0</v>
      </c>
      <c r="BQ314" s="205"/>
      <c r="BR314" s="205"/>
      <c r="BS314" s="205">
        <f t="shared" si="193"/>
        <v>0</v>
      </c>
      <c r="BT314" s="206"/>
      <c r="BU314" s="206"/>
      <c r="BV314" s="206">
        <f t="shared" si="194"/>
        <v>0</v>
      </c>
      <c r="BW314" s="207"/>
      <c r="BX314" s="207"/>
      <c r="BY314" s="207">
        <f t="shared" si="195"/>
        <v>0</v>
      </c>
      <c r="BZ314" s="208"/>
      <c r="CA314" s="208"/>
      <c r="CB314" s="208">
        <f t="shared" si="196"/>
        <v>0</v>
      </c>
      <c r="CC314" s="209"/>
      <c r="CD314" s="209"/>
      <c r="CE314" s="209">
        <f t="shared" si="197"/>
        <v>0</v>
      </c>
      <c r="CF314" s="210"/>
      <c r="CG314" s="210"/>
      <c r="CH314" s="210">
        <f t="shared" si="198"/>
        <v>0</v>
      </c>
      <c r="CI314" s="211"/>
      <c r="CJ314" s="211"/>
      <c r="CK314" s="211">
        <f t="shared" si="199"/>
        <v>0</v>
      </c>
      <c r="CL314" s="206"/>
      <c r="CM314" s="206"/>
      <c r="CN314" s="206">
        <f t="shared" si="200"/>
        <v>0</v>
      </c>
      <c r="CO314" s="212"/>
      <c r="CP314" s="212"/>
      <c r="CQ314" s="212">
        <f t="shared" si="201"/>
        <v>0</v>
      </c>
      <c r="CR314" s="213"/>
      <c r="CS314" s="213"/>
      <c r="CT314" s="213">
        <f t="shared" si="202"/>
        <v>0</v>
      </c>
      <c r="CU314">
        <f t="shared" si="167"/>
        <v>0</v>
      </c>
      <c r="CV314">
        <f t="shared" si="168"/>
        <v>0</v>
      </c>
      <c r="CW314">
        <f t="shared" si="169"/>
        <v>0</v>
      </c>
      <c r="CY314" s="140" t="e">
        <f t="shared" si="170"/>
        <v>#NAME?</v>
      </c>
      <c r="CZ314">
        <f t="shared" si="171"/>
        <v>0</v>
      </c>
    </row>
    <row r="315" spans="1:104">
      <c r="A315" s="181">
        <v>244</v>
      </c>
      <c r="B315" s="230"/>
      <c r="C315" s="182" t="s">
        <v>130</v>
      </c>
      <c r="D315" s="183"/>
      <c r="E315" s="184"/>
      <c r="F315" s="152"/>
      <c r="G315" s="152"/>
      <c r="H315" s="185">
        <f t="shared" si="172"/>
        <v>0</v>
      </c>
      <c r="I315" s="153"/>
      <c r="J315" s="153"/>
      <c r="K315" s="186">
        <f t="shared" si="173"/>
        <v>0</v>
      </c>
      <c r="L315" s="187"/>
      <c r="M315" s="187"/>
      <c r="N315" s="187">
        <f t="shared" si="174"/>
        <v>0</v>
      </c>
      <c r="O315" s="188"/>
      <c r="P315" s="188"/>
      <c r="Q315" s="188">
        <f t="shared" si="175"/>
        <v>0</v>
      </c>
      <c r="R315" s="189"/>
      <c r="S315" s="189"/>
      <c r="T315" s="189">
        <f t="shared" si="176"/>
        <v>0</v>
      </c>
      <c r="U315" s="190"/>
      <c r="V315" s="190"/>
      <c r="W315" s="190">
        <f t="shared" si="177"/>
        <v>0</v>
      </c>
      <c r="X315" s="191"/>
      <c r="Y315" s="191"/>
      <c r="Z315" s="191">
        <f t="shared" si="178"/>
        <v>0</v>
      </c>
      <c r="AA315" s="192"/>
      <c r="AB315" s="192"/>
      <c r="AC315" s="192">
        <f t="shared" si="179"/>
        <v>0</v>
      </c>
      <c r="AD315" s="193"/>
      <c r="AE315" s="193"/>
      <c r="AF315" s="193">
        <f t="shared" si="180"/>
        <v>0</v>
      </c>
      <c r="AG315" s="194"/>
      <c r="AH315" s="194"/>
      <c r="AI315" s="194">
        <f t="shared" si="181"/>
        <v>0</v>
      </c>
      <c r="AJ315" s="195"/>
      <c r="AK315" s="195"/>
      <c r="AL315" s="195">
        <f t="shared" si="182"/>
        <v>0</v>
      </c>
      <c r="AM315" s="196"/>
      <c r="AN315" s="196"/>
      <c r="AO315" s="196">
        <f t="shared" si="183"/>
        <v>0</v>
      </c>
      <c r="AP315" s="197"/>
      <c r="AQ315" s="197"/>
      <c r="AR315" s="197">
        <f t="shared" si="184"/>
        <v>0</v>
      </c>
      <c r="AS315" s="198"/>
      <c r="AT315" s="198"/>
      <c r="AU315" s="198">
        <f t="shared" si="185"/>
        <v>0</v>
      </c>
      <c r="AV315" s="199"/>
      <c r="AW315" s="199"/>
      <c r="AX315" s="199">
        <f t="shared" si="186"/>
        <v>0</v>
      </c>
      <c r="AY315" s="200"/>
      <c r="AZ315" s="200"/>
      <c r="BA315" s="200">
        <f t="shared" si="187"/>
        <v>0</v>
      </c>
      <c r="BB315" s="201"/>
      <c r="BC315" s="201"/>
      <c r="BD315" s="201">
        <f t="shared" si="188"/>
        <v>0</v>
      </c>
      <c r="BE315" s="202"/>
      <c r="BF315" s="202"/>
      <c r="BG315" s="202">
        <f t="shared" si="189"/>
        <v>0</v>
      </c>
      <c r="BH315" s="203"/>
      <c r="BI315" s="203"/>
      <c r="BJ315" s="203">
        <f t="shared" si="190"/>
        <v>0</v>
      </c>
      <c r="BK315" s="195"/>
      <c r="BL315" s="195"/>
      <c r="BM315" s="195">
        <f t="shared" si="191"/>
        <v>0</v>
      </c>
      <c r="BN315" s="204"/>
      <c r="BO315" s="204"/>
      <c r="BP315" s="204">
        <f t="shared" si="192"/>
        <v>0</v>
      </c>
      <c r="BQ315" s="205"/>
      <c r="BR315" s="205"/>
      <c r="BS315" s="205">
        <f t="shared" si="193"/>
        <v>0</v>
      </c>
      <c r="BT315" s="206"/>
      <c r="BU315" s="206"/>
      <c r="BV315" s="206">
        <f t="shared" si="194"/>
        <v>0</v>
      </c>
      <c r="BW315" s="207"/>
      <c r="BX315" s="207"/>
      <c r="BY315" s="207">
        <f t="shared" si="195"/>
        <v>0</v>
      </c>
      <c r="BZ315" s="208"/>
      <c r="CA315" s="208"/>
      <c r="CB315" s="208">
        <f t="shared" si="196"/>
        <v>0</v>
      </c>
      <c r="CC315" s="209"/>
      <c r="CD315" s="209"/>
      <c r="CE315" s="209">
        <f t="shared" si="197"/>
        <v>0</v>
      </c>
      <c r="CF315" s="210"/>
      <c r="CG315" s="210"/>
      <c r="CH315" s="210">
        <f t="shared" si="198"/>
        <v>0</v>
      </c>
      <c r="CI315" s="211"/>
      <c r="CJ315" s="211"/>
      <c r="CK315" s="211">
        <f t="shared" si="199"/>
        <v>0</v>
      </c>
      <c r="CL315" s="206"/>
      <c r="CM315" s="206"/>
      <c r="CN315" s="206">
        <f t="shared" si="200"/>
        <v>0</v>
      </c>
      <c r="CO315" s="212"/>
      <c r="CP315" s="212"/>
      <c r="CQ315" s="212">
        <f t="shared" si="201"/>
        <v>0</v>
      </c>
      <c r="CR315" s="213"/>
      <c r="CS315" s="213"/>
      <c r="CT315" s="213">
        <f t="shared" si="202"/>
        <v>0</v>
      </c>
      <c r="CU315">
        <f t="shared" si="167"/>
        <v>0</v>
      </c>
      <c r="CV315">
        <f t="shared" si="168"/>
        <v>0</v>
      </c>
      <c r="CW315">
        <f t="shared" si="169"/>
        <v>0</v>
      </c>
      <c r="CY315" s="140" t="e">
        <f t="shared" si="170"/>
        <v>#NAME?</v>
      </c>
      <c r="CZ315">
        <f t="shared" si="171"/>
        <v>0</v>
      </c>
    </row>
    <row r="316" spans="1:104">
      <c r="A316" s="181">
        <v>245</v>
      </c>
      <c r="B316" s="230"/>
      <c r="C316" s="182" t="s">
        <v>130</v>
      </c>
      <c r="D316" s="183"/>
      <c r="E316" s="184"/>
      <c r="F316" s="152"/>
      <c r="G316" s="152"/>
      <c r="H316" s="185">
        <f t="shared" si="172"/>
        <v>0</v>
      </c>
      <c r="I316" s="153"/>
      <c r="J316" s="153"/>
      <c r="K316" s="186">
        <f t="shared" si="173"/>
        <v>0</v>
      </c>
      <c r="L316" s="187"/>
      <c r="M316" s="187"/>
      <c r="N316" s="187">
        <f t="shared" si="174"/>
        <v>0</v>
      </c>
      <c r="O316" s="188"/>
      <c r="P316" s="188"/>
      <c r="Q316" s="188">
        <f t="shared" si="175"/>
        <v>0</v>
      </c>
      <c r="R316" s="189"/>
      <c r="S316" s="189"/>
      <c r="T316" s="189">
        <f t="shared" si="176"/>
        <v>0</v>
      </c>
      <c r="U316" s="190"/>
      <c r="V316" s="190"/>
      <c r="W316" s="190">
        <f t="shared" si="177"/>
        <v>0</v>
      </c>
      <c r="X316" s="191"/>
      <c r="Y316" s="191"/>
      <c r="Z316" s="191">
        <f t="shared" si="178"/>
        <v>0</v>
      </c>
      <c r="AA316" s="192"/>
      <c r="AB316" s="192"/>
      <c r="AC316" s="192">
        <f t="shared" si="179"/>
        <v>0</v>
      </c>
      <c r="AD316" s="193"/>
      <c r="AE316" s="193"/>
      <c r="AF316" s="193">
        <f t="shared" si="180"/>
        <v>0</v>
      </c>
      <c r="AG316" s="194"/>
      <c r="AH316" s="194"/>
      <c r="AI316" s="194">
        <f t="shared" si="181"/>
        <v>0</v>
      </c>
      <c r="AJ316" s="195"/>
      <c r="AK316" s="195"/>
      <c r="AL316" s="195">
        <f t="shared" si="182"/>
        <v>0</v>
      </c>
      <c r="AM316" s="196"/>
      <c r="AN316" s="196"/>
      <c r="AO316" s="196">
        <f t="shared" si="183"/>
        <v>0</v>
      </c>
      <c r="AP316" s="197"/>
      <c r="AQ316" s="197"/>
      <c r="AR316" s="197">
        <f t="shared" si="184"/>
        <v>0</v>
      </c>
      <c r="AS316" s="198"/>
      <c r="AT316" s="198"/>
      <c r="AU316" s="198">
        <f t="shared" si="185"/>
        <v>0</v>
      </c>
      <c r="AV316" s="199"/>
      <c r="AW316" s="199"/>
      <c r="AX316" s="199">
        <f t="shared" si="186"/>
        <v>0</v>
      </c>
      <c r="AY316" s="200"/>
      <c r="AZ316" s="200"/>
      <c r="BA316" s="200">
        <f t="shared" si="187"/>
        <v>0</v>
      </c>
      <c r="BB316" s="201"/>
      <c r="BC316" s="201"/>
      <c r="BD316" s="201">
        <f t="shared" si="188"/>
        <v>0</v>
      </c>
      <c r="BE316" s="202"/>
      <c r="BF316" s="202"/>
      <c r="BG316" s="202">
        <f t="shared" si="189"/>
        <v>0</v>
      </c>
      <c r="BH316" s="203"/>
      <c r="BI316" s="203"/>
      <c r="BJ316" s="203">
        <f t="shared" si="190"/>
        <v>0</v>
      </c>
      <c r="BK316" s="195"/>
      <c r="BL316" s="195"/>
      <c r="BM316" s="195">
        <f t="shared" si="191"/>
        <v>0</v>
      </c>
      <c r="BN316" s="204"/>
      <c r="BO316" s="204"/>
      <c r="BP316" s="204">
        <f t="shared" si="192"/>
        <v>0</v>
      </c>
      <c r="BQ316" s="205"/>
      <c r="BR316" s="205"/>
      <c r="BS316" s="205">
        <f t="shared" si="193"/>
        <v>0</v>
      </c>
      <c r="BT316" s="206"/>
      <c r="BU316" s="206"/>
      <c r="BV316" s="206">
        <f t="shared" si="194"/>
        <v>0</v>
      </c>
      <c r="BW316" s="207"/>
      <c r="BX316" s="207"/>
      <c r="BY316" s="207">
        <f t="shared" si="195"/>
        <v>0</v>
      </c>
      <c r="BZ316" s="208"/>
      <c r="CA316" s="208"/>
      <c r="CB316" s="208">
        <f t="shared" si="196"/>
        <v>0</v>
      </c>
      <c r="CC316" s="209"/>
      <c r="CD316" s="209"/>
      <c r="CE316" s="209">
        <f t="shared" si="197"/>
        <v>0</v>
      </c>
      <c r="CF316" s="210"/>
      <c r="CG316" s="210"/>
      <c r="CH316" s="210">
        <f t="shared" si="198"/>
        <v>0</v>
      </c>
      <c r="CI316" s="211"/>
      <c r="CJ316" s="211"/>
      <c r="CK316" s="211">
        <f t="shared" si="199"/>
        <v>0</v>
      </c>
      <c r="CL316" s="206"/>
      <c r="CM316" s="206"/>
      <c r="CN316" s="206">
        <f t="shared" si="200"/>
        <v>0</v>
      </c>
      <c r="CO316" s="212"/>
      <c r="CP316" s="212"/>
      <c r="CQ316" s="212">
        <f t="shared" si="201"/>
        <v>0</v>
      </c>
      <c r="CR316" s="213"/>
      <c r="CS316" s="213"/>
      <c r="CT316" s="213">
        <f t="shared" si="202"/>
        <v>0</v>
      </c>
      <c r="CU316">
        <f t="shared" si="167"/>
        <v>0</v>
      </c>
      <c r="CV316">
        <f t="shared" si="168"/>
        <v>0</v>
      </c>
      <c r="CW316">
        <f t="shared" si="169"/>
        <v>0</v>
      </c>
      <c r="CY316" s="140" t="e">
        <f t="shared" si="170"/>
        <v>#NAME?</v>
      </c>
      <c r="CZ316">
        <f t="shared" si="171"/>
        <v>0</v>
      </c>
    </row>
    <row r="317" spans="1:104">
      <c r="A317" s="181">
        <v>246</v>
      </c>
      <c r="B317" s="230"/>
      <c r="C317" s="182" t="s">
        <v>130</v>
      </c>
      <c r="D317" s="183"/>
      <c r="E317" s="184"/>
      <c r="F317" s="152"/>
      <c r="G317" s="152"/>
      <c r="H317" s="185">
        <f t="shared" si="172"/>
        <v>0</v>
      </c>
      <c r="I317" s="153"/>
      <c r="J317" s="153"/>
      <c r="K317" s="186">
        <f t="shared" si="173"/>
        <v>0</v>
      </c>
      <c r="L317" s="187"/>
      <c r="M317" s="187"/>
      <c r="N317" s="187">
        <f t="shared" si="174"/>
        <v>0</v>
      </c>
      <c r="O317" s="188"/>
      <c r="P317" s="188"/>
      <c r="Q317" s="188">
        <f t="shared" si="175"/>
        <v>0</v>
      </c>
      <c r="R317" s="189"/>
      <c r="S317" s="189"/>
      <c r="T317" s="189">
        <f t="shared" si="176"/>
        <v>0</v>
      </c>
      <c r="U317" s="190"/>
      <c r="V317" s="190"/>
      <c r="W317" s="190">
        <f t="shared" si="177"/>
        <v>0</v>
      </c>
      <c r="X317" s="191"/>
      <c r="Y317" s="191"/>
      <c r="Z317" s="191">
        <f t="shared" si="178"/>
        <v>0</v>
      </c>
      <c r="AA317" s="192"/>
      <c r="AB317" s="192"/>
      <c r="AC317" s="192">
        <f t="shared" si="179"/>
        <v>0</v>
      </c>
      <c r="AD317" s="193"/>
      <c r="AE317" s="193"/>
      <c r="AF317" s="193">
        <f t="shared" si="180"/>
        <v>0</v>
      </c>
      <c r="AG317" s="194"/>
      <c r="AH317" s="194"/>
      <c r="AI317" s="194">
        <f t="shared" si="181"/>
        <v>0</v>
      </c>
      <c r="AJ317" s="195"/>
      <c r="AK317" s="195"/>
      <c r="AL317" s="195">
        <f t="shared" si="182"/>
        <v>0</v>
      </c>
      <c r="AM317" s="196"/>
      <c r="AN317" s="196"/>
      <c r="AO317" s="196">
        <f t="shared" si="183"/>
        <v>0</v>
      </c>
      <c r="AP317" s="197"/>
      <c r="AQ317" s="197"/>
      <c r="AR317" s="197">
        <f t="shared" si="184"/>
        <v>0</v>
      </c>
      <c r="AS317" s="198"/>
      <c r="AT317" s="198"/>
      <c r="AU317" s="198">
        <f t="shared" si="185"/>
        <v>0</v>
      </c>
      <c r="AV317" s="199"/>
      <c r="AW317" s="199"/>
      <c r="AX317" s="199">
        <f t="shared" si="186"/>
        <v>0</v>
      </c>
      <c r="AY317" s="200"/>
      <c r="AZ317" s="200"/>
      <c r="BA317" s="200">
        <f t="shared" si="187"/>
        <v>0</v>
      </c>
      <c r="BB317" s="201"/>
      <c r="BC317" s="201"/>
      <c r="BD317" s="201">
        <f t="shared" si="188"/>
        <v>0</v>
      </c>
      <c r="BE317" s="202"/>
      <c r="BF317" s="202"/>
      <c r="BG317" s="202">
        <f t="shared" si="189"/>
        <v>0</v>
      </c>
      <c r="BH317" s="203"/>
      <c r="BI317" s="203"/>
      <c r="BJ317" s="203">
        <f t="shared" si="190"/>
        <v>0</v>
      </c>
      <c r="BK317" s="195"/>
      <c r="BL317" s="195"/>
      <c r="BM317" s="195">
        <f t="shared" si="191"/>
        <v>0</v>
      </c>
      <c r="BN317" s="204"/>
      <c r="BO317" s="204"/>
      <c r="BP317" s="204">
        <f t="shared" si="192"/>
        <v>0</v>
      </c>
      <c r="BQ317" s="205"/>
      <c r="BR317" s="205"/>
      <c r="BS317" s="205">
        <f t="shared" si="193"/>
        <v>0</v>
      </c>
      <c r="BT317" s="206"/>
      <c r="BU317" s="206"/>
      <c r="BV317" s="206">
        <f t="shared" si="194"/>
        <v>0</v>
      </c>
      <c r="BW317" s="207"/>
      <c r="BX317" s="207"/>
      <c r="BY317" s="207">
        <f t="shared" si="195"/>
        <v>0</v>
      </c>
      <c r="BZ317" s="208"/>
      <c r="CA317" s="208"/>
      <c r="CB317" s="208">
        <f t="shared" si="196"/>
        <v>0</v>
      </c>
      <c r="CC317" s="209"/>
      <c r="CD317" s="209"/>
      <c r="CE317" s="209">
        <f t="shared" si="197"/>
        <v>0</v>
      </c>
      <c r="CF317" s="210"/>
      <c r="CG317" s="210"/>
      <c r="CH317" s="210">
        <f t="shared" si="198"/>
        <v>0</v>
      </c>
      <c r="CI317" s="211"/>
      <c r="CJ317" s="211"/>
      <c r="CK317" s="211">
        <f t="shared" si="199"/>
        <v>0</v>
      </c>
      <c r="CL317" s="206"/>
      <c r="CM317" s="206"/>
      <c r="CN317" s="206">
        <f t="shared" si="200"/>
        <v>0</v>
      </c>
      <c r="CO317" s="212"/>
      <c r="CP317" s="212"/>
      <c r="CQ317" s="212">
        <f t="shared" si="201"/>
        <v>0</v>
      </c>
      <c r="CR317" s="213"/>
      <c r="CS317" s="213"/>
      <c r="CT317" s="213">
        <f t="shared" si="202"/>
        <v>0</v>
      </c>
      <c r="CU317">
        <f t="shared" si="167"/>
        <v>0</v>
      </c>
      <c r="CV317">
        <f t="shared" si="168"/>
        <v>0</v>
      </c>
      <c r="CW317">
        <f t="shared" si="169"/>
        <v>0</v>
      </c>
      <c r="CY317" s="140" t="e">
        <f t="shared" si="170"/>
        <v>#NAME?</v>
      </c>
      <c r="CZ317">
        <f t="shared" si="171"/>
        <v>0</v>
      </c>
    </row>
    <row r="318" spans="1:104">
      <c r="A318" s="181">
        <v>247</v>
      </c>
      <c r="B318" s="230"/>
      <c r="C318" s="182" t="s">
        <v>130</v>
      </c>
      <c r="D318" s="183"/>
      <c r="E318" s="184"/>
      <c r="F318" s="152"/>
      <c r="G318" s="152"/>
      <c r="H318" s="185">
        <f t="shared" si="172"/>
        <v>0</v>
      </c>
      <c r="I318" s="153"/>
      <c r="J318" s="153"/>
      <c r="K318" s="186">
        <f t="shared" si="173"/>
        <v>0</v>
      </c>
      <c r="L318" s="187"/>
      <c r="M318" s="187"/>
      <c r="N318" s="187">
        <f t="shared" si="174"/>
        <v>0</v>
      </c>
      <c r="O318" s="188"/>
      <c r="P318" s="188"/>
      <c r="Q318" s="188">
        <f t="shared" si="175"/>
        <v>0</v>
      </c>
      <c r="R318" s="189"/>
      <c r="S318" s="189"/>
      <c r="T318" s="189">
        <f t="shared" si="176"/>
        <v>0</v>
      </c>
      <c r="U318" s="190"/>
      <c r="V318" s="190"/>
      <c r="W318" s="190">
        <f t="shared" si="177"/>
        <v>0</v>
      </c>
      <c r="X318" s="191"/>
      <c r="Y318" s="191"/>
      <c r="Z318" s="191">
        <f t="shared" si="178"/>
        <v>0</v>
      </c>
      <c r="AA318" s="192"/>
      <c r="AB318" s="192"/>
      <c r="AC318" s="192">
        <f t="shared" si="179"/>
        <v>0</v>
      </c>
      <c r="AD318" s="193"/>
      <c r="AE318" s="193"/>
      <c r="AF318" s="193">
        <f t="shared" si="180"/>
        <v>0</v>
      </c>
      <c r="AG318" s="194"/>
      <c r="AH318" s="194"/>
      <c r="AI318" s="194">
        <f t="shared" si="181"/>
        <v>0</v>
      </c>
      <c r="AJ318" s="195"/>
      <c r="AK318" s="195"/>
      <c r="AL318" s="195">
        <f t="shared" si="182"/>
        <v>0</v>
      </c>
      <c r="AM318" s="196"/>
      <c r="AN318" s="196"/>
      <c r="AO318" s="196">
        <f t="shared" si="183"/>
        <v>0</v>
      </c>
      <c r="AP318" s="197"/>
      <c r="AQ318" s="197"/>
      <c r="AR318" s="197">
        <f t="shared" si="184"/>
        <v>0</v>
      </c>
      <c r="AS318" s="198"/>
      <c r="AT318" s="198"/>
      <c r="AU318" s="198">
        <f t="shared" si="185"/>
        <v>0</v>
      </c>
      <c r="AV318" s="199"/>
      <c r="AW318" s="199"/>
      <c r="AX318" s="199">
        <f t="shared" si="186"/>
        <v>0</v>
      </c>
      <c r="AY318" s="200"/>
      <c r="AZ318" s="200"/>
      <c r="BA318" s="200">
        <f t="shared" si="187"/>
        <v>0</v>
      </c>
      <c r="BB318" s="201"/>
      <c r="BC318" s="201"/>
      <c r="BD318" s="201">
        <f t="shared" si="188"/>
        <v>0</v>
      </c>
      <c r="BE318" s="202"/>
      <c r="BF318" s="202"/>
      <c r="BG318" s="202">
        <f t="shared" si="189"/>
        <v>0</v>
      </c>
      <c r="BH318" s="203"/>
      <c r="BI318" s="203"/>
      <c r="BJ318" s="203">
        <f t="shared" si="190"/>
        <v>0</v>
      </c>
      <c r="BK318" s="195"/>
      <c r="BL318" s="195"/>
      <c r="BM318" s="195">
        <f t="shared" si="191"/>
        <v>0</v>
      </c>
      <c r="BN318" s="204"/>
      <c r="BO318" s="204"/>
      <c r="BP318" s="204">
        <f t="shared" si="192"/>
        <v>0</v>
      </c>
      <c r="BQ318" s="205"/>
      <c r="BR318" s="205"/>
      <c r="BS318" s="205">
        <f t="shared" si="193"/>
        <v>0</v>
      </c>
      <c r="BT318" s="206"/>
      <c r="BU318" s="206"/>
      <c r="BV318" s="206">
        <f t="shared" si="194"/>
        <v>0</v>
      </c>
      <c r="BW318" s="207"/>
      <c r="BX318" s="207"/>
      <c r="BY318" s="207">
        <f t="shared" si="195"/>
        <v>0</v>
      </c>
      <c r="BZ318" s="208"/>
      <c r="CA318" s="208"/>
      <c r="CB318" s="208">
        <f t="shared" si="196"/>
        <v>0</v>
      </c>
      <c r="CC318" s="209"/>
      <c r="CD318" s="209"/>
      <c r="CE318" s="209">
        <f t="shared" si="197"/>
        <v>0</v>
      </c>
      <c r="CF318" s="210"/>
      <c r="CG318" s="210"/>
      <c r="CH318" s="210">
        <f t="shared" si="198"/>
        <v>0</v>
      </c>
      <c r="CI318" s="211"/>
      <c r="CJ318" s="211"/>
      <c r="CK318" s="211">
        <f t="shared" si="199"/>
        <v>0</v>
      </c>
      <c r="CL318" s="206"/>
      <c r="CM318" s="206"/>
      <c r="CN318" s="206">
        <f t="shared" si="200"/>
        <v>0</v>
      </c>
      <c r="CO318" s="212"/>
      <c r="CP318" s="212"/>
      <c r="CQ318" s="212">
        <f t="shared" si="201"/>
        <v>0</v>
      </c>
      <c r="CR318" s="213"/>
      <c r="CS318" s="213"/>
      <c r="CT318" s="213">
        <f t="shared" si="202"/>
        <v>0</v>
      </c>
      <c r="CU318">
        <f t="shared" si="167"/>
        <v>0</v>
      </c>
      <c r="CV318">
        <f t="shared" si="168"/>
        <v>0</v>
      </c>
      <c r="CW318">
        <f t="shared" si="169"/>
        <v>0</v>
      </c>
      <c r="CY318" s="140" t="e">
        <f t="shared" si="170"/>
        <v>#NAME?</v>
      </c>
      <c r="CZ318">
        <f t="shared" si="171"/>
        <v>0</v>
      </c>
    </row>
    <row r="319" spans="1:104">
      <c r="A319" s="181">
        <v>248</v>
      </c>
      <c r="B319" s="230"/>
      <c r="C319" s="182" t="s">
        <v>130</v>
      </c>
      <c r="D319" s="183"/>
      <c r="E319" s="184"/>
      <c r="F319" s="152"/>
      <c r="G319" s="152"/>
      <c r="H319" s="185">
        <f t="shared" si="172"/>
        <v>0</v>
      </c>
      <c r="I319" s="153"/>
      <c r="J319" s="153"/>
      <c r="K319" s="186">
        <f t="shared" si="173"/>
        <v>0</v>
      </c>
      <c r="L319" s="187"/>
      <c r="M319" s="187"/>
      <c r="N319" s="187">
        <f t="shared" si="174"/>
        <v>0</v>
      </c>
      <c r="O319" s="188"/>
      <c r="P319" s="188"/>
      <c r="Q319" s="188">
        <f t="shared" si="175"/>
        <v>0</v>
      </c>
      <c r="R319" s="189"/>
      <c r="S319" s="189"/>
      <c r="T319" s="189">
        <f t="shared" si="176"/>
        <v>0</v>
      </c>
      <c r="U319" s="190"/>
      <c r="V319" s="190"/>
      <c r="W319" s="190">
        <f t="shared" si="177"/>
        <v>0</v>
      </c>
      <c r="X319" s="191"/>
      <c r="Y319" s="191"/>
      <c r="Z319" s="191">
        <f t="shared" si="178"/>
        <v>0</v>
      </c>
      <c r="AA319" s="192"/>
      <c r="AB319" s="192"/>
      <c r="AC319" s="192">
        <f t="shared" si="179"/>
        <v>0</v>
      </c>
      <c r="AD319" s="193"/>
      <c r="AE319" s="193"/>
      <c r="AF319" s="193">
        <f t="shared" si="180"/>
        <v>0</v>
      </c>
      <c r="AG319" s="194"/>
      <c r="AH319" s="194"/>
      <c r="AI319" s="194">
        <f t="shared" si="181"/>
        <v>0</v>
      </c>
      <c r="AJ319" s="195"/>
      <c r="AK319" s="195"/>
      <c r="AL319" s="195">
        <f t="shared" si="182"/>
        <v>0</v>
      </c>
      <c r="AM319" s="196"/>
      <c r="AN319" s="196"/>
      <c r="AO319" s="196">
        <f t="shared" si="183"/>
        <v>0</v>
      </c>
      <c r="AP319" s="197"/>
      <c r="AQ319" s="197"/>
      <c r="AR319" s="197">
        <f t="shared" si="184"/>
        <v>0</v>
      </c>
      <c r="AS319" s="198"/>
      <c r="AT319" s="198"/>
      <c r="AU319" s="198">
        <f t="shared" si="185"/>
        <v>0</v>
      </c>
      <c r="AV319" s="199"/>
      <c r="AW319" s="199"/>
      <c r="AX319" s="199">
        <f t="shared" si="186"/>
        <v>0</v>
      </c>
      <c r="AY319" s="200"/>
      <c r="AZ319" s="200"/>
      <c r="BA319" s="200">
        <f t="shared" si="187"/>
        <v>0</v>
      </c>
      <c r="BB319" s="201"/>
      <c r="BC319" s="201"/>
      <c r="BD319" s="201">
        <f t="shared" si="188"/>
        <v>0</v>
      </c>
      <c r="BE319" s="202"/>
      <c r="BF319" s="202"/>
      <c r="BG319" s="202">
        <f t="shared" si="189"/>
        <v>0</v>
      </c>
      <c r="BH319" s="203"/>
      <c r="BI319" s="203"/>
      <c r="BJ319" s="203">
        <f t="shared" si="190"/>
        <v>0</v>
      </c>
      <c r="BK319" s="195"/>
      <c r="BL319" s="195"/>
      <c r="BM319" s="195">
        <f t="shared" si="191"/>
        <v>0</v>
      </c>
      <c r="BN319" s="204"/>
      <c r="BO319" s="204"/>
      <c r="BP319" s="204">
        <f t="shared" si="192"/>
        <v>0</v>
      </c>
      <c r="BQ319" s="205"/>
      <c r="BR319" s="205"/>
      <c r="BS319" s="205">
        <f t="shared" si="193"/>
        <v>0</v>
      </c>
      <c r="BT319" s="206"/>
      <c r="BU319" s="206"/>
      <c r="BV319" s="206">
        <f t="shared" si="194"/>
        <v>0</v>
      </c>
      <c r="BW319" s="207"/>
      <c r="BX319" s="207"/>
      <c r="BY319" s="207">
        <f t="shared" si="195"/>
        <v>0</v>
      </c>
      <c r="BZ319" s="208"/>
      <c r="CA319" s="208"/>
      <c r="CB319" s="208">
        <f t="shared" si="196"/>
        <v>0</v>
      </c>
      <c r="CC319" s="209"/>
      <c r="CD319" s="209"/>
      <c r="CE319" s="209">
        <f t="shared" si="197"/>
        <v>0</v>
      </c>
      <c r="CF319" s="210"/>
      <c r="CG319" s="210"/>
      <c r="CH319" s="210">
        <f t="shared" si="198"/>
        <v>0</v>
      </c>
      <c r="CI319" s="211"/>
      <c r="CJ319" s="211"/>
      <c r="CK319" s="211">
        <f t="shared" si="199"/>
        <v>0</v>
      </c>
      <c r="CL319" s="206"/>
      <c r="CM319" s="206"/>
      <c r="CN319" s="206">
        <f t="shared" si="200"/>
        <v>0</v>
      </c>
      <c r="CO319" s="212"/>
      <c r="CP319" s="212"/>
      <c r="CQ319" s="212">
        <f t="shared" si="201"/>
        <v>0</v>
      </c>
      <c r="CR319" s="213"/>
      <c r="CS319" s="213"/>
      <c r="CT319" s="213">
        <f t="shared" si="202"/>
        <v>0</v>
      </c>
      <c r="CU319">
        <f t="shared" si="167"/>
        <v>0</v>
      </c>
      <c r="CV319">
        <f t="shared" si="168"/>
        <v>0</v>
      </c>
      <c r="CW319">
        <f t="shared" si="169"/>
        <v>0</v>
      </c>
      <c r="CY319" s="140" t="e">
        <f t="shared" si="170"/>
        <v>#NAME?</v>
      </c>
      <c r="CZ319">
        <f t="shared" si="171"/>
        <v>0</v>
      </c>
    </row>
    <row r="320" spans="1:104">
      <c r="A320" s="181">
        <v>249</v>
      </c>
      <c r="B320" s="230"/>
      <c r="C320" s="182" t="s">
        <v>130</v>
      </c>
      <c r="D320" s="183"/>
      <c r="E320" s="184"/>
      <c r="F320" s="152"/>
      <c r="G320" s="152"/>
      <c r="H320" s="185">
        <f t="shared" si="172"/>
        <v>0</v>
      </c>
      <c r="I320" s="153"/>
      <c r="J320" s="153"/>
      <c r="K320" s="186">
        <f t="shared" si="173"/>
        <v>0</v>
      </c>
      <c r="L320" s="187"/>
      <c r="M320" s="187"/>
      <c r="N320" s="187">
        <f t="shared" si="174"/>
        <v>0</v>
      </c>
      <c r="O320" s="188"/>
      <c r="P320" s="188"/>
      <c r="Q320" s="188">
        <f t="shared" si="175"/>
        <v>0</v>
      </c>
      <c r="R320" s="189"/>
      <c r="S320" s="189"/>
      <c r="T320" s="189">
        <f t="shared" si="176"/>
        <v>0</v>
      </c>
      <c r="U320" s="190"/>
      <c r="V320" s="190"/>
      <c r="W320" s="190">
        <f t="shared" si="177"/>
        <v>0</v>
      </c>
      <c r="X320" s="191"/>
      <c r="Y320" s="191"/>
      <c r="Z320" s="191">
        <f t="shared" si="178"/>
        <v>0</v>
      </c>
      <c r="AA320" s="192"/>
      <c r="AB320" s="192"/>
      <c r="AC320" s="192">
        <f t="shared" si="179"/>
        <v>0</v>
      </c>
      <c r="AD320" s="193"/>
      <c r="AE320" s="193"/>
      <c r="AF320" s="193">
        <f t="shared" si="180"/>
        <v>0</v>
      </c>
      <c r="AG320" s="194"/>
      <c r="AH320" s="194"/>
      <c r="AI320" s="194">
        <f t="shared" si="181"/>
        <v>0</v>
      </c>
      <c r="AJ320" s="195"/>
      <c r="AK320" s="195"/>
      <c r="AL320" s="195">
        <f t="shared" si="182"/>
        <v>0</v>
      </c>
      <c r="AM320" s="196"/>
      <c r="AN320" s="196"/>
      <c r="AO320" s="196">
        <f t="shared" si="183"/>
        <v>0</v>
      </c>
      <c r="AP320" s="197"/>
      <c r="AQ320" s="197"/>
      <c r="AR320" s="197">
        <f t="shared" si="184"/>
        <v>0</v>
      </c>
      <c r="AS320" s="198"/>
      <c r="AT320" s="198"/>
      <c r="AU320" s="198">
        <f t="shared" si="185"/>
        <v>0</v>
      </c>
      <c r="AV320" s="199"/>
      <c r="AW320" s="199"/>
      <c r="AX320" s="199">
        <f t="shared" si="186"/>
        <v>0</v>
      </c>
      <c r="AY320" s="200"/>
      <c r="AZ320" s="200"/>
      <c r="BA320" s="200">
        <f t="shared" si="187"/>
        <v>0</v>
      </c>
      <c r="BB320" s="201"/>
      <c r="BC320" s="201"/>
      <c r="BD320" s="201">
        <f t="shared" si="188"/>
        <v>0</v>
      </c>
      <c r="BE320" s="202"/>
      <c r="BF320" s="202"/>
      <c r="BG320" s="202">
        <f t="shared" si="189"/>
        <v>0</v>
      </c>
      <c r="BH320" s="203"/>
      <c r="BI320" s="203"/>
      <c r="BJ320" s="203">
        <f t="shared" si="190"/>
        <v>0</v>
      </c>
      <c r="BK320" s="195"/>
      <c r="BL320" s="195"/>
      <c r="BM320" s="195">
        <f t="shared" si="191"/>
        <v>0</v>
      </c>
      <c r="BN320" s="204"/>
      <c r="BO320" s="204"/>
      <c r="BP320" s="204">
        <f t="shared" si="192"/>
        <v>0</v>
      </c>
      <c r="BQ320" s="205"/>
      <c r="BR320" s="205"/>
      <c r="BS320" s="205">
        <f t="shared" si="193"/>
        <v>0</v>
      </c>
      <c r="BT320" s="206"/>
      <c r="BU320" s="206"/>
      <c r="BV320" s="206">
        <f t="shared" si="194"/>
        <v>0</v>
      </c>
      <c r="BW320" s="207"/>
      <c r="BX320" s="207"/>
      <c r="BY320" s="207">
        <f t="shared" si="195"/>
        <v>0</v>
      </c>
      <c r="BZ320" s="208"/>
      <c r="CA320" s="208"/>
      <c r="CB320" s="208">
        <f t="shared" si="196"/>
        <v>0</v>
      </c>
      <c r="CC320" s="209"/>
      <c r="CD320" s="209"/>
      <c r="CE320" s="209">
        <f t="shared" si="197"/>
        <v>0</v>
      </c>
      <c r="CF320" s="210"/>
      <c r="CG320" s="210"/>
      <c r="CH320" s="210">
        <f t="shared" si="198"/>
        <v>0</v>
      </c>
      <c r="CI320" s="211"/>
      <c r="CJ320" s="211"/>
      <c r="CK320" s="211">
        <f t="shared" si="199"/>
        <v>0</v>
      </c>
      <c r="CL320" s="206"/>
      <c r="CM320" s="206"/>
      <c r="CN320" s="206">
        <f t="shared" si="200"/>
        <v>0</v>
      </c>
      <c r="CO320" s="212"/>
      <c r="CP320" s="212"/>
      <c r="CQ320" s="212">
        <f t="shared" si="201"/>
        <v>0</v>
      </c>
      <c r="CR320" s="213"/>
      <c r="CS320" s="213"/>
      <c r="CT320" s="213">
        <f t="shared" si="202"/>
        <v>0</v>
      </c>
      <c r="CU320">
        <f t="shared" si="167"/>
        <v>0</v>
      </c>
      <c r="CV320">
        <f t="shared" si="168"/>
        <v>0</v>
      </c>
      <c r="CW320">
        <f t="shared" si="169"/>
        <v>0</v>
      </c>
      <c r="CY320" s="140" t="e">
        <f t="shared" si="170"/>
        <v>#NAME?</v>
      </c>
      <c r="CZ320">
        <f t="shared" si="171"/>
        <v>0</v>
      </c>
    </row>
    <row r="321" spans="1:104">
      <c r="A321" s="181">
        <v>250</v>
      </c>
      <c r="B321" s="230"/>
      <c r="C321" s="182" t="s">
        <v>130</v>
      </c>
      <c r="D321" s="183"/>
      <c r="E321" s="184"/>
      <c r="F321" s="152"/>
      <c r="G321" s="152"/>
      <c r="H321" s="185">
        <f t="shared" si="172"/>
        <v>0</v>
      </c>
      <c r="I321" s="153"/>
      <c r="J321" s="153"/>
      <c r="K321" s="186">
        <f t="shared" si="173"/>
        <v>0</v>
      </c>
      <c r="L321" s="187"/>
      <c r="M321" s="187"/>
      <c r="N321" s="187">
        <f t="shared" si="174"/>
        <v>0</v>
      </c>
      <c r="O321" s="188"/>
      <c r="P321" s="188"/>
      <c r="Q321" s="188">
        <f t="shared" si="175"/>
        <v>0</v>
      </c>
      <c r="R321" s="189"/>
      <c r="S321" s="189"/>
      <c r="T321" s="189">
        <f t="shared" si="176"/>
        <v>0</v>
      </c>
      <c r="U321" s="190"/>
      <c r="V321" s="190"/>
      <c r="W321" s="190">
        <f t="shared" si="177"/>
        <v>0</v>
      </c>
      <c r="X321" s="191"/>
      <c r="Y321" s="191"/>
      <c r="Z321" s="191">
        <f t="shared" si="178"/>
        <v>0</v>
      </c>
      <c r="AA321" s="192"/>
      <c r="AB321" s="192"/>
      <c r="AC321" s="192">
        <f t="shared" si="179"/>
        <v>0</v>
      </c>
      <c r="AD321" s="193"/>
      <c r="AE321" s="193"/>
      <c r="AF321" s="193">
        <f t="shared" si="180"/>
        <v>0</v>
      </c>
      <c r="AG321" s="194"/>
      <c r="AH321" s="194"/>
      <c r="AI321" s="194">
        <f t="shared" si="181"/>
        <v>0</v>
      </c>
      <c r="AJ321" s="195"/>
      <c r="AK321" s="195"/>
      <c r="AL321" s="195">
        <f t="shared" si="182"/>
        <v>0</v>
      </c>
      <c r="AM321" s="196"/>
      <c r="AN321" s="196"/>
      <c r="AO321" s="196">
        <f t="shared" si="183"/>
        <v>0</v>
      </c>
      <c r="AP321" s="197"/>
      <c r="AQ321" s="197"/>
      <c r="AR321" s="197">
        <f t="shared" si="184"/>
        <v>0</v>
      </c>
      <c r="AS321" s="198"/>
      <c r="AT321" s="198"/>
      <c r="AU321" s="198">
        <f t="shared" si="185"/>
        <v>0</v>
      </c>
      <c r="AV321" s="199"/>
      <c r="AW321" s="199"/>
      <c r="AX321" s="199">
        <f t="shared" si="186"/>
        <v>0</v>
      </c>
      <c r="AY321" s="200"/>
      <c r="AZ321" s="200"/>
      <c r="BA321" s="200">
        <f t="shared" si="187"/>
        <v>0</v>
      </c>
      <c r="BB321" s="201"/>
      <c r="BC321" s="201"/>
      <c r="BD321" s="201">
        <f t="shared" si="188"/>
        <v>0</v>
      </c>
      <c r="BE321" s="202"/>
      <c r="BF321" s="202"/>
      <c r="BG321" s="202">
        <f t="shared" si="189"/>
        <v>0</v>
      </c>
      <c r="BH321" s="203"/>
      <c r="BI321" s="203"/>
      <c r="BJ321" s="203">
        <f t="shared" si="190"/>
        <v>0</v>
      </c>
      <c r="BK321" s="195"/>
      <c r="BL321" s="195"/>
      <c r="BM321" s="195">
        <f t="shared" si="191"/>
        <v>0</v>
      </c>
      <c r="BN321" s="204"/>
      <c r="BO321" s="204"/>
      <c r="BP321" s="204">
        <f t="shared" si="192"/>
        <v>0</v>
      </c>
      <c r="BQ321" s="205"/>
      <c r="BR321" s="205"/>
      <c r="BS321" s="205">
        <f t="shared" si="193"/>
        <v>0</v>
      </c>
      <c r="BT321" s="206"/>
      <c r="BU321" s="206"/>
      <c r="BV321" s="206">
        <f t="shared" si="194"/>
        <v>0</v>
      </c>
      <c r="BW321" s="207"/>
      <c r="BX321" s="207"/>
      <c r="BY321" s="207">
        <f t="shared" si="195"/>
        <v>0</v>
      </c>
      <c r="BZ321" s="208"/>
      <c r="CA321" s="208"/>
      <c r="CB321" s="208">
        <f t="shared" si="196"/>
        <v>0</v>
      </c>
      <c r="CC321" s="209"/>
      <c r="CD321" s="209"/>
      <c r="CE321" s="209">
        <f t="shared" si="197"/>
        <v>0</v>
      </c>
      <c r="CF321" s="210"/>
      <c r="CG321" s="210"/>
      <c r="CH321" s="210">
        <f t="shared" si="198"/>
        <v>0</v>
      </c>
      <c r="CI321" s="211"/>
      <c r="CJ321" s="211"/>
      <c r="CK321" s="211">
        <f t="shared" si="199"/>
        <v>0</v>
      </c>
      <c r="CL321" s="206"/>
      <c r="CM321" s="206"/>
      <c r="CN321" s="206">
        <f t="shared" si="200"/>
        <v>0</v>
      </c>
      <c r="CO321" s="212"/>
      <c r="CP321" s="212"/>
      <c r="CQ321" s="212">
        <f t="shared" si="201"/>
        <v>0</v>
      </c>
      <c r="CR321" s="213"/>
      <c r="CS321" s="213"/>
      <c r="CT321" s="213">
        <f t="shared" si="202"/>
        <v>0</v>
      </c>
      <c r="CU321">
        <f t="shared" si="167"/>
        <v>0</v>
      </c>
      <c r="CV321">
        <f t="shared" si="168"/>
        <v>0</v>
      </c>
      <c r="CW321">
        <f t="shared" si="169"/>
        <v>0</v>
      </c>
      <c r="CY321" s="140" t="e">
        <f t="shared" si="170"/>
        <v>#NAME?</v>
      </c>
      <c r="CZ321">
        <f t="shared" si="171"/>
        <v>0</v>
      </c>
    </row>
    <row r="322" spans="1:104">
      <c r="A322" s="181">
        <v>251</v>
      </c>
      <c r="B322" s="230"/>
      <c r="C322" s="182" t="s">
        <v>130</v>
      </c>
      <c r="D322" s="183"/>
      <c r="E322" s="184"/>
      <c r="F322" s="152"/>
      <c r="G322" s="152"/>
      <c r="H322" s="185">
        <f t="shared" si="172"/>
        <v>0</v>
      </c>
      <c r="I322" s="153"/>
      <c r="J322" s="153"/>
      <c r="K322" s="186">
        <f t="shared" si="173"/>
        <v>0</v>
      </c>
      <c r="L322" s="187"/>
      <c r="M322" s="187"/>
      <c r="N322" s="187">
        <f t="shared" si="174"/>
        <v>0</v>
      </c>
      <c r="O322" s="188"/>
      <c r="P322" s="188"/>
      <c r="Q322" s="188">
        <f t="shared" si="175"/>
        <v>0</v>
      </c>
      <c r="R322" s="189"/>
      <c r="S322" s="189"/>
      <c r="T322" s="189">
        <f t="shared" si="176"/>
        <v>0</v>
      </c>
      <c r="U322" s="190"/>
      <c r="V322" s="190"/>
      <c r="W322" s="190">
        <f t="shared" si="177"/>
        <v>0</v>
      </c>
      <c r="X322" s="191"/>
      <c r="Y322" s="191"/>
      <c r="Z322" s="191">
        <f t="shared" si="178"/>
        <v>0</v>
      </c>
      <c r="AA322" s="192"/>
      <c r="AB322" s="192"/>
      <c r="AC322" s="192">
        <f t="shared" si="179"/>
        <v>0</v>
      </c>
      <c r="AD322" s="193"/>
      <c r="AE322" s="193"/>
      <c r="AF322" s="193">
        <f t="shared" si="180"/>
        <v>0</v>
      </c>
      <c r="AG322" s="194"/>
      <c r="AH322" s="194"/>
      <c r="AI322" s="194">
        <f t="shared" si="181"/>
        <v>0</v>
      </c>
      <c r="AJ322" s="195"/>
      <c r="AK322" s="195"/>
      <c r="AL322" s="195">
        <f t="shared" si="182"/>
        <v>0</v>
      </c>
      <c r="AM322" s="196"/>
      <c r="AN322" s="196"/>
      <c r="AO322" s="196">
        <f t="shared" si="183"/>
        <v>0</v>
      </c>
      <c r="AP322" s="197"/>
      <c r="AQ322" s="197"/>
      <c r="AR322" s="197">
        <f t="shared" si="184"/>
        <v>0</v>
      </c>
      <c r="AS322" s="198"/>
      <c r="AT322" s="198"/>
      <c r="AU322" s="198">
        <f t="shared" si="185"/>
        <v>0</v>
      </c>
      <c r="AV322" s="199"/>
      <c r="AW322" s="199"/>
      <c r="AX322" s="199">
        <f t="shared" si="186"/>
        <v>0</v>
      </c>
      <c r="AY322" s="200"/>
      <c r="AZ322" s="200"/>
      <c r="BA322" s="200">
        <f t="shared" si="187"/>
        <v>0</v>
      </c>
      <c r="BB322" s="201"/>
      <c r="BC322" s="201"/>
      <c r="BD322" s="201">
        <f t="shared" si="188"/>
        <v>0</v>
      </c>
      <c r="BE322" s="202"/>
      <c r="BF322" s="202"/>
      <c r="BG322" s="202">
        <f t="shared" si="189"/>
        <v>0</v>
      </c>
      <c r="BH322" s="203"/>
      <c r="BI322" s="203"/>
      <c r="BJ322" s="203">
        <f t="shared" si="190"/>
        <v>0</v>
      </c>
      <c r="BK322" s="195"/>
      <c r="BL322" s="195"/>
      <c r="BM322" s="195">
        <f t="shared" si="191"/>
        <v>0</v>
      </c>
      <c r="BN322" s="204"/>
      <c r="BO322" s="204"/>
      <c r="BP322" s="204">
        <f t="shared" si="192"/>
        <v>0</v>
      </c>
      <c r="BQ322" s="205"/>
      <c r="BR322" s="205"/>
      <c r="BS322" s="205">
        <f t="shared" si="193"/>
        <v>0</v>
      </c>
      <c r="BT322" s="206"/>
      <c r="BU322" s="206"/>
      <c r="BV322" s="206">
        <f t="shared" si="194"/>
        <v>0</v>
      </c>
      <c r="BW322" s="207"/>
      <c r="BX322" s="207"/>
      <c r="BY322" s="207">
        <f t="shared" si="195"/>
        <v>0</v>
      </c>
      <c r="BZ322" s="208"/>
      <c r="CA322" s="208"/>
      <c r="CB322" s="208">
        <f t="shared" si="196"/>
        <v>0</v>
      </c>
      <c r="CC322" s="209"/>
      <c r="CD322" s="209"/>
      <c r="CE322" s="209">
        <f t="shared" si="197"/>
        <v>0</v>
      </c>
      <c r="CF322" s="210"/>
      <c r="CG322" s="210"/>
      <c r="CH322" s="210">
        <f t="shared" si="198"/>
        <v>0</v>
      </c>
      <c r="CI322" s="211"/>
      <c r="CJ322" s="211"/>
      <c r="CK322" s="211">
        <f t="shared" si="199"/>
        <v>0</v>
      </c>
      <c r="CL322" s="206"/>
      <c r="CM322" s="206"/>
      <c r="CN322" s="206">
        <f t="shared" si="200"/>
        <v>0</v>
      </c>
      <c r="CO322" s="212"/>
      <c r="CP322" s="212"/>
      <c r="CQ322" s="212">
        <f t="shared" si="201"/>
        <v>0</v>
      </c>
      <c r="CR322" s="213"/>
      <c r="CS322" s="213"/>
      <c r="CT322" s="213">
        <f t="shared" si="202"/>
        <v>0</v>
      </c>
      <c r="CU322">
        <f t="shared" si="167"/>
        <v>0</v>
      </c>
      <c r="CV322">
        <f t="shared" si="168"/>
        <v>0</v>
      </c>
      <c r="CW322">
        <f t="shared" si="169"/>
        <v>0</v>
      </c>
      <c r="CY322" s="140" t="e">
        <f t="shared" si="170"/>
        <v>#NAME?</v>
      </c>
      <c r="CZ322">
        <f t="shared" si="171"/>
        <v>0</v>
      </c>
    </row>
    <row r="323" spans="1:104">
      <c r="A323" s="181">
        <v>252</v>
      </c>
      <c r="B323" s="230"/>
      <c r="C323" s="182" t="s">
        <v>130</v>
      </c>
      <c r="D323" s="183"/>
      <c r="E323" s="184"/>
      <c r="F323" s="152"/>
      <c r="G323" s="152"/>
      <c r="H323" s="185">
        <f t="shared" si="172"/>
        <v>0</v>
      </c>
      <c r="I323" s="153"/>
      <c r="J323" s="153"/>
      <c r="K323" s="186">
        <f t="shared" si="173"/>
        <v>0</v>
      </c>
      <c r="L323" s="187"/>
      <c r="M323" s="187"/>
      <c r="N323" s="187">
        <f t="shared" si="174"/>
        <v>0</v>
      </c>
      <c r="O323" s="188"/>
      <c r="P323" s="188"/>
      <c r="Q323" s="188">
        <f t="shared" si="175"/>
        <v>0</v>
      </c>
      <c r="R323" s="189"/>
      <c r="S323" s="189"/>
      <c r="T323" s="189">
        <f t="shared" si="176"/>
        <v>0</v>
      </c>
      <c r="U323" s="190"/>
      <c r="V323" s="190"/>
      <c r="W323" s="190">
        <f t="shared" si="177"/>
        <v>0</v>
      </c>
      <c r="X323" s="191"/>
      <c r="Y323" s="191"/>
      <c r="Z323" s="191">
        <f t="shared" si="178"/>
        <v>0</v>
      </c>
      <c r="AA323" s="192"/>
      <c r="AB323" s="192"/>
      <c r="AC323" s="192">
        <f t="shared" si="179"/>
        <v>0</v>
      </c>
      <c r="AD323" s="193"/>
      <c r="AE323" s="193"/>
      <c r="AF323" s="193">
        <f t="shared" si="180"/>
        <v>0</v>
      </c>
      <c r="AG323" s="194"/>
      <c r="AH323" s="194"/>
      <c r="AI323" s="194">
        <f t="shared" si="181"/>
        <v>0</v>
      </c>
      <c r="AJ323" s="195"/>
      <c r="AK323" s="195"/>
      <c r="AL323" s="195">
        <f t="shared" si="182"/>
        <v>0</v>
      </c>
      <c r="AM323" s="196"/>
      <c r="AN323" s="196"/>
      <c r="AO323" s="196">
        <f t="shared" si="183"/>
        <v>0</v>
      </c>
      <c r="AP323" s="197"/>
      <c r="AQ323" s="197"/>
      <c r="AR323" s="197">
        <f t="shared" si="184"/>
        <v>0</v>
      </c>
      <c r="AS323" s="198"/>
      <c r="AT323" s="198"/>
      <c r="AU323" s="198">
        <f t="shared" si="185"/>
        <v>0</v>
      </c>
      <c r="AV323" s="199"/>
      <c r="AW323" s="199"/>
      <c r="AX323" s="199">
        <f t="shared" si="186"/>
        <v>0</v>
      </c>
      <c r="AY323" s="200"/>
      <c r="AZ323" s="200"/>
      <c r="BA323" s="200">
        <f t="shared" si="187"/>
        <v>0</v>
      </c>
      <c r="BB323" s="201"/>
      <c r="BC323" s="201"/>
      <c r="BD323" s="201">
        <f t="shared" si="188"/>
        <v>0</v>
      </c>
      <c r="BE323" s="202"/>
      <c r="BF323" s="202"/>
      <c r="BG323" s="202">
        <f t="shared" si="189"/>
        <v>0</v>
      </c>
      <c r="BH323" s="203"/>
      <c r="BI323" s="203"/>
      <c r="BJ323" s="203">
        <f t="shared" si="190"/>
        <v>0</v>
      </c>
      <c r="BK323" s="195"/>
      <c r="BL323" s="195"/>
      <c r="BM323" s="195">
        <f t="shared" si="191"/>
        <v>0</v>
      </c>
      <c r="BN323" s="204"/>
      <c r="BO323" s="204"/>
      <c r="BP323" s="204">
        <f t="shared" si="192"/>
        <v>0</v>
      </c>
      <c r="BQ323" s="205"/>
      <c r="BR323" s="205"/>
      <c r="BS323" s="205">
        <f t="shared" si="193"/>
        <v>0</v>
      </c>
      <c r="BT323" s="206"/>
      <c r="BU323" s="206"/>
      <c r="BV323" s="206">
        <f t="shared" si="194"/>
        <v>0</v>
      </c>
      <c r="BW323" s="207"/>
      <c r="BX323" s="207"/>
      <c r="BY323" s="207">
        <f t="shared" si="195"/>
        <v>0</v>
      </c>
      <c r="BZ323" s="208"/>
      <c r="CA323" s="208"/>
      <c r="CB323" s="208">
        <f t="shared" si="196"/>
        <v>0</v>
      </c>
      <c r="CC323" s="209"/>
      <c r="CD323" s="209"/>
      <c r="CE323" s="209">
        <f t="shared" si="197"/>
        <v>0</v>
      </c>
      <c r="CF323" s="210"/>
      <c r="CG323" s="210"/>
      <c r="CH323" s="210">
        <f t="shared" si="198"/>
        <v>0</v>
      </c>
      <c r="CI323" s="211"/>
      <c r="CJ323" s="211"/>
      <c r="CK323" s="211">
        <f t="shared" si="199"/>
        <v>0</v>
      </c>
      <c r="CL323" s="206"/>
      <c r="CM323" s="206"/>
      <c r="CN323" s="206">
        <f t="shared" si="200"/>
        <v>0</v>
      </c>
      <c r="CO323" s="212"/>
      <c r="CP323" s="212"/>
      <c r="CQ323" s="212">
        <f t="shared" si="201"/>
        <v>0</v>
      </c>
      <c r="CR323" s="213"/>
      <c r="CS323" s="213"/>
      <c r="CT323" s="213">
        <f t="shared" si="202"/>
        <v>0</v>
      </c>
      <c r="CU323">
        <f t="shared" si="167"/>
        <v>0</v>
      </c>
      <c r="CV323">
        <f t="shared" si="168"/>
        <v>0</v>
      </c>
      <c r="CW323">
        <f t="shared" si="169"/>
        <v>0</v>
      </c>
      <c r="CY323" s="140" t="e">
        <f t="shared" si="170"/>
        <v>#NAME?</v>
      </c>
      <c r="CZ323">
        <f t="shared" si="171"/>
        <v>0</v>
      </c>
    </row>
    <row r="324" spans="1:104">
      <c r="A324" s="181">
        <v>253</v>
      </c>
      <c r="B324" s="230"/>
      <c r="C324" s="182" t="s">
        <v>130</v>
      </c>
      <c r="D324" s="183"/>
      <c r="E324" s="184"/>
      <c r="F324" s="152"/>
      <c r="G324" s="152"/>
      <c r="H324" s="185">
        <f t="shared" si="172"/>
        <v>0</v>
      </c>
      <c r="I324" s="153"/>
      <c r="J324" s="153"/>
      <c r="K324" s="186">
        <f t="shared" si="173"/>
        <v>0</v>
      </c>
      <c r="L324" s="187"/>
      <c r="M324" s="187"/>
      <c r="N324" s="187">
        <f t="shared" si="174"/>
        <v>0</v>
      </c>
      <c r="O324" s="188"/>
      <c r="P324" s="188"/>
      <c r="Q324" s="188">
        <f t="shared" si="175"/>
        <v>0</v>
      </c>
      <c r="R324" s="189"/>
      <c r="S324" s="189"/>
      <c r="T324" s="189">
        <f t="shared" si="176"/>
        <v>0</v>
      </c>
      <c r="U324" s="190"/>
      <c r="V324" s="190"/>
      <c r="W324" s="190">
        <f t="shared" si="177"/>
        <v>0</v>
      </c>
      <c r="X324" s="191"/>
      <c r="Y324" s="191"/>
      <c r="Z324" s="191">
        <f t="shared" si="178"/>
        <v>0</v>
      </c>
      <c r="AA324" s="192"/>
      <c r="AB324" s="192"/>
      <c r="AC324" s="192">
        <f t="shared" si="179"/>
        <v>0</v>
      </c>
      <c r="AD324" s="193"/>
      <c r="AE324" s="193"/>
      <c r="AF324" s="193">
        <f t="shared" si="180"/>
        <v>0</v>
      </c>
      <c r="AG324" s="194"/>
      <c r="AH324" s="194"/>
      <c r="AI324" s="194">
        <f t="shared" si="181"/>
        <v>0</v>
      </c>
      <c r="AJ324" s="195"/>
      <c r="AK324" s="195"/>
      <c r="AL324" s="195">
        <f t="shared" si="182"/>
        <v>0</v>
      </c>
      <c r="AM324" s="196"/>
      <c r="AN324" s="196"/>
      <c r="AO324" s="196">
        <f t="shared" si="183"/>
        <v>0</v>
      </c>
      <c r="AP324" s="197"/>
      <c r="AQ324" s="197"/>
      <c r="AR324" s="197">
        <f t="shared" si="184"/>
        <v>0</v>
      </c>
      <c r="AS324" s="198"/>
      <c r="AT324" s="198"/>
      <c r="AU324" s="198">
        <f t="shared" si="185"/>
        <v>0</v>
      </c>
      <c r="AV324" s="199"/>
      <c r="AW324" s="199"/>
      <c r="AX324" s="199">
        <f t="shared" si="186"/>
        <v>0</v>
      </c>
      <c r="AY324" s="200"/>
      <c r="AZ324" s="200"/>
      <c r="BA324" s="200">
        <f t="shared" si="187"/>
        <v>0</v>
      </c>
      <c r="BB324" s="201"/>
      <c r="BC324" s="201"/>
      <c r="BD324" s="201">
        <f t="shared" si="188"/>
        <v>0</v>
      </c>
      <c r="BE324" s="202"/>
      <c r="BF324" s="202"/>
      <c r="BG324" s="202">
        <f t="shared" si="189"/>
        <v>0</v>
      </c>
      <c r="BH324" s="203"/>
      <c r="BI324" s="203"/>
      <c r="BJ324" s="203">
        <f t="shared" si="190"/>
        <v>0</v>
      </c>
      <c r="BK324" s="195"/>
      <c r="BL324" s="195"/>
      <c r="BM324" s="195">
        <f t="shared" si="191"/>
        <v>0</v>
      </c>
      <c r="BN324" s="204"/>
      <c r="BO324" s="204"/>
      <c r="BP324" s="204">
        <f t="shared" si="192"/>
        <v>0</v>
      </c>
      <c r="BQ324" s="205"/>
      <c r="BR324" s="205"/>
      <c r="BS324" s="205">
        <f t="shared" si="193"/>
        <v>0</v>
      </c>
      <c r="BT324" s="206"/>
      <c r="BU324" s="206"/>
      <c r="BV324" s="206">
        <f t="shared" si="194"/>
        <v>0</v>
      </c>
      <c r="BW324" s="207"/>
      <c r="BX324" s="207"/>
      <c r="BY324" s="207">
        <f t="shared" si="195"/>
        <v>0</v>
      </c>
      <c r="BZ324" s="208"/>
      <c r="CA324" s="208"/>
      <c r="CB324" s="208">
        <f t="shared" si="196"/>
        <v>0</v>
      </c>
      <c r="CC324" s="209"/>
      <c r="CD324" s="209"/>
      <c r="CE324" s="209">
        <f t="shared" si="197"/>
        <v>0</v>
      </c>
      <c r="CF324" s="210"/>
      <c r="CG324" s="210"/>
      <c r="CH324" s="210">
        <f t="shared" si="198"/>
        <v>0</v>
      </c>
      <c r="CI324" s="211"/>
      <c r="CJ324" s="211"/>
      <c r="CK324" s="211">
        <f t="shared" si="199"/>
        <v>0</v>
      </c>
      <c r="CL324" s="206"/>
      <c r="CM324" s="206"/>
      <c r="CN324" s="206">
        <f t="shared" si="200"/>
        <v>0</v>
      </c>
      <c r="CO324" s="212"/>
      <c r="CP324" s="212"/>
      <c r="CQ324" s="212">
        <f t="shared" si="201"/>
        <v>0</v>
      </c>
      <c r="CR324" s="213"/>
      <c r="CS324" s="213"/>
      <c r="CT324" s="213">
        <f t="shared" si="202"/>
        <v>0</v>
      </c>
      <c r="CU324">
        <f t="shared" si="167"/>
        <v>0</v>
      </c>
      <c r="CV324">
        <f t="shared" si="168"/>
        <v>0</v>
      </c>
      <c r="CW324">
        <f t="shared" si="169"/>
        <v>0</v>
      </c>
      <c r="CY324" s="140" t="e">
        <f t="shared" si="170"/>
        <v>#NAME?</v>
      </c>
      <c r="CZ324">
        <f t="shared" si="171"/>
        <v>0</v>
      </c>
    </row>
    <row r="325" spans="1:104">
      <c r="A325" s="181">
        <v>254</v>
      </c>
      <c r="B325" s="230"/>
      <c r="C325" s="182" t="s">
        <v>130</v>
      </c>
      <c r="D325" s="183"/>
      <c r="E325" s="184"/>
      <c r="F325" s="152"/>
      <c r="G325" s="152"/>
      <c r="H325" s="185">
        <f t="shared" si="172"/>
        <v>0</v>
      </c>
      <c r="I325" s="153"/>
      <c r="J325" s="153"/>
      <c r="K325" s="186">
        <f t="shared" si="173"/>
        <v>0</v>
      </c>
      <c r="L325" s="187"/>
      <c r="M325" s="187"/>
      <c r="N325" s="187">
        <f t="shared" si="174"/>
        <v>0</v>
      </c>
      <c r="O325" s="188"/>
      <c r="P325" s="188"/>
      <c r="Q325" s="188">
        <f t="shared" si="175"/>
        <v>0</v>
      </c>
      <c r="R325" s="189"/>
      <c r="S325" s="189"/>
      <c r="T325" s="189">
        <f t="shared" si="176"/>
        <v>0</v>
      </c>
      <c r="U325" s="190"/>
      <c r="V325" s="190"/>
      <c r="W325" s="190">
        <f t="shared" si="177"/>
        <v>0</v>
      </c>
      <c r="X325" s="191"/>
      <c r="Y325" s="191"/>
      <c r="Z325" s="191">
        <f t="shared" si="178"/>
        <v>0</v>
      </c>
      <c r="AA325" s="192"/>
      <c r="AB325" s="192"/>
      <c r="AC325" s="192">
        <f t="shared" si="179"/>
        <v>0</v>
      </c>
      <c r="AD325" s="193"/>
      <c r="AE325" s="193"/>
      <c r="AF325" s="193">
        <f t="shared" si="180"/>
        <v>0</v>
      </c>
      <c r="AG325" s="194"/>
      <c r="AH325" s="194"/>
      <c r="AI325" s="194">
        <f t="shared" si="181"/>
        <v>0</v>
      </c>
      <c r="AJ325" s="195"/>
      <c r="AK325" s="195"/>
      <c r="AL325" s="195">
        <f t="shared" si="182"/>
        <v>0</v>
      </c>
      <c r="AM325" s="196"/>
      <c r="AN325" s="196"/>
      <c r="AO325" s="196">
        <f t="shared" si="183"/>
        <v>0</v>
      </c>
      <c r="AP325" s="197"/>
      <c r="AQ325" s="197"/>
      <c r="AR325" s="197">
        <f t="shared" si="184"/>
        <v>0</v>
      </c>
      <c r="AS325" s="198"/>
      <c r="AT325" s="198"/>
      <c r="AU325" s="198">
        <f t="shared" si="185"/>
        <v>0</v>
      </c>
      <c r="AV325" s="199"/>
      <c r="AW325" s="199"/>
      <c r="AX325" s="199">
        <f t="shared" si="186"/>
        <v>0</v>
      </c>
      <c r="AY325" s="200"/>
      <c r="AZ325" s="200"/>
      <c r="BA325" s="200">
        <f t="shared" si="187"/>
        <v>0</v>
      </c>
      <c r="BB325" s="201"/>
      <c r="BC325" s="201"/>
      <c r="BD325" s="201">
        <f t="shared" si="188"/>
        <v>0</v>
      </c>
      <c r="BE325" s="202"/>
      <c r="BF325" s="202"/>
      <c r="BG325" s="202">
        <f t="shared" si="189"/>
        <v>0</v>
      </c>
      <c r="BH325" s="203"/>
      <c r="BI325" s="203"/>
      <c r="BJ325" s="203">
        <f t="shared" si="190"/>
        <v>0</v>
      </c>
      <c r="BK325" s="195"/>
      <c r="BL325" s="195"/>
      <c r="BM325" s="195">
        <f t="shared" si="191"/>
        <v>0</v>
      </c>
      <c r="BN325" s="204"/>
      <c r="BO325" s="204"/>
      <c r="BP325" s="204">
        <f t="shared" si="192"/>
        <v>0</v>
      </c>
      <c r="BQ325" s="205"/>
      <c r="BR325" s="205"/>
      <c r="BS325" s="205">
        <f t="shared" si="193"/>
        <v>0</v>
      </c>
      <c r="BT325" s="206"/>
      <c r="BU325" s="206"/>
      <c r="BV325" s="206">
        <f t="shared" si="194"/>
        <v>0</v>
      </c>
      <c r="BW325" s="207"/>
      <c r="BX325" s="207"/>
      <c r="BY325" s="207">
        <f t="shared" si="195"/>
        <v>0</v>
      </c>
      <c r="BZ325" s="208"/>
      <c r="CA325" s="208"/>
      <c r="CB325" s="208">
        <f t="shared" si="196"/>
        <v>0</v>
      </c>
      <c r="CC325" s="209"/>
      <c r="CD325" s="209"/>
      <c r="CE325" s="209">
        <f t="shared" si="197"/>
        <v>0</v>
      </c>
      <c r="CF325" s="210"/>
      <c r="CG325" s="210"/>
      <c r="CH325" s="210">
        <f t="shared" si="198"/>
        <v>0</v>
      </c>
      <c r="CI325" s="211"/>
      <c r="CJ325" s="211"/>
      <c r="CK325" s="211">
        <f t="shared" si="199"/>
        <v>0</v>
      </c>
      <c r="CL325" s="206"/>
      <c r="CM325" s="206"/>
      <c r="CN325" s="206">
        <f t="shared" si="200"/>
        <v>0</v>
      </c>
      <c r="CO325" s="212"/>
      <c r="CP325" s="212"/>
      <c r="CQ325" s="212">
        <f t="shared" si="201"/>
        <v>0</v>
      </c>
      <c r="CR325" s="213"/>
      <c r="CS325" s="213"/>
      <c r="CT325" s="213">
        <f t="shared" si="202"/>
        <v>0</v>
      </c>
      <c r="CU325">
        <f t="shared" si="167"/>
        <v>0</v>
      </c>
      <c r="CV325">
        <f t="shared" si="168"/>
        <v>0</v>
      </c>
      <c r="CW325">
        <f t="shared" si="169"/>
        <v>0</v>
      </c>
      <c r="CY325" s="140" t="e">
        <f t="shared" si="170"/>
        <v>#NAME?</v>
      </c>
      <c r="CZ325">
        <f t="shared" si="171"/>
        <v>0</v>
      </c>
    </row>
    <row r="326" spans="1:104">
      <c r="A326" s="181">
        <v>255</v>
      </c>
      <c r="B326" s="230"/>
      <c r="C326" s="182" t="s">
        <v>130</v>
      </c>
      <c r="D326" s="183"/>
      <c r="E326" s="184"/>
      <c r="F326" s="152"/>
      <c r="G326" s="152"/>
      <c r="H326" s="185">
        <f t="shared" si="172"/>
        <v>0</v>
      </c>
      <c r="I326" s="153"/>
      <c r="J326" s="153"/>
      <c r="K326" s="186">
        <f t="shared" si="173"/>
        <v>0</v>
      </c>
      <c r="L326" s="187"/>
      <c r="M326" s="187"/>
      <c r="N326" s="187">
        <f t="shared" si="174"/>
        <v>0</v>
      </c>
      <c r="O326" s="188"/>
      <c r="P326" s="188"/>
      <c r="Q326" s="188">
        <f t="shared" si="175"/>
        <v>0</v>
      </c>
      <c r="R326" s="189"/>
      <c r="S326" s="189"/>
      <c r="T326" s="189">
        <f t="shared" si="176"/>
        <v>0</v>
      </c>
      <c r="U326" s="190"/>
      <c r="V326" s="190"/>
      <c r="W326" s="190">
        <f t="shared" si="177"/>
        <v>0</v>
      </c>
      <c r="X326" s="191"/>
      <c r="Y326" s="191"/>
      <c r="Z326" s="191">
        <f t="shared" si="178"/>
        <v>0</v>
      </c>
      <c r="AA326" s="192"/>
      <c r="AB326" s="192"/>
      <c r="AC326" s="192">
        <f t="shared" si="179"/>
        <v>0</v>
      </c>
      <c r="AD326" s="193"/>
      <c r="AE326" s="193"/>
      <c r="AF326" s="193">
        <f t="shared" si="180"/>
        <v>0</v>
      </c>
      <c r="AG326" s="194"/>
      <c r="AH326" s="194"/>
      <c r="AI326" s="194">
        <f t="shared" si="181"/>
        <v>0</v>
      </c>
      <c r="AJ326" s="195"/>
      <c r="AK326" s="195"/>
      <c r="AL326" s="195">
        <f t="shared" si="182"/>
        <v>0</v>
      </c>
      <c r="AM326" s="196"/>
      <c r="AN326" s="196"/>
      <c r="AO326" s="196">
        <f t="shared" si="183"/>
        <v>0</v>
      </c>
      <c r="AP326" s="197"/>
      <c r="AQ326" s="197"/>
      <c r="AR326" s="197">
        <f t="shared" si="184"/>
        <v>0</v>
      </c>
      <c r="AS326" s="198"/>
      <c r="AT326" s="198"/>
      <c r="AU326" s="198">
        <f t="shared" si="185"/>
        <v>0</v>
      </c>
      <c r="AV326" s="199"/>
      <c r="AW326" s="199"/>
      <c r="AX326" s="199">
        <f t="shared" si="186"/>
        <v>0</v>
      </c>
      <c r="AY326" s="200"/>
      <c r="AZ326" s="200"/>
      <c r="BA326" s="200">
        <f t="shared" si="187"/>
        <v>0</v>
      </c>
      <c r="BB326" s="201"/>
      <c r="BC326" s="201"/>
      <c r="BD326" s="201">
        <f t="shared" si="188"/>
        <v>0</v>
      </c>
      <c r="BE326" s="202"/>
      <c r="BF326" s="202"/>
      <c r="BG326" s="202">
        <f t="shared" si="189"/>
        <v>0</v>
      </c>
      <c r="BH326" s="203"/>
      <c r="BI326" s="203"/>
      <c r="BJ326" s="203">
        <f t="shared" si="190"/>
        <v>0</v>
      </c>
      <c r="BK326" s="195"/>
      <c r="BL326" s="195"/>
      <c r="BM326" s="195">
        <f t="shared" si="191"/>
        <v>0</v>
      </c>
      <c r="BN326" s="204"/>
      <c r="BO326" s="204"/>
      <c r="BP326" s="204">
        <f t="shared" si="192"/>
        <v>0</v>
      </c>
      <c r="BQ326" s="205"/>
      <c r="BR326" s="205"/>
      <c r="BS326" s="205">
        <f t="shared" si="193"/>
        <v>0</v>
      </c>
      <c r="BT326" s="206"/>
      <c r="BU326" s="206"/>
      <c r="BV326" s="206">
        <f t="shared" si="194"/>
        <v>0</v>
      </c>
      <c r="BW326" s="207"/>
      <c r="BX326" s="207"/>
      <c r="BY326" s="207">
        <f t="shared" si="195"/>
        <v>0</v>
      </c>
      <c r="BZ326" s="208"/>
      <c r="CA326" s="208"/>
      <c r="CB326" s="208">
        <f t="shared" si="196"/>
        <v>0</v>
      </c>
      <c r="CC326" s="209"/>
      <c r="CD326" s="209"/>
      <c r="CE326" s="209">
        <f t="shared" si="197"/>
        <v>0</v>
      </c>
      <c r="CF326" s="210"/>
      <c r="CG326" s="210"/>
      <c r="CH326" s="210">
        <f t="shared" si="198"/>
        <v>0</v>
      </c>
      <c r="CI326" s="211"/>
      <c r="CJ326" s="211"/>
      <c r="CK326" s="211">
        <f t="shared" si="199"/>
        <v>0</v>
      </c>
      <c r="CL326" s="206"/>
      <c r="CM326" s="206"/>
      <c r="CN326" s="206">
        <f t="shared" si="200"/>
        <v>0</v>
      </c>
      <c r="CO326" s="212"/>
      <c r="CP326" s="212"/>
      <c r="CQ326" s="212">
        <f t="shared" si="201"/>
        <v>0</v>
      </c>
      <c r="CR326" s="213"/>
      <c r="CS326" s="213"/>
      <c r="CT326" s="213">
        <f t="shared" si="202"/>
        <v>0</v>
      </c>
      <c r="CU326">
        <f t="shared" si="167"/>
        <v>0</v>
      </c>
      <c r="CV326">
        <f t="shared" si="168"/>
        <v>0</v>
      </c>
      <c r="CW326">
        <f t="shared" si="169"/>
        <v>0</v>
      </c>
      <c r="CY326" s="140" t="e">
        <f t="shared" si="170"/>
        <v>#NAME?</v>
      </c>
      <c r="CZ326">
        <f t="shared" si="171"/>
        <v>0</v>
      </c>
    </row>
    <row r="327" spans="1:104">
      <c r="A327" s="181">
        <v>256</v>
      </c>
      <c r="B327" s="230"/>
      <c r="C327" s="182" t="s">
        <v>130</v>
      </c>
      <c r="D327" s="183"/>
      <c r="E327" s="184"/>
      <c r="F327" s="152"/>
      <c r="G327" s="152"/>
      <c r="H327" s="185">
        <f t="shared" si="172"/>
        <v>0</v>
      </c>
      <c r="I327" s="153"/>
      <c r="J327" s="153"/>
      <c r="K327" s="186">
        <f t="shared" si="173"/>
        <v>0</v>
      </c>
      <c r="L327" s="187"/>
      <c r="M327" s="187"/>
      <c r="N327" s="187">
        <f t="shared" si="174"/>
        <v>0</v>
      </c>
      <c r="O327" s="188"/>
      <c r="P327" s="188"/>
      <c r="Q327" s="188">
        <f t="shared" si="175"/>
        <v>0</v>
      </c>
      <c r="R327" s="189"/>
      <c r="S327" s="189"/>
      <c r="T327" s="189">
        <f t="shared" si="176"/>
        <v>0</v>
      </c>
      <c r="U327" s="190"/>
      <c r="V327" s="190"/>
      <c r="W327" s="190">
        <f t="shared" si="177"/>
        <v>0</v>
      </c>
      <c r="X327" s="191"/>
      <c r="Y327" s="191"/>
      <c r="Z327" s="191">
        <f t="shared" si="178"/>
        <v>0</v>
      </c>
      <c r="AA327" s="192"/>
      <c r="AB327" s="192"/>
      <c r="AC327" s="192">
        <f t="shared" si="179"/>
        <v>0</v>
      </c>
      <c r="AD327" s="193"/>
      <c r="AE327" s="193"/>
      <c r="AF327" s="193">
        <f t="shared" si="180"/>
        <v>0</v>
      </c>
      <c r="AG327" s="194"/>
      <c r="AH327" s="194"/>
      <c r="AI327" s="194">
        <f t="shared" si="181"/>
        <v>0</v>
      </c>
      <c r="AJ327" s="195"/>
      <c r="AK327" s="195"/>
      <c r="AL327" s="195">
        <f t="shared" si="182"/>
        <v>0</v>
      </c>
      <c r="AM327" s="196"/>
      <c r="AN327" s="196"/>
      <c r="AO327" s="196">
        <f t="shared" si="183"/>
        <v>0</v>
      </c>
      <c r="AP327" s="197"/>
      <c r="AQ327" s="197"/>
      <c r="AR327" s="197">
        <f t="shared" si="184"/>
        <v>0</v>
      </c>
      <c r="AS327" s="198"/>
      <c r="AT327" s="198"/>
      <c r="AU327" s="198">
        <f t="shared" si="185"/>
        <v>0</v>
      </c>
      <c r="AV327" s="199"/>
      <c r="AW327" s="199"/>
      <c r="AX327" s="199">
        <f t="shared" si="186"/>
        <v>0</v>
      </c>
      <c r="AY327" s="200"/>
      <c r="AZ327" s="200"/>
      <c r="BA327" s="200">
        <f t="shared" si="187"/>
        <v>0</v>
      </c>
      <c r="BB327" s="201"/>
      <c r="BC327" s="201"/>
      <c r="BD327" s="201">
        <f t="shared" si="188"/>
        <v>0</v>
      </c>
      <c r="BE327" s="202"/>
      <c r="BF327" s="202"/>
      <c r="BG327" s="202">
        <f t="shared" si="189"/>
        <v>0</v>
      </c>
      <c r="BH327" s="203"/>
      <c r="BI327" s="203"/>
      <c r="BJ327" s="203">
        <f t="shared" si="190"/>
        <v>0</v>
      </c>
      <c r="BK327" s="195"/>
      <c r="BL327" s="195"/>
      <c r="BM327" s="195">
        <f t="shared" si="191"/>
        <v>0</v>
      </c>
      <c r="BN327" s="204"/>
      <c r="BO327" s="204"/>
      <c r="BP327" s="204">
        <f t="shared" si="192"/>
        <v>0</v>
      </c>
      <c r="BQ327" s="205"/>
      <c r="BR327" s="205"/>
      <c r="BS327" s="205">
        <f t="shared" si="193"/>
        <v>0</v>
      </c>
      <c r="BT327" s="206"/>
      <c r="BU327" s="206"/>
      <c r="BV327" s="206">
        <f t="shared" si="194"/>
        <v>0</v>
      </c>
      <c r="BW327" s="207"/>
      <c r="BX327" s="207"/>
      <c r="BY327" s="207">
        <f t="shared" si="195"/>
        <v>0</v>
      </c>
      <c r="BZ327" s="208"/>
      <c r="CA327" s="208"/>
      <c r="CB327" s="208">
        <f t="shared" si="196"/>
        <v>0</v>
      </c>
      <c r="CC327" s="209"/>
      <c r="CD327" s="209"/>
      <c r="CE327" s="209">
        <f t="shared" si="197"/>
        <v>0</v>
      </c>
      <c r="CF327" s="210"/>
      <c r="CG327" s="210"/>
      <c r="CH327" s="210">
        <f t="shared" si="198"/>
        <v>0</v>
      </c>
      <c r="CI327" s="211"/>
      <c r="CJ327" s="211"/>
      <c r="CK327" s="211">
        <f t="shared" si="199"/>
        <v>0</v>
      </c>
      <c r="CL327" s="206"/>
      <c r="CM327" s="206"/>
      <c r="CN327" s="206">
        <f t="shared" si="200"/>
        <v>0</v>
      </c>
      <c r="CO327" s="212"/>
      <c r="CP327" s="212"/>
      <c r="CQ327" s="212">
        <f t="shared" si="201"/>
        <v>0</v>
      </c>
      <c r="CR327" s="213"/>
      <c r="CS327" s="213"/>
      <c r="CT327" s="213">
        <f t="shared" si="202"/>
        <v>0</v>
      </c>
      <c r="CU327">
        <f t="shared" si="167"/>
        <v>0</v>
      </c>
      <c r="CV327">
        <f t="shared" si="168"/>
        <v>0</v>
      </c>
      <c r="CW327">
        <f t="shared" si="169"/>
        <v>0</v>
      </c>
      <c r="CY327" s="140" t="e">
        <f t="shared" si="170"/>
        <v>#NAME?</v>
      </c>
      <c r="CZ327">
        <f t="shared" si="171"/>
        <v>0</v>
      </c>
    </row>
    <row r="328" spans="1:104">
      <c r="A328" s="181">
        <v>257</v>
      </c>
      <c r="B328" s="230"/>
      <c r="C328" s="182" t="s">
        <v>130</v>
      </c>
      <c r="D328" s="183"/>
      <c r="E328" s="184"/>
      <c r="F328" s="152"/>
      <c r="G328" s="152"/>
      <c r="H328" s="185">
        <f t="shared" si="172"/>
        <v>0</v>
      </c>
      <c r="I328" s="153"/>
      <c r="J328" s="153"/>
      <c r="K328" s="186">
        <f t="shared" si="173"/>
        <v>0</v>
      </c>
      <c r="L328" s="187"/>
      <c r="M328" s="187"/>
      <c r="N328" s="187">
        <f t="shared" si="174"/>
        <v>0</v>
      </c>
      <c r="O328" s="188"/>
      <c r="P328" s="188"/>
      <c r="Q328" s="188">
        <f t="shared" si="175"/>
        <v>0</v>
      </c>
      <c r="R328" s="189"/>
      <c r="S328" s="189"/>
      <c r="T328" s="189">
        <f t="shared" si="176"/>
        <v>0</v>
      </c>
      <c r="U328" s="190"/>
      <c r="V328" s="190"/>
      <c r="W328" s="190">
        <f t="shared" si="177"/>
        <v>0</v>
      </c>
      <c r="X328" s="191"/>
      <c r="Y328" s="191"/>
      <c r="Z328" s="191">
        <f t="shared" si="178"/>
        <v>0</v>
      </c>
      <c r="AA328" s="192"/>
      <c r="AB328" s="192"/>
      <c r="AC328" s="192">
        <f t="shared" si="179"/>
        <v>0</v>
      </c>
      <c r="AD328" s="193"/>
      <c r="AE328" s="193"/>
      <c r="AF328" s="193">
        <f t="shared" si="180"/>
        <v>0</v>
      </c>
      <c r="AG328" s="194"/>
      <c r="AH328" s="194"/>
      <c r="AI328" s="194">
        <f t="shared" si="181"/>
        <v>0</v>
      </c>
      <c r="AJ328" s="195"/>
      <c r="AK328" s="195"/>
      <c r="AL328" s="195">
        <f t="shared" si="182"/>
        <v>0</v>
      </c>
      <c r="AM328" s="196"/>
      <c r="AN328" s="196"/>
      <c r="AO328" s="196">
        <f t="shared" si="183"/>
        <v>0</v>
      </c>
      <c r="AP328" s="197"/>
      <c r="AQ328" s="197"/>
      <c r="AR328" s="197">
        <f t="shared" si="184"/>
        <v>0</v>
      </c>
      <c r="AS328" s="198"/>
      <c r="AT328" s="198"/>
      <c r="AU328" s="198">
        <f t="shared" si="185"/>
        <v>0</v>
      </c>
      <c r="AV328" s="199"/>
      <c r="AW328" s="199"/>
      <c r="AX328" s="199">
        <f t="shared" si="186"/>
        <v>0</v>
      </c>
      <c r="AY328" s="200"/>
      <c r="AZ328" s="200"/>
      <c r="BA328" s="200">
        <f t="shared" si="187"/>
        <v>0</v>
      </c>
      <c r="BB328" s="201"/>
      <c r="BC328" s="201"/>
      <c r="BD328" s="201">
        <f t="shared" si="188"/>
        <v>0</v>
      </c>
      <c r="BE328" s="202"/>
      <c r="BF328" s="202"/>
      <c r="BG328" s="202">
        <f t="shared" si="189"/>
        <v>0</v>
      </c>
      <c r="BH328" s="203"/>
      <c r="BI328" s="203"/>
      <c r="BJ328" s="203">
        <f t="shared" si="190"/>
        <v>0</v>
      </c>
      <c r="BK328" s="195"/>
      <c r="BL328" s="195"/>
      <c r="BM328" s="195">
        <f t="shared" si="191"/>
        <v>0</v>
      </c>
      <c r="BN328" s="204"/>
      <c r="BO328" s="204"/>
      <c r="BP328" s="204">
        <f t="shared" si="192"/>
        <v>0</v>
      </c>
      <c r="BQ328" s="205"/>
      <c r="BR328" s="205"/>
      <c r="BS328" s="205">
        <f t="shared" si="193"/>
        <v>0</v>
      </c>
      <c r="BT328" s="206"/>
      <c r="BU328" s="206"/>
      <c r="BV328" s="206">
        <f t="shared" si="194"/>
        <v>0</v>
      </c>
      <c r="BW328" s="207"/>
      <c r="BX328" s="207"/>
      <c r="BY328" s="207">
        <f t="shared" si="195"/>
        <v>0</v>
      </c>
      <c r="BZ328" s="208"/>
      <c r="CA328" s="208"/>
      <c r="CB328" s="208">
        <f t="shared" si="196"/>
        <v>0</v>
      </c>
      <c r="CC328" s="209"/>
      <c r="CD328" s="209"/>
      <c r="CE328" s="209">
        <f t="shared" si="197"/>
        <v>0</v>
      </c>
      <c r="CF328" s="210"/>
      <c r="CG328" s="210"/>
      <c r="CH328" s="210">
        <f t="shared" si="198"/>
        <v>0</v>
      </c>
      <c r="CI328" s="211"/>
      <c r="CJ328" s="211"/>
      <c r="CK328" s="211">
        <f t="shared" si="199"/>
        <v>0</v>
      </c>
      <c r="CL328" s="206"/>
      <c r="CM328" s="206"/>
      <c r="CN328" s="206">
        <f t="shared" si="200"/>
        <v>0</v>
      </c>
      <c r="CO328" s="212"/>
      <c r="CP328" s="212"/>
      <c r="CQ328" s="212">
        <f t="shared" si="201"/>
        <v>0</v>
      </c>
      <c r="CR328" s="213"/>
      <c r="CS328" s="213"/>
      <c r="CT328" s="213">
        <f t="shared" si="202"/>
        <v>0</v>
      </c>
      <c r="CU328">
        <f t="shared" ref="CU328:CU391" si="203">IF(Dan=$F$4,F328,IF(Dan=$I$4,I328,IF(Dan=$L$4,L328,IF(Dan=$O$4,O328,IF(Dan=$R$4,R328,IF(Dan=$U$4,U328,IF(Dan=$X$4,X328,IF(Dan=$AA$4,AA328,IF(Dan=$AD$4,AD328,IF(Dan=$AG$4,AG328,IF(Dan=$AJ$4,AJ328,IF(Dan=$AM$4,AM328,IF(Dan=$AP$4,AP328,IF(Dan=$AS$4,AS328,IF(Dan=$AV$4,AV328,IF(Dan=$AY$4,AY328,IF(Dan=$BB$4,BB328,IF(Dan=$BE$4,BE328,IF(Dan=$BH$4,BH328,IF(Dan=$BK$4,BK328,IF(Dan=$BN$4,BN328,IF(Dan=$BQ$4,BQ328,IF(Dan=$BT$4,BT328,IF(Dan=$BW$4,BW328,IF(Dan=$BZ$4,BZ328,IF(Dan=$CC$4,CC328,IF(Dan=$CF$4,CF328,IF(Dan=$CI$4,CI328,IF(Dan=$CL$4,CL328,IF(Dan=$CO$4,CO328,IF(Dan=$CR$4,CR328,0)))))))))))))))))))))))))))))))</f>
        <v>0</v>
      </c>
      <c r="CV328">
        <f t="shared" ref="CV328:CV391" si="204">IF(Dan=$F$4,G328,IF(Dan=$I$4,J328,IF(Dan=$L$4,M328,IF(Dan=$O$4,P328,IF(Dan=$R$4,S328,IF(Dan=$U$4,V328,IF(Dan=$X$4,Y328,IF(Dan=$AA$4,AB328,IF(Dan=$AD$4,AE328,IF(Dan=$AG$4,AH328,IF(Dan=$AJ$4,AK328,IF(Dan=$AM$4,AN328,IF(Dan=$AP$4,AQ328,IF(Dan=$AS$4,AT328,IF(Dan=$AV$4,AW328,IF(Dan=$AY$4,AZ328,IF(Dan=$BB$4,BC328,IF(Dan=$BE$4,BF328,IF(Dan=$BH$4,BI328,IF(Dan=$BK$4,BL328,IF(Dan=$BN$4,BO328,IF(Dan=$BQ$4,BR328,IF(Dan=$BT$4,BU328,IF(Dan=$BW$4,BX328,IF(Dan=$BZ$4,CA328,IF(Dan=$CC$4,CD328,IF(Dan=$CF$4,CG328,IF(Dan=$CI$4,CJ328,IF(Dan=$CL$4,CM328,IF(Dan=$CO$4,CP328,IF(Dan=$CR$4,CS328,0)))))))))))))))))))))))))))))))</f>
        <v>0</v>
      </c>
      <c r="CW328">
        <f t="shared" ref="CW328:CW391" si="205">IF(Dan=$F$4,D328,IF(Dan=$I$4,H328,IF(Dan=$L$4,K328,IF(Dan=$O$4,N328,IF(Dan=$R$4,Q328,IF(Dan=$U$4,T328,IF(Dan=$X$4,W328,IF(Dan=$AA$4,Z328,IF(Dan=$AD$4,AC328,IF(Dan=$AG$4,AF328,IF(Dan=$AJ$4,AI328,IF(Dan=$AM$4,AL328,IF(Dan=$AP$4,AO328,IF(Dan=$AS$4,AR328,IF(Dan=$AV$4,AU328,IF(Dan=$AY$4,AX328,IF(Dan=$BB$4,BA328,IF(Dan=$BE$4,BD328,IF(Dan=$BH$4,BG328,IF(Dan=$BK$4,BJ328,IF(Dan=$BN$4,BM328,IF(Dan=$BQ$4,BP328,IF(Dan=$BT$4,BS328,IF(Dan=$BW$4,BV328,IF(Dan=$BZ$4,BY328,IF(Dan=$CC$4,CB328,IF(Dan=$CF$4,CE328,IF(Dan=$CI$4,CH328,IF(Dan=$CL$4,CK328,IF(Dan=$CO$4,CN328,IF(Dan=$CR$4,CQ328,0)))))))))))))))))))))))))))))))</f>
        <v>0</v>
      </c>
      <c r="CY328" s="140" t="e">
        <f t="shared" ref="CY328:CY391" si="206">SUM(IF(AND($F$4&gt;=PocetniD,$F$4&lt;=KrajnjiD),G328,0),IF(AND($I$4&gt;=PocetniD,$I$4&lt;=KrajnjiD),J328,0),IF(AND($L$4&gt;=PocetniD,$L$4&lt;=KrajnjiD),M328,0),IF(AND($O$4&gt;=PocetniD,$O$4&lt;=KrajnjiD),P328,0),IF(AND($R$4&gt;=PocetniD,$R$4&lt;=KrajnjiD),S328,0),IF(AND($U$4&gt;=PocetniD,$U$4&lt;=KrajnjiD),V328,0),IF(AND($X$4&gt;=PocetniD,$X$4&lt;=KrajnjiD),Y328,0),IF(AND($AA$4&gt;=PocetniD,$AA$4&lt;=KrajnjiD),AB328,0),IF(AND($AD$4&gt;=PocetniD,$AD$4&lt;=KrajnjiD),AE328,0),IF(AND($AG$4&gt;=PocetniD,$AG$4&lt;=KrajnjiD),AH328,0),IF(AND($AJ$4&gt;=PocetniD,$AJ$4&lt;=KrajnjiD),AK328,0),IF(AND($AM$4&gt;=PocetniD,$AM$4&lt;=KrajnjiD),AN328,0),IF(AND($AP$4&gt;=PocetniD,$AP$4&lt;=KrajnjiD),AQ328,0),IF(AND($AS$4&gt;=PocetniD,$AS$4&lt;=KrajnjiD),AT328,0),IF(AND($AV$4&gt;=PocetniD,$AV$4&lt;=KrajnjiD),AW328,0),IF(AND($AY$4&gt;=PocetniD,$AY$4&lt;=KrajnjiD),AZ328,0),IF(AND($BB$4&gt;=PocetniD,$BB$4&lt;=KrajnjiD),BC328,0),IF(AND($BE$4&gt;=PocetniD,$BE$4&lt;=KrajnjiD),BF328,0),IF(AND($BH$4&gt;=PocetniD,$BH$4&lt;=KrajnjiD),BI328,0),IF(AND($BK$4&gt;=PocetniD,$BK$4&lt;=KrajnjiD),BL328,0),IF(AND($BN$4&gt;=PocetniD,$BN$4&lt;=KrajnjiD),BO328,0),IF(AND($BQ$4&gt;=PocetniD,$BQ$4&lt;=KrajnjiD),BR328,0),IF(AND($BT$4&gt;=PocetniD,$BT$4&lt;=KrajnjiD),BU328,0),IF(AND($BW$4&gt;=PocetniD,$BW$4&lt;=KrajnjiD),BX328,0),IF(AND($BZ$4&gt;=PocetniD,$BZ$4&lt;=KrajnjiD),CA328,0),IF(AND($CC$4&gt;=PocetniD,$CC$4&lt;=KrajnjiD),CD328,0),IF(AND($CF$4&gt;=PocetniD,$CF$4&lt;=KrajnjiD),CG328,0),IF(AND($FCI$4&gt;=PocetniD,$CI$4&lt;=KrajnjiD),CJ328,0),IF(AND($CL$4&gt;=PocetniD,$CL$4&lt;=KrajnjiD),CM328,0),IF(AND($CO$4&gt;=PocetniD,$CO$4&lt;=KrajnjiD),CP328,0),IF(AND($CR$4&gt;=PocetniD,$CR$4&lt;=KrajnjiD),CS328,0),)</f>
        <v>#NAME?</v>
      </c>
      <c r="CZ328">
        <f t="shared" ref="CZ328:CZ391" si="207">SUM(D328,IF(Dan&gt;=$F$4,F328,0),IF(Dan&gt;=$I$4,I328,0),IF(Dan&gt;=$L$4,L328,0),IF(Dan&gt;=$O$4,O328,0),IF(Dan&gt;=$R$4,R328,0),IF(Dan&gt;=$U$4,U328,0),IF(Dan&gt;=$X$4,X328,0),IF(Dan&gt;=$AA$4,AA328,0),IF(Dan&gt;=$AD$4,AD328,0),IF(Dan&gt;=$AG$4,AG328,0),IF(Dan&gt;=$AJ$4,AJ328,0),IF(Dan&gt;=$AM$4,AM328,0),IF(Dan&gt;=$AP$4,AP328,0),IF(Dan&gt;=$AS$4,AS328,0),IF(Dan&gt;=$AV$4,AV328,0),IF(Dan&gt;=$AY$4,AY328,0),IF(Dan&gt;=$BB$4,BB328,0),IF(Dan&gt;=$BE$4,BE328,0),IF(Dan&gt;=$BH$4,BH328,0),IF(Dan&gt;=$BK$4,BK328,0),IF(Dan&gt;=$BN$4,BN328,0),IF(Dan&gt;=$BQ$4,BQ328,0),IF(Dan&gt;=$BT$4,BT328,0),IF(Dan&gt;=$BW$4,BW328,0),IF(Dan&gt;=$BZ$4,BZ328,0),IF(Dan&gt;=$CC$4,CC328,0),IF(Dan&gt;=$CF$4,CF328,0),IF(Dan&gt;=$CI$4,CI328,0),IF(Dan&gt;=$CL$4,CL328,0),IF(Dan&gt;=$CO$4,CO328,0),IF(Dan&gt;=$CR$4,CR328,0))</f>
        <v>0</v>
      </c>
    </row>
    <row r="329" spans="1:104">
      <c r="A329" s="181">
        <v>258</v>
      </c>
      <c r="B329" s="230"/>
      <c r="C329" s="182" t="s">
        <v>130</v>
      </c>
      <c r="D329" s="183"/>
      <c r="E329" s="184"/>
      <c r="F329" s="152"/>
      <c r="G329" s="152"/>
      <c r="H329" s="185">
        <f t="shared" si="172"/>
        <v>0</v>
      </c>
      <c r="I329" s="153"/>
      <c r="J329" s="153"/>
      <c r="K329" s="186">
        <f t="shared" si="173"/>
        <v>0</v>
      </c>
      <c r="L329" s="187"/>
      <c r="M329" s="187"/>
      <c r="N329" s="187">
        <f t="shared" si="174"/>
        <v>0</v>
      </c>
      <c r="O329" s="188"/>
      <c r="P329" s="188"/>
      <c r="Q329" s="188">
        <f t="shared" si="175"/>
        <v>0</v>
      </c>
      <c r="R329" s="189"/>
      <c r="S329" s="189"/>
      <c r="T329" s="189">
        <f t="shared" si="176"/>
        <v>0</v>
      </c>
      <c r="U329" s="190"/>
      <c r="V329" s="190"/>
      <c r="W329" s="190">
        <f t="shared" si="177"/>
        <v>0</v>
      </c>
      <c r="X329" s="191"/>
      <c r="Y329" s="191"/>
      <c r="Z329" s="191">
        <f t="shared" si="178"/>
        <v>0</v>
      </c>
      <c r="AA329" s="192"/>
      <c r="AB329" s="192"/>
      <c r="AC329" s="192">
        <f t="shared" si="179"/>
        <v>0</v>
      </c>
      <c r="AD329" s="193"/>
      <c r="AE329" s="193"/>
      <c r="AF329" s="193">
        <f t="shared" si="180"/>
        <v>0</v>
      </c>
      <c r="AG329" s="194"/>
      <c r="AH329" s="194"/>
      <c r="AI329" s="194">
        <f t="shared" si="181"/>
        <v>0</v>
      </c>
      <c r="AJ329" s="195"/>
      <c r="AK329" s="195"/>
      <c r="AL329" s="195">
        <f t="shared" si="182"/>
        <v>0</v>
      </c>
      <c r="AM329" s="196"/>
      <c r="AN329" s="196"/>
      <c r="AO329" s="196">
        <f t="shared" si="183"/>
        <v>0</v>
      </c>
      <c r="AP329" s="197"/>
      <c r="AQ329" s="197"/>
      <c r="AR329" s="197">
        <f t="shared" si="184"/>
        <v>0</v>
      </c>
      <c r="AS329" s="198"/>
      <c r="AT329" s="198"/>
      <c r="AU329" s="198">
        <f t="shared" si="185"/>
        <v>0</v>
      </c>
      <c r="AV329" s="199"/>
      <c r="AW329" s="199"/>
      <c r="AX329" s="199">
        <f t="shared" si="186"/>
        <v>0</v>
      </c>
      <c r="AY329" s="200"/>
      <c r="AZ329" s="200"/>
      <c r="BA329" s="200">
        <f t="shared" si="187"/>
        <v>0</v>
      </c>
      <c r="BB329" s="201"/>
      <c r="BC329" s="201"/>
      <c r="BD329" s="201">
        <f t="shared" si="188"/>
        <v>0</v>
      </c>
      <c r="BE329" s="202"/>
      <c r="BF329" s="202"/>
      <c r="BG329" s="202">
        <f t="shared" si="189"/>
        <v>0</v>
      </c>
      <c r="BH329" s="203"/>
      <c r="BI329" s="203"/>
      <c r="BJ329" s="203">
        <f t="shared" si="190"/>
        <v>0</v>
      </c>
      <c r="BK329" s="195"/>
      <c r="BL329" s="195"/>
      <c r="BM329" s="195">
        <f t="shared" si="191"/>
        <v>0</v>
      </c>
      <c r="BN329" s="204"/>
      <c r="BO329" s="204"/>
      <c r="BP329" s="204">
        <f t="shared" si="192"/>
        <v>0</v>
      </c>
      <c r="BQ329" s="205"/>
      <c r="BR329" s="205"/>
      <c r="BS329" s="205">
        <f t="shared" si="193"/>
        <v>0</v>
      </c>
      <c r="BT329" s="206"/>
      <c r="BU329" s="206"/>
      <c r="BV329" s="206">
        <f t="shared" si="194"/>
        <v>0</v>
      </c>
      <c r="BW329" s="207"/>
      <c r="BX329" s="207"/>
      <c r="BY329" s="207">
        <f t="shared" si="195"/>
        <v>0</v>
      </c>
      <c r="BZ329" s="208"/>
      <c r="CA329" s="208"/>
      <c r="CB329" s="208">
        <f t="shared" si="196"/>
        <v>0</v>
      </c>
      <c r="CC329" s="209"/>
      <c r="CD329" s="209"/>
      <c r="CE329" s="209">
        <f t="shared" si="197"/>
        <v>0</v>
      </c>
      <c r="CF329" s="210"/>
      <c r="CG329" s="210"/>
      <c r="CH329" s="210">
        <f t="shared" si="198"/>
        <v>0</v>
      </c>
      <c r="CI329" s="211"/>
      <c r="CJ329" s="211"/>
      <c r="CK329" s="211">
        <f t="shared" si="199"/>
        <v>0</v>
      </c>
      <c r="CL329" s="206"/>
      <c r="CM329" s="206"/>
      <c r="CN329" s="206">
        <f t="shared" si="200"/>
        <v>0</v>
      </c>
      <c r="CO329" s="212"/>
      <c r="CP329" s="212"/>
      <c r="CQ329" s="212">
        <f t="shared" si="201"/>
        <v>0</v>
      </c>
      <c r="CR329" s="213"/>
      <c r="CS329" s="213"/>
      <c r="CT329" s="213">
        <f t="shared" si="202"/>
        <v>0</v>
      </c>
      <c r="CU329">
        <f t="shared" si="203"/>
        <v>0</v>
      </c>
      <c r="CV329">
        <f t="shared" si="204"/>
        <v>0</v>
      </c>
      <c r="CW329">
        <f t="shared" si="205"/>
        <v>0</v>
      </c>
      <c r="CY329" s="140" t="e">
        <f t="shared" si="206"/>
        <v>#NAME?</v>
      </c>
      <c r="CZ329">
        <f t="shared" si="207"/>
        <v>0</v>
      </c>
    </row>
    <row r="330" spans="1:104">
      <c r="A330" s="181">
        <v>259</v>
      </c>
      <c r="B330" s="230"/>
      <c r="C330" s="182" t="s">
        <v>130</v>
      </c>
      <c r="D330" s="183"/>
      <c r="E330" s="184"/>
      <c r="F330" s="152"/>
      <c r="G330" s="152"/>
      <c r="H330" s="185">
        <f t="shared" si="172"/>
        <v>0</v>
      </c>
      <c r="I330" s="153"/>
      <c r="J330" s="153"/>
      <c r="K330" s="186">
        <f t="shared" si="173"/>
        <v>0</v>
      </c>
      <c r="L330" s="187"/>
      <c r="M330" s="187"/>
      <c r="N330" s="187">
        <f t="shared" si="174"/>
        <v>0</v>
      </c>
      <c r="O330" s="188"/>
      <c r="P330" s="188"/>
      <c r="Q330" s="188">
        <f t="shared" si="175"/>
        <v>0</v>
      </c>
      <c r="R330" s="189"/>
      <c r="S330" s="189"/>
      <c r="T330" s="189">
        <f t="shared" si="176"/>
        <v>0</v>
      </c>
      <c r="U330" s="190"/>
      <c r="V330" s="190"/>
      <c r="W330" s="190">
        <f t="shared" si="177"/>
        <v>0</v>
      </c>
      <c r="X330" s="191"/>
      <c r="Y330" s="191"/>
      <c r="Z330" s="191">
        <f t="shared" si="178"/>
        <v>0</v>
      </c>
      <c r="AA330" s="192"/>
      <c r="AB330" s="192"/>
      <c r="AC330" s="192">
        <f t="shared" si="179"/>
        <v>0</v>
      </c>
      <c r="AD330" s="193"/>
      <c r="AE330" s="193"/>
      <c r="AF330" s="193">
        <f t="shared" si="180"/>
        <v>0</v>
      </c>
      <c r="AG330" s="194"/>
      <c r="AH330" s="194"/>
      <c r="AI330" s="194">
        <f t="shared" si="181"/>
        <v>0</v>
      </c>
      <c r="AJ330" s="195"/>
      <c r="AK330" s="195"/>
      <c r="AL330" s="195">
        <f t="shared" si="182"/>
        <v>0</v>
      </c>
      <c r="AM330" s="196"/>
      <c r="AN330" s="196"/>
      <c r="AO330" s="196">
        <f t="shared" si="183"/>
        <v>0</v>
      </c>
      <c r="AP330" s="197"/>
      <c r="AQ330" s="197"/>
      <c r="AR330" s="197">
        <f t="shared" si="184"/>
        <v>0</v>
      </c>
      <c r="AS330" s="198"/>
      <c r="AT330" s="198"/>
      <c r="AU330" s="198">
        <f t="shared" si="185"/>
        <v>0</v>
      </c>
      <c r="AV330" s="199"/>
      <c r="AW330" s="199"/>
      <c r="AX330" s="199">
        <f t="shared" si="186"/>
        <v>0</v>
      </c>
      <c r="AY330" s="200"/>
      <c r="AZ330" s="200"/>
      <c r="BA330" s="200">
        <f t="shared" si="187"/>
        <v>0</v>
      </c>
      <c r="BB330" s="201"/>
      <c r="BC330" s="201"/>
      <c r="BD330" s="201">
        <f t="shared" si="188"/>
        <v>0</v>
      </c>
      <c r="BE330" s="202"/>
      <c r="BF330" s="202"/>
      <c r="BG330" s="202">
        <f t="shared" si="189"/>
        <v>0</v>
      </c>
      <c r="BH330" s="203"/>
      <c r="BI330" s="203"/>
      <c r="BJ330" s="203">
        <f t="shared" si="190"/>
        <v>0</v>
      </c>
      <c r="BK330" s="195"/>
      <c r="BL330" s="195"/>
      <c r="BM330" s="195">
        <f t="shared" si="191"/>
        <v>0</v>
      </c>
      <c r="BN330" s="204"/>
      <c r="BO330" s="204"/>
      <c r="BP330" s="204">
        <f t="shared" si="192"/>
        <v>0</v>
      </c>
      <c r="BQ330" s="205"/>
      <c r="BR330" s="205"/>
      <c r="BS330" s="205">
        <f t="shared" si="193"/>
        <v>0</v>
      </c>
      <c r="BT330" s="206"/>
      <c r="BU330" s="206"/>
      <c r="BV330" s="206">
        <f t="shared" si="194"/>
        <v>0</v>
      </c>
      <c r="BW330" s="207"/>
      <c r="BX330" s="207"/>
      <c r="BY330" s="207">
        <f t="shared" si="195"/>
        <v>0</v>
      </c>
      <c r="BZ330" s="208"/>
      <c r="CA330" s="208"/>
      <c r="CB330" s="208">
        <f t="shared" si="196"/>
        <v>0</v>
      </c>
      <c r="CC330" s="209"/>
      <c r="CD330" s="209"/>
      <c r="CE330" s="209">
        <f t="shared" si="197"/>
        <v>0</v>
      </c>
      <c r="CF330" s="210"/>
      <c r="CG330" s="210"/>
      <c r="CH330" s="210">
        <f t="shared" si="198"/>
        <v>0</v>
      </c>
      <c r="CI330" s="211"/>
      <c r="CJ330" s="211"/>
      <c r="CK330" s="211">
        <f t="shared" si="199"/>
        <v>0</v>
      </c>
      <c r="CL330" s="206"/>
      <c r="CM330" s="206"/>
      <c r="CN330" s="206">
        <f t="shared" si="200"/>
        <v>0</v>
      </c>
      <c r="CO330" s="212"/>
      <c r="CP330" s="212"/>
      <c r="CQ330" s="212">
        <f t="shared" si="201"/>
        <v>0</v>
      </c>
      <c r="CR330" s="213"/>
      <c r="CS330" s="213"/>
      <c r="CT330" s="213">
        <f t="shared" si="202"/>
        <v>0</v>
      </c>
      <c r="CU330">
        <f t="shared" si="203"/>
        <v>0</v>
      </c>
      <c r="CV330">
        <f t="shared" si="204"/>
        <v>0</v>
      </c>
      <c r="CW330">
        <f t="shared" si="205"/>
        <v>0</v>
      </c>
      <c r="CY330" s="140" t="e">
        <f t="shared" si="206"/>
        <v>#NAME?</v>
      </c>
      <c r="CZ330">
        <f t="shared" si="207"/>
        <v>0</v>
      </c>
    </row>
    <row r="331" spans="1:104">
      <c r="A331" s="181">
        <v>260</v>
      </c>
      <c r="B331" s="230"/>
      <c r="C331" s="182" t="s">
        <v>130</v>
      </c>
      <c r="D331" s="183"/>
      <c r="E331" s="184"/>
      <c r="F331" s="152"/>
      <c r="G331" s="152"/>
      <c r="H331" s="185">
        <f t="shared" si="172"/>
        <v>0</v>
      </c>
      <c r="I331" s="153"/>
      <c r="J331" s="153"/>
      <c r="K331" s="186">
        <f t="shared" si="173"/>
        <v>0</v>
      </c>
      <c r="L331" s="187"/>
      <c r="M331" s="187"/>
      <c r="N331" s="187">
        <f t="shared" si="174"/>
        <v>0</v>
      </c>
      <c r="O331" s="188"/>
      <c r="P331" s="188"/>
      <c r="Q331" s="188">
        <f t="shared" si="175"/>
        <v>0</v>
      </c>
      <c r="R331" s="189"/>
      <c r="S331" s="189"/>
      <c r="T331" s="189">
        <f t="shared" si="176"/>
        <v>0</v>
      </c>
      <c r="U331" s="190"/>
      <c r="V331" s="190"/>
      <c r="W331" s="190">
        <f t="shared" si="177"/>
        <v>0</v>
      </c>
      <c r="X331" s="191"/>
      <c r="Y331" s="191"/>
      <c r="Z331" s="191">
        <f t="shared" si="178"/>
        <v>0</v>
      </c>
      <c r="AA331" s="192"/>
      <c r="AB331" s="192"/>
      <c r="AC331" s="192">
        <f t="shared" si="179"/>
        <v>0</v>
      </c>
      <c r="AD331" s="193"/>
      <c r="AE331" s="193"/>
      <c r="AF331" s="193">
        <f t="shared" si="180"/>
        <v>0</v>
      </c>
      <c r="AG331" s="194"/>
      <c r="AH331" s="194"/>
      <c r="AI331" s="194">
        <f t="shared" si="181"/>
        <v>0</v>
      </c>
      <c r="AJ331" s="195"/>
      <c r="AK331" s="195"/>
      <c r="AL331" s="195">
        <f t="shared" si="182"/>
        <v>0</v>
      </c>
      <c r="AM331" s="196"/>
      <c r="AN331" s="196"/>
      <c r="AO331" s="196">
        <f t="shared" si="183"/>
        <v>0</v>
      </c>
      <c r="AP331" s="197"/>
      <c r="AQ331" s="197"/>
      <c r="AR331" s="197">
        <f t="shared" si="184"/>
        <v>0</v>
      </c>
      <c r="AS331" s="198"/>
      <c r="AT331" s="198"/>
      <c r="AU331" s="198">
        <f t="shared" si="185"/>
        <v>0</v>
      </c>
      <c r="AV331" s="199"/>
      <c r="AW331" s="199"/>
      <c r="AX331" s="199">
        <f t="shared" si="186"/>
        <v>0</v>
      </c>
      <c r="AY331" s="200"/>
      <c r="AZ331" s="200"/>
      <c r="BA331" s="200">
        <f t="shared" si="187"/>
        <v>0</v>
      </c>
      <c r="BB331" s="201"/>
      <c r="BC331" s="201"/>
      <c r="BD331" s="201">
        <f t="shared" si="188"/>
        <v>0</v>
      </c>
      <c r="BE331" s="202"/>
      <c r="BF331" s="202"/>
      <c r="BG331" s="202">
        <f t="shared" si="189"/>
        <v>0</v>
      </c>
      <c r="BH331" s="203"/>
      <c r="BI331" s="203"/>
      <c r="BJ331" s="203">
        <f t="shared" si="190"/>
        <v>0</v>
      </c>
      <c r="BK331" s="195"/>
      <c r="BL331" s="195"/>
      <c r="BM331" s="195">
        <f t="shared" si="191"/>
        <v>0</v>
      </c>
      <c r="BN331" s="204"/>
      <c r="BO331" s="204"/>
      <c r="BP331" s="204">
        <f t="shared" si="192"/>
        <v>0</v>
      </c>
      <c r="BQ331" s="205"/>
      <c r="BR331" s="205"/>
      <c r="BS331" s="205">
        <f t="shared" si="193"/>
        <v>0</v>
      </c>
      <c r="BT331" s="206"/>
      <c r="BU331" s="206"/>
      <c r="BV331" s="206">
        <f t="shared" si="194"/>
        <v>0</v>
      </c>
      <c r="BW331" s="207"/>
      <c r="BX331" s="207"/>
      <c r="BY331" s="207">
        <f t="shared" si="195"/>
        <v>0</v>
      </c>
      <c r="BZ331" s="208"/>
      <c r="CA331" s="208"/>
      <c r="CB331" s="208">
        <f t="shared" si="196"/>
        <v>0</v>
      </c>
      <c r="CC331" s="209"/>
      <c r="CD331" s="209"/>
      <c r="CE331" s="209">
        <f t="shared" si="197"/>
        <v>0</v>
      </c>
      <c r="CF331" s="210"/>
      <c r="CG331" s="210"/>
      <c r="CH331" s="210">
        <f t="shared" si="198"/>
        <v>0</v>
      </c>
      <c r="CI331" s="211"/>
      <c r="CJ331" s="211"/>
      <c r="CK331" s="211">
        <f t="shared" si="199"/>
        <v>0</v>
      </c>
      <c r="CL331" s="206"/>
      <c r="CM331" s="206"/>
      <c r="CN331" s="206">
        <f t="shared" si="200"/>
        <v>0</v>
      </c>
      <c r="CO331" s="212"/>
      <c r="CP331" s="212"/>
      <c r="CQ331" s="212">
        <f t="shared" si="201"/>
        <v>0</v>
      </c>
      <c r="CR331" s="213"/>
      <c r="CS331" s="213"/>
      <c r="CT331" s="213">
        <f t="shared" si="202"/>
        <v>0</v>
      </c>
      <c r="CU331">
        <f t="shared" si="203"/>
        <v>0</v>
      </c>
      <c r="CV331">
        <f t="shared" si="204"/>
        <v>0</v>
      </c>
      <c r="CW331">
        <f t="shared" si="205"/>
        <v>0</v>
      </c>
      <c r="CY331" s="140" t="e">
        <f t="shared" si="206"/>
        <v>#NAME?</v>
      </c>
      <c r="CZ331">
        <f t="shared" si="207"/>
        <v>0</v>
      </c>
    </row>
    <row r="332" spans="1:104">
      <c r="A332" s="181">
        <v>261</v>
      </c>
      <c r="B332" s="230"/>
      <c r="C332" s="182" t="s">
        <v>130</v>
      </c>
      <c r="D332" s="183"/>
      <c r="E332" s="184"/>
      <c r="F332" s="152"/>
      <c r="G332" s="152"/>
      <c r="H332" s="185">
        <f t="shared" si="172"/>
        <v>0</v>
      </c>
      <c r="I332" s="153"/>
      <c r="J332" s="153"/>
      <c r="K332" s="186">
        <f t="shared" si="173"/>
        <v>0</v>
      </c>
      <c r="L332" s="187"/>
      <c r="M332" s="187"/>
      <c r="N332" s="187">
        <f t="shared" si="174"/>
        <v>0</v>
      </c>
      <c r="O332" s="188"/>
      <c r="P332" s="188"/>
      <c r="Q332" s="188">
        <f t="shared" si="175"/>
        <v>0</v>
      </c>
      <c r="R332" s="189"/>
      <c r="S332" s="189"/>
      <c r="T332" s="189">
        <f t="shared" si="176"/>
        <v>0</v>
      </c>
      <c r="U332" s="190"/>
      <c r="V332" s="190"/>
      <c r="W332" s="190">
        <f t="shared" si="177"/>
        <v>0</v>
      </c>
      <c r="X332" s="191"/>
      <c r="Y332" s="191"/>
      <c r="Z332" s="191">
        <f t="shared" si="178"/>
        <v>0</v>
      </c>
      <c r="AA332" s="192"/>
      <c r="AB332" s="192"/>
      <c r="AC332" s="192">
        <f t="shared" si="179"/>
        <v>0</v>
      </c>
      <c r="AD332" s="193"/>
      <c r="AE332" s="193"/>
      <c r="AF332" s="193">
        <f t="shared" si="180"/>
        <v>0</v>
      </c>
      <c r="AG332" s="194"/>
      <c r="AH332" s="194"/>
      <c r="AI332" s="194">
        <f t="shared" si="181"/>
        <v>0</v>
      </c>
      <c r="AJ332" s="195"/>
      <c r="AK332" s="195"/>
      <c r="AL332" s="195">
        <f t="shared" si="182"/>
        <v>0</v>
      </c>
      <c r="AM332" s="196"/>
      <c r="AN332" s="196"/>
      <c r="AO332" s="196">
        <f t="shared" si="183"/>
        <v>0</v>
      </c>
      <c r="AP332" s="197"/>
      <c r="AQ332" s="197"/>
      <c r="AR332" s="197">
        <f t="shared" si="184"/>
        <v>0</v>
      </c>
      <c r="AS332" s="198"/>
      <c r="AT332" s="198"/>
      <c r="AU332" s="198">
        <f t="shared" si="185"/>
        <v>0</v>
      </c>
      <c r="AV332" s="199"/>
      <c r="AW332" s="199"/>
      <c r="AX332" s="199">
        <f t="shared" si="186"/>
        <v>0</v>
      </c>
      <c r="AY332" s="200"/>
      <c r="AZ332" s="200"/>
      <c r="BA332" s="200">
        <f t="shared" si="187"/>
        <v>0</v>
      </c>
      <c r="BB332" s="201"/>
      <c r="BC332" s="201"/>
      <c r="BD332" s="201">
        <f t="shared" si="188"/>
        <v>0</v>
      </c>
      <c r="BE332" s="202"/>
      <c r="BF332" s="202"/>
      <c r="BG332" s="202">
        <f t="shared" si="189"/>
        <v>0</v>
      </c>
      <c r="BH332" s="203"/>
      <c r="BI332" s="203"/>
      <c r="BJ332" s="203">
        <f t="shared" si="190"/>
        <v>0</v>
      </c>
      <c r="BK332" s="195"/>
      <c r="BL332" s="195"/>
      <c r="BM332" s="195">
        <f t="shared" si="191"/>
        <v>0</v>
      </c>
      <c r="BN332" s="204"/>
      <c r="BO332" s="204"/>
      <c r="BP332" s="204">
        <f t="shared" si="192"/>
        <v>0</v>
      </c>
      <c r="BQ332" s="205"/>
      <c r="BR332" s="205"/>
      <c r="BS332" s="205">
        <f t="shared" si="193"/>
        <v>0</v>
      </c>
      <c r="BT332" s="206"/>
      <c r="BU332" s="206"/>
      <c r="BV332" s="206">
        <f t="shared" si="194"/>
        <v>0</v>
      </c>
      <c r="BW332" s="207"/>
      <c r="BX332" s="207"/>
      <c r="BY332" s="207">
        <f t="shared" si="195"/>
        <v>0</v>
      </c>
      <c r="BZ332" s="208"/>
      <c r="CA332" s="208"/>
      <c r="CB332" s="208">
        <f t="shared" si="196"/>
        <v>0</v>
      </c>
      <c r="CC332" s="209"/>
      <c r="CD332" s="209"/>
      <c r="CE332" s="209">
        <f t="shared" si="197"/>
        <v>0</v>
      </c>
      <c r="CF332" s="210"/>
      <c r="CG332" s="210"/>
      <c r="CH332" s="210">
        <f t="shared" si="198"/>
        <v>0</v>
      </c>
      <c r="CI332" s="211"/>
      <c r="CJ332" s="211"/>
      <c r="CK332" s="211">
        <f t="shared" si="199"/>
        <v>0</v>
      </c>
      <c r="CL332" s="206"/>
      <c r="CM332" s="206"/>
      <c r="CN332" s="206">
        <f t="shared" si="200"/>
        <v>0</v>
      </c>
      <c r="CO332" s="212"/>
      <c r="CP332" s="212"/>
      <c r="CQ332" s="212">
        <f t="shared" si="201"/>
        <v>0</v>
      </c>
      <c r="CR332" s="213"/>
      <c r="CS332" s="213"/>
      <c r="CT332" s="213">
        <f t="shared" si="202"/>
        <v>0</v>
      </c>
      <c r="CU332">
        <f t="shared" si="203"/>
        <v>0</v>
      </c>
      <c r="CV332">
        <f t="shared" si="204"/>
        <v>0</v>
      </c>
      <c r="CW332">
        <f t="shared" si="205"/>
        <v>0</v>
      </c>
      <c r="CY332" s="140" t="e">
        <f t="shared" si="206"/>
        <v>#NAME?</v>
      </c>
      <c r="CZ332">
        <f t="shared" si="207"/>
        <v>0</v>
      </c>
    </row>
    <row r="333" spans="1:104">
      <c r="A333" s="181">
        <v>262</v>
      </c>
      <c r="B333" s="230"/>
      <c r="C333" s="182" t="s">
        <v>130</v>
      </c>
      <c r="D333" s="183"/>
      <c r="E333" s="184"/>
      <c r="F333" s="152"/>
      <c r="G333" s="152"/>
      <c r="H333" s="185">
        <f t="shared" si="172"/>
        <v>0</v>
      </c>
      <c r="I333" s="153"/>
      <c r="J333" s="153"/>
      <c r="K333" s="186">
        <f t="shared" si="173"/>
        <v>0</v>
      </c>
      <c r="L333" s="187"/>
      <c r="M333" s="187"/>
      <c r="N333" s="187">
        <f t="shared" si="174"/>
        <v>0</v>
      </c>
      <c r="O333" s="188"/>
      <c r="P333" s="188"/>
      <c r="Q333" s="188">
        <f t="shared" si="175"/>
        <v>0</v>
      </c>
      <c r="R333" s="189"/>
      <c r="S333" s="189"/>
      <c r="T333" s="189">
        <f t="shared" si="176"/>
        <v>0</v>
      </c>
      <c r="U333" s="190"/>
      <c r="V333" s="190"/>
      <c r="W333" s="190">
        <f t="shared" si="177"/>
        <v>0</v>
      </c>
      <c r="X333" s="191"/>
      <c r="Y333" s="191"/>
      <c r="Z333" s="191">
        <f t="shared" si="178"/>
        <v>0</v>
      </c>
      <c r="AA333" s="192"/>
      <c r="AB333" s="192"/>
      <c r="AC333" s="192">
        <f t="shared" si="179"/>
        <v>0</v>
      </c>
      <c r="AD333" s="193"/>
      <c r="AE333" s="193"/>
      <c r="AF333" s="193">
        <f t="shared" si="180"/>
        <v>0</v>
      </c>
      <c r="AG333" s="194"/>
      <c r="AH333" s="194"/>
      <c r="AI333" s="194">
        <f t="shared" si="181"/>
        <v>0</v>
      </c>
      <c r="AJ333" s="195"/>
      <c r="AK333" s="195"/>
      <c r="AL333" s="195">
        <f t="shared" si="182"/>
        <v>0</v>
      </c>
      <c r="AM333" s="196"/>
      <c r="AN333" s="196"/>
      <c r="AO333" s="196">
        <f t="shared" si="183"/>
        <v>0</v>
      </c>
      <c r="AP333" s="197"/>
      <c r="AQ333" s="197"/>
      <c r="AR333" s="197">
        <f t="shared" si="184"/>
        <v>0</v>
      </c>
      <c r="AS333" s="198"/>
      <c r="AT333" s="198"/>
      <c r="AU333" s="198">
        <f t="shared" si="185"/>
        <v>0</v>
      </c>
      <c r="AV333" s="199"/>
      <c r="AW333" s="199"/>
      <c r="AX333" s="199">
        <f t="shared" si="186"/>
        <v>0</v>
      </c>
      <c r="AY333" s="200"/>
      <c r="AZ333" s="200"/>
      <c r="BA333" s="200">
        <f t="shared" si="187"/>
        <v>0</v>
      </c>
      <c r="BB333" s="201"/>
      <c r="BC333" s="201"/>
      <c r="BD333" s="201">
        <f t="shared" si="188"/>
        <v>0</v>
      </c>
      <c r="BE333" s="202"/>
      <c r="BF333" s="202"/>
      <c r="BG333" s="202">
        <f t="shared" si="189"/>
        <v>0</v>
      </c>
      <c r="BH333" s="203"/>
      <c r="BI333" s="203"/>
      <c r="BJ333" s="203">
        <f t="shared" si="190"/>
        <v>0</v>
      </c>
      <c r="BK333" s="195"/>
      <c r="BL333" s="195"/>
      <c r="BM333" s="195">
        <f t="shared" si="191"/>
        <v>0</v>
      </c>
      <c r="BN333" s="204"/>
      <c r="BO333" s="204"/>
      <c r="BP333" s="204">
        <f t="shared" si="192"/>
        <v>0</v>
      </c>
      <c r="BQ333" s="205"/>
      <c r="BR333" s="205"/>
      <c r="BS333" s="205">
        <f t="shared" si="193"/>
        <v>0</v>
      </c>
      <c r="BT333" s="206"/>
      <c r="BU333" s="206"/>
      <c r="BV333" s="206">
        <f t="shared" si="194"/>
        <v>0</v>
      </c>
      <c r="BW333" s="207"/>
      <c r="BX333" s="207"/>
      <c r="BY333" s="207">
        <f t="shared" si="195"/>
        <v>0</v>
      </c>
      <c r="BZ333" s="208"/>
      <c r="CA333" s="208"/>
      <c r="CB333" s="208">
        <f t="shared" si="196"/>
        <v>0</v>
      </c>
      <c r="CC333" s="209"/>
      <c r="CD333" s="209"/>
      <c r="CE333" s="209">
        <f t="shared" si="197"/>
        <v>0</v>
      </c>
      <c r="CF333" s="210"/>
      <c r="CG333" s="210"/>
      <c r="CH333" s="210">
        <f t="shared" si="198"/>
        <v>0</v>
      </c>
      <c r="CI333" s="211"/>
      <c r="CJ333" s="211"/>
      <c r="CK333" s="211">
        <f t="shared" si="199"/>
        <v>0</v>
      </c>
      <c r="CL333" s="206"/>
      <c r="CM333" s="206"/>
      <c r="CN333" s="206">
        <f t="shared" si="200"/>
        <v>0</v>
      </c>
      <c r="CO333" s="212"/>
      <c r="CP333" s="212"/>
      <c r="CQ333" s="212">
        <f t="shared" si="201"/>
        <v>0</v>
      </c>
      <c r="CR333" s="213"/>
      <c r="CS333" s="213"/>
      <c r="CT333" s="213">
        <f t="shared" si="202"/>
        <v>0</v>
      </c>
      <c r="CU333">
        <f t="shared" si="203"/>
        <v>0</v>
      </c>
      <c r="CV333">
        <f t="shared" si="204"/>
        <v>0</v>
      </c>
      <c r="CW333">
        <f t="shared" si="205"/>
        <v>0</v>
      </c>
      <c r="CY333" s="140" t="e">
        <f t="shared" si="206"/>
        <v>#NAME?</v>
      </c>
      <c r="CZ333">
        <f t="shared" si="207"/>
        <v>0</v>
      </c>
    </row>
    <row r="334" spans="1:104">
      <c r="A334" s="181">
        <v>263</v>
      </c>
      <c r="B334" s="230"/>
      <c r="C334" s="182" t="s">
        <v>130</v>
      </c>
      <c r="D334" s="183"/>
      <c r="E334" s="184"/>
      <c r="F334" s="152"/>
      <c r="G334" s="152"/>
      <c r="H334" s="185">
        <f t="shared" si="172"/>
        <v>0</v>
      </c>
      <c r="I334" s="153"/>
      <c r="J334" s="153"/>
      <c r="K334" s="186">
        <f t="shared" si="173"/>
        <v>0</v>
      </c>
      <c r="L334" s="187"/>
      <c r="M334" s="187"/>
      <c r="N334" s="187">
        <f t="shared" si="174"/>
        <v>0</v>
      </c>
      <c r="O334" s="188"/>
      <c r="P334" s="188"/>
      <c r="Q334" s="188">
        <f t="shared" si="175"/>
        <v>0</v>
      </c>
      <c r="R334" s="189"/>
      <c r="S334" s="189"/>
      <c r="T334" s="189">
        <f t="shared" si="176"/>
        <v>0</v>
      </c>
      <c r="U334" s="190"/>
      <c r="V334" s="190"/>
      <c r="W334" s="190">
        <f t="shared" si="177"/>
        <v>0</v>
      </c>
      <c r="X334" s="191"/>
      <c r="Y334" s="191"/>
      <c r="Z334" s="191">
        <f t="shared" si="178"/>
        <v>0</v>
      </c>
      <c r="AA334" s="192"/>
      <c r="AB334" s="192"/>
      <c r="AC334" s="192">
        <f t="shared" si="179"/>
        <v>0</v>
      </c>
      <c r="AD334" s="193"/>
      <c r="AE334" s="193"/>
      <c r="AF334" s="193">
        <f t="shared" si="180"/>
        <v>0</v>
      </c>
      <c r="AG334" s="194"/>
      <c r="AH334" s="194"/>
      <c r="AI334" s="194">
        <f t="shared" si="181"/>
        <v>0</v>
      </c>
      <c r="AJ334" s="195"/>
      <c r="AK334" s="195"/>
      <c r="AL334" s="195">
        <f t="shared" si="182"/>
        <v>0</v>
      </c>
      <c r="AM334" s="196"/>
      <c r="AN334" s="196"/>
      <c r="AO334" s="196">
        <f t="shared" si="183"/>
        <v>0</v>
      </c>
      <c r="AP334" s="197"/>
      <c r="AQ334" s="197"/>
      <c r="AR334" s="197">
        <f t="shared" si="184"/>
        <v>0</v>
      </c>
      <c r="AS334" s="198"/>
      <c r="AT334" s="198"/>
      <c r="AU334" s="198">
        <f t="shared" si="185"/>
        <v>0</v>
      </c>
      <c r="AV334" s="199"/>
      <c r="AW334" s="199"/>
      <c r="AX334" s="199">
        <f t="shared" si="186"/>
        <v>0</v>
      </c>
      <c r="AY334" s="200"/>
      <c r="AZ334" s="200"/>
      <c r="BA334" s="200">
        <f t="shared" si="187"/>
        <v>0</v>
      </c>
      <c r="BB334" s="201"/>
      <c r="BC334" s="201"/>
      <c r="BD334" s="201">
        <f t="shared" si="188"/>
        <v>0</v>
      </c>
      <c r="BE334" s="202"/>
      <c r="BF334" s="202"/>
      <c r="BG334" s="202">
        <f t="shared" si="189"/>
        <v>0</v>
      </c>
      <c r="BH334" s="203"/>
      <c r="BI334" s="203"/>
      <c r="BJ334" s="203">
        <f t="shared" si="190"/>
        <v>0</v>
      </c>
      <c r="BK334" s="195"/>
      <c r="BL334" s="195"/>
      <c r="BM334" s="195">
        <f t="shared" si="191"/>
        <v>0</v>
      </c>
      <c r="BN334" s="204"/>
      <c r="BO334" s="204"/>
      <c r="BP334" s="204">
        <f t="shared" si="192"/>
        <v>0</v>
      </c>
      <c r="BQ334" s="205"/>
      <c r="BR334" s="205"/>
      <c r="BS334" s="205">
        <f t="shared" si="193"/>
        <v>0</v>
      </c>
      <c r="BT334" s="206"/>
      <c r="BU334" s="206"/>
      <c r="BV334" s="206">
        <f t="shared" si="194"/>
        <v>0</v>
      </c>
      <c r="BW334" s="207"/>
      <c r="BX334" s="207"/>
      <c r="BY334" s="207">
        <f t="shared" si="195"/>
        <v>0</v>
      </c>
      <c r="BZ334" s="208"/>
      <c r="CA334" s="208"/>
      <c r="CB334" s="208">
        <f t="shared" si="196"/>
        <v>0</v>
      </c>
      <c r="CC334" s="209"/>
      <c r="CD334" s="209"/>
      <c r="CE334" s="209">
        <f t="shared" si="197"/>
        <v>0</v>
      </c>
      <c r="CF334" s="210"/>
      <c r="CG334" s="210"/>
      <c r="CH334" s="210">
        <f t="shared" si="198"/>
        <v>0</v>
      </c>
      <c r="CI334" s="211"/>
      <c r="CJ334" s="211"/>
      <c r="CK334" s="211">
        <f t="shared" si="199"/>
        <v>0</v>
      </c>
      <c r="CL334" s="206"/>
      <c r="CM334" s="206"/>
      <c r="CN334" s="206">
        <f t="shared" si="200"/>
        <v>0</v>
      </c>
      <c r="CO334" s="212"/>
      <c r="CP334" s="212"/>
      <c r="CQ334" s="212">
        <f t="shared" si="201"/>
        <v>0</v>
      </c>
      <c r="CR334" s="213"/>
      <c r="CS334" s="213"/>
      <c r="CT334" s="213">
        <f t="shared" si="202"/>
        <v>0</v>
      </c>
      <c r="CU334">
        <f t="shared" si="203"/>
        <v>0</v>
      </c>
      <c r="CV334">
        <f t="shared" si="204"/>
        <v>0</v>
      </c>
      <c r="CW334">
        <f t="shared" si="205"/>
        <v>0</v>
      </c>
      <c r="CY334" s="140" t="e">
        <f t="shared" si="206"/>
        <v>#NAME?</v>
      </c>
      <c r="CZ334">
        <f t="shared" si="207"/>
        <v>0</v>
      </c>
    </row>
    <row r="335" spans="1:104">
      <c r="A335" s="181">
        <v>264</v>
      </c>
      <c r="B335" s="230"/>
      <c r="C335" s="182" t="s">
        <v>130</v>
      </c>
      <c r="D335" s="183"/>
      <c r="E335" s="184"/>
      <c r="F335" s="152"/>
      <c r="G335" s="152"/>
      <c r="H335" s="185">
        <f t="shared" si="172"/>
        <v>0</v>
      </c>
      <c r="I335" s="153"/>
      <c r="J335" s="153"/>
      <c r="K335" s="186">
        <f t="shared" si="173"/>
        <v>0</v>
      </c>
      <c r="L335" s="187"/>
      <c r="M335" s="187"/>
      <c r="N335" s="187">
        <f t="shared" si="174"/>
        <v>0</v>
      </c>
      <c r="O335" s="188"/>
      <c r="P335" s="188"/>
      <c r="Q335" s="188">
        <f t="shared" si="175"/>
        <v>0</v>
      </c>
      <c r="R335" s="189"/>
      <c r="S335" s="189"/>
      <c r="T335" s="189">
        <f t="shared" si="176"/>
        <v>0</v>
      </c>
      <c r="U335" s="190"/>
      <c r="V335" s="190"/>
      <c r="W335" s="190">
        <f t="shared" si="177"/>
        <v>0</v>
      </c>
      <c r="X335" s="191"/>
      <c r="Y335" s="191"/>
      <c r="Z335" s="191">
        <f t="shared" si="178"/>
        <v>0</v>
      </c>
      <c r="AA335" s="192"/>
      <c r="AB335" s="192"/>
      <c r="AC335" s="192">
        <f t="shared" si="179"/>
        <v>0</v>
      </c>
      <c r="AD335" s="193"/>
      <c r="AE335" s="193"/>
      <c r="AF335" s="193">
        <f t="shared" si="180"/>
        <v>0</v>
      </c>
      <c r="AG335" s="194"/>
      <c r="AH335" s="194"/>
      <c r="AI335" s="194">
        <f t="shared" si="181"/>
        <v>0</v>
      </c>
      <c r="AJ335" s="195"/>
      <c r="AK335" s="195"/>
      <c r="AL335" s="195">
        <f t="shared" si="182"/>
        <v>0</v>
      </c>
      <c r="AM335" s="196"/>
      <c r="AN335" s="196"/>
      <c r="AO335" s="196">
        <f t="shared" si="183"/>
        <v>0</v>
      </c>
      <c r="AP335" s="197"/>
      <c r="AQ335" s="197"/>
      <c r="AR335" s="197">
        <f t="shared" si="184"/>
        <v>0</v>
      </c>
      <c r="AS335" s="198"/>
      <c r="AT335" s="198"/>
      <c r="AU335" s="198">
        <f t="shared" si="185"/>
        <v>0</v>
      </c>
      <c r="AV335" s="199"/>
      <c r="AW335" s="199"/>
      <c r="AX335" s="199">
        <f t="shared" si="186"/>
        <v>0</v>
      </c>
      <c r="AY335" s="200"/>
      <c r="AZ335" s="200"/>
      <c r="BA335" s="200">
        <f t="shared" si="187"/>
        <v>0</v>
      </c>
      <c r="BB335" s="201"/>
      <c r="BC335" s="201"/>
      <c r="BD335" s="201">
        <f t="shared" si="188"/>
        <v>0</v>
      </c>
      <c r="BE335" s="202"/>
      <c r="BF335" s="202"/>
      <c r="BG335" s="202">
        <f t="shared" si="189"/>
        <v>0</v>
      </c>
      <c r="BH335" s="203"/>
      <c r="BI335" s="203"/>
      <c r="BJ335" s="203">
        <f t="shared" si="190"/>
        <v>0</v>
      </c>
      <c r="BK335" s="195"/>
      <c r="BL335" s="195"/>
      <c r="BM335" s="195">
        <f t="shared" si="191"/>
        <v>0</v>
      </c>
      <c r="BN335" s="204"/>
      <c r="BO335" s="204"/>
      <c r="BP335" s="204">
        <f t="shared" si="192"/>
        <v>0</v>
      </c>
      <c r="BQ335" s="205"/>
      <c r="BR335" s="205"/>
      <c r="BS335" s="205">
        <f t="shared" si="193"/>
        <v>0</v>
      </c>
      <c r="BT335" s="206"/>
      <c r="BU335" s="206"/>
      <c r="BV335" s="206">
        <f t="shared" si="194"/>
        <v>0</v>
      </c>
      <c r="BW335" s="207"/>
      <c r="BX335" s="207"/>
      <c r="BY335" s="207">
        <f t="shared" si="195"/>
        <v>0</v>
      </c>
      <c r="BZ335" s="208"/>
      <c r="CA335" s="208"/>
      <c r="CB335" s="208">
        <f t="shared" si="196"/>
        <v>0</v>
      </c>
      <c r="CC335" s="209"/>
      <c r="CD335" s="209"/>
      <c r="CE335" s="209">
        <f t="shared" si="197"/>
        <v>0</v>
      </c>
      <c r="CF335" s="210"/>
      <c r="CG335" s="210"/>
      <c r="CH335" s="210">
        <f t="shared" si="198"/>
        <v>0</v>
      </c>
      <c r="CI335" s="211"/>
      <c r="CJ335" s="211"/>
      <c r="CK335" s="211">
        <f t="shared" si="199"/>
        <v>0</v>
      </c>
      <c r="CL335" s="206"/>
      <c r="CM335" s="206"/>
      <c r="CN335" s="206">
        <f t="shared" si="200"/>
        <v>0</v>
      </c>
      <c r="CO335" s="212"/>
      <c r="CP335" s="212"/>
      <c r="CQ335" s="212">
        <f t="shared" si="201"/>
        <v>0</v>
      </c>
      <c r="CR335" s="213"/>
      <c r="CS335" s="213"/>
      <c r="CT335" s="213">
        <f t="shared" si="202"/>
        <v>0</v>
      </c>
      <c r="CU335">
        <f t="shared" si="203"/>
        <v>0</v>
      </c>
      <c r="CV335">
        <f t="shared" si="204"/>
        <v>0</v>
      </c>
      <c r="CW335">
        <f t="shared" si="205"/>
        <v>0</v>
      </c>
      <c r="CY335" s="140" t="e">
        <f t="shared" si="206"/>
        <v>#NAME?</v>
      </c>
      <c r="CZ335">
        <f t="shared" si="207"/>
        <v>0</v>
      </c>
    </row>
    <row r="336" spans="1:104">
      <c r="A336" s="181">
        <v>265</v>
      </c>
      <c r="B336" s="230"/>
      <c r="C336" s="182" t="s">
        <v>130</v>
      </c>
      <c r="D336" s="183"/>
      <c r="E336" s="184"/>
      <c r="F336" s="152"/>
      <c r="G336" s="152"/>
      <c r="H336" s="185">
        <f t="shared" si="172"/>
        <v>0</v>
      </c>
      <c r="I336" s="153"/>
      <c r="J336" s="153"/>
      <c r="K336" s="186">
        <f t="shared" si="173"/>
        <v>0</v>
      </c>
      <c r="L336" s="187"/>
      <c r="M336" s="187"/>
      <c r="N336" s="187">
        <f t="shared" si="174"/>
        <v>0</v>
      </c>
      <c r="O336" s="188"/>
      <c r="P336" s="188"/>
      <c r="Q336" s="188">
        <f t="shared" si="175"/>
        <v>0</v>
      </c>
      <c r="R336" s="189"/>
      <c r="S336" s="189"/>
      <c r="T336" s="189">
        <f t="shared" si="176"/>
        <v>0</v>
      </c>
      <c r="U336" s="190"/>
      <c r="V336" s="190"/>
      <c r="W336" s="190">
        <f t="shared" si="177"/>
        <v>0</v>
      </c>
      <c r="X336" s="191"/>
      <c r="Y336" s="191"/>
      <c r="Z336" s="191">
        <f t="shared" si="178"/>
        <v>0</v>
      </c>
      <c r="AA336" s="192"/>
      <c r="AB336" s="192"/>
      <c r="AC336" s="192">
        <f t="shared" si="179"/>
        <v>0</v>
      </c>
      <c r="AD336" s="193"/>
      <c r="AE336" s="193"/>
      <c r="AF336" s="193">
        <f t="shared" si="180"/>
        <v>0</v>
      </c>
      <c r="AG336" s="194"/>
      <c r="AH336" s="194"/>
      <c r="AI336" s="194">
        <f t="shared" si="181"/>
        <v>0</v>
      </c>
      <c r="AJ336" s="195"/>
      <c r="AK336" s="195"/>
      <c r="AL336" s="195">
        <f t="shared" si="182"/>
        <v>0</v>
      </c>
      <c r="AM336" s="196"/>
      <c r="AN336" s="196"/>
      <c r="AO336" s="196">
        <f t="shared" si="183"/>
        <v>0</v>
      </c>
      <c r="AP336" s="197"/>
      <c r="AQ336" s="197"/>
      <c r="AR336" s="197">
        <f t="shared" si="184"/>
        <v>0</v>
      </c>
      <c r="AS336" s="198"/>
      <c r="AT336" s="198"/>
      <c r="AU336" s="198">
        <f t="shared" si="185"/>
        <v>0</v>
      </c>
      <c r="AV336" s="199"/>
      <c r="AW336" s="199"/>
      <c r="AX336" s="199">
        <f t="shared" si="186"/>
        <v>0</v>
      </c>
      <c r="AY336" s="200"/>
      <c r="AZ336" s="200"/>
      <c r="BA336" s="200">
        <f t="shared" si="187"/>
        <v>0</v>
      </c>
      <c r="BB336" s="201"/>
      <c r="BC336" s="201"/>
      <c r="BD336" s="201">
        <f t="shared" si="188"/>
        <v>0</v>
      </c>
      <c r="BE336" s="202"/>
      <c r="BF336" s="202"/>
      <c r="BG336" s="202">
        <f t="shared" si="189"/>
        <v>0</v>
      </c>
      <c r="BH336" s="203"/>
      <c r="BI336" s="203"/>
      <c r="BJ336" s="203">
        <f t="shared" si="190"/>
        <v>0</v>
      </c>
      <c r="BK336" s="195"/>
      <c r="BL336" s="195"/>
      <c r="BM336" s="195">
        <f t="shared" si="191"/>
        <v>0</v>
      </c>
      <c r="BN336" s="204"/>
      <c r="BO336" s="204"/>
      <c r="BP336" s="204">
        <f t="shared" si="192"/>
        <v>0</v>
      </c>
      <c r="BQ336" s="205"/>
      <c r="BR336" s="205"/>
      <c r="BS336" s="205">
        <f t="shared" si="193"/>
        <v>0</v>
      </c>
      <c r="BT336" s="206"/>
      <c r="BU336" s="206"/>
      <c r="BV336" s="206">
        <f t="shared" si="194"/>
        <v>0</v>
      </c>
      <c r="BW336" s="207"/>
      <c r="BX336" s="207"/>
      <c r="BY336" s="207">
        <f t="shared" si="195"/>
        <v>0</v>
      </c>
      <c r="BZ336" s="208"/>
      <c r="CA336" s="208"/>
      <c r="CB336" s="208">
        <f t="shared" si="196"/>
        <v>0</v>
      </c>
      <c r="CC336" s="209"/>
      <c r="CD336" s="209"/>
      <c r="CE336" s="209">
        <f t="shared" si="197"/>
        <v>0</v>
      </c>
      <c r="CF336" s="210"/>
      <c r="CG336" s="210"/>
      <c r="CH336" s="210">
        <f t="shared" si="198"/>
        <v>0</v>
      </c>
      <c r="CI336" s="211"/>
      <c r="CJ336" s="211"/>
      <c r="CK336" s="211">
        <f t="shared" si="199"/>
        <v>0</v>
      </c>
      <c r="CL336" s="206"/>
      <c r="CM336" s="206"/>
      <c r="CN336" s="206">
        <f t="shared" si="200"/>
        <v>0</v>
      </c>
      <c r="CO336" s="212"/>
      <c r="CP336" s="212"/>
      <c r="CQ336" s="212">
        <f t="shared" si="201"/>
        <v>0</v>
      </c>
      <c r="CR336" s="213"/>
      <c r="CS336" s="213"/>
      <c r="CT336" s="213">
        <f t="shared" si="202"/>
        <v>0</v>
      </c>
      <c r="CU336">
        <f t="shared" si="203"/>
        <v>0</v>
      </c>
      <c r="CV336">
        <f t="shared" si="204"/>
        <v>0</v>
      </c>
      <c r="CW336">
        <f t="shared" si="205"/>
        <v>0</v>
      </c>
      <c r="CY336" s="140" t="e">
        <f t="shared" si="206"/>
        <v>#NAME?</v>
      </c>
      <c r="CZ336">
        <f t="shared" si="207"/>
        <v>0</v>
      </c>
    </row>
    <row r="337" spans="1:104">
      <c r="A337" s="181">
        <v>266</v>
      </c>
      <c r="B337" s="230"/>
      <c r="C337" s="182" t="s">
        <v>130</v>
      </c>
      <c r="D337" s="183"/>
      <c r="E337" s="184"/>
      <c r="F337" s="152"/>
      <c r="G337" s="152"/>
      <c r="H337" s="185">
        <f t="shared" si="172"/>
        <v>0</v>
      </c>
      <c r="I337" s="153"/>
      <c r="J337" s="153"/>
      <c r="K337" s="186">
        <f t="shared" si="173"/>
        <v>0</v>
      </c>
      <c r="L337" s="187"/>
      <c r="M337" s="187"/>
      <c r="N337" s="187">
        <f t="shared" si="174"/>
        <v>0</v>
      </c>
      <c r="O337" s="188"/>
      <c r="P337" s="188"/>
      <c r="Q337" s="188">
        <f t="shared" si="175"/>
        <v>0</v>
      </c>
      <c r="R337" s="189"/>
      <c r="S337" s="189"/>
      <c r="T337" s="189">
        <f t="shared" si="176"/>
        <v>0</v>
      </c>
      <c r="U337" s="190"/>
      <c r="V337" s="190"/>
      <c r="W337" s="190">
        <f t="shared" si="177"/>
        <v>0</v>
      </c>
      <c r="X337" s="191"/>
      <c r="Y337" s="191"/>
      <c r="Z337" s="191">
        <f t="shared" si="178"/>
        <v>0</v>
      </c>
      <c r="AA337" s="192"/>
      <c r="AB337" s="192"/>
      <c r="AC337" s="192">
        <f t="shared" si="179"/>
        <v>0</v>
      </c>
      <c r="AD337" s="193"/>
      <c r="AE337" s="193"/>
      <c r="AF337" s="193">
        <f t="shared" si="180"/>
        <v>0</v>
      </c>
      <c r="AG337" s="194"/>
      <c r="AH337" s="194"/>
      <c r="AI337" s="194">
        <f t="shared" si="181"/>
        <v>0</v>
      </c>
      <c r="AJ337" s="195"/>
      <c r="AK337" s="195"/>
      <c r="AL337" s="195">
        <f t="shared" si="182"/>
        <v>0</v>
      </c>
      <c r="AM337" s="196"/>
      <c r="AN337" s="196"/>
      <c r="AO337" s="196">
        <f t="shared" si="183"/>
        <v>0</v>
      </c>
      <c r="AP337" s="197"/>
      <c r="AQ337" s="197"/>
      <c r="AR337" s="197">
        <f t="shared" si="184"/>
        <v>0</v>
      </c>
      <c r="AS337" s="198"/>
      <c r="AT337" s="198"/>
      <c r="AU337" s="198">
        <f t="shared" si="185"/>
        <v>0</v>
      </c>
      <c r="AV337" s="199"/>
      <c r="AW337" s="199"/>
      <c r="AX337" s="199">
        <f t="shared" si="186"/>
        <v>0</v>
      </c>
      <c r="AY337" s="200"/>
      <c r="AZ337" s="200"/>
      <c r="BA337" s="200">
        <f t="shared" si="187"/>
        <v>0</v>
      </c>
      <c r="BB337" s="201"/>
      <c r="BC337" s="201"/>
      <c r="BD337" s="201">
        <f t="shared" si="188"/>
        <v>0</v>
      </c>
      <c r="BE337" s="202"/>
      <c r="BF337" s="202"/>
      <c r="BG337" s="202">
        <f t="shared" si="189"/>
        <v>0</v>
      </c>
      <c r="BH337" s="203"/>
      <c r="BI337" s="203"/>
      <c r="BJ337" s="203">
        <f t="shared" si="190"/>
        <v>0</v>
      </c>
      <c r="BK337" s="195"/>
      <c r="BL337" s="195"/>
      <c r="BM337" s="195">
        <f t="shared" si="191"/>
        <v>0</v>
      </c>
      <c r="BN337" s="204"/>
      <c r="BO337" s="204"/>
      <c r="BP337" s="204">
        <f t="shared" si="192"/>
        <v>0</v>
      </c>
      <c r="BQ337" s="205"/>
      <c r="BR337" s="205"/>
      <c r="BS337" s="205">
        <f t="shared" si="193"/>
        <v>0</v>
      </c>
      <c r="BT337" s="206"/>
      <c r="BU337" s="206"/>
      <c r="BV337" s="206">
        <f t="shared" si="194"/>
        <v>0</v>
      </c>
      <c r="BW337" s="207"/>
      <c r="BX337" s="207"/>
      <c r="BY337" s="207">
        <f t="shared" si="195"/>
        <v>0</v>
      </c>
      <c r="BZ337" s="208"/>
      <c r="CA337" s="208"/>
      <c r="CB337" s="208">
        <f t="shared" si="196"/>
        <v>0</v>
      </c>
      <c r="CC337" s="209"/>
      <c r="CD337" s="209"/>
      <c r="CE337" s="209">
        <f t="shared" si="197"/>
        <v>0</v>
      </c>
      <c r="CF337" s="210"/>
      <c r="CG337" s="210"/>
      <c r="CH337" s="210">
        <f t="shared" si="198"/>
        <v>0</v>
      </c>
      <c r="CI337" s="211"/>
      <c r="CJ337" s="211"/>
      <c r="CK337" s="211">
        <f t="shared" si="199"/>
        <v>0</v>
      </c>
      <c r="CL337" s="206"/>
      <c r="CM337" s="206"/>
      <c r="CN337" s="206">
        <f t="shared" si="200"/>
        <v>0</v>
      </c>
      <c r="CO337" s="212"/>
      <c r="CP337" s="212"/>
      <c r="CQ337" s="212">
        <f t="shared" si="201"/>
        <v>0</v>
      </c>
      <c r="CR337" s="213"/>
      <c r="CS337" s="213"/>
      <c r="CT337" s="213">
        <f t="shared" si="202"/>
        <v>0</v>
      </c>
      <c r="CU337">
        <f t="shared" si="203"/>
        <v>0</v>
      </c>
      <c r="CV337">
        <f t="shared" si="204"/>
        <v>0</v>
      </c>
      <c r="CW337">
        <f t="shared" si="205"/>
        <v>0</v>
      </c>
      <c r="CY337" s="140" t="e">
        <f t="shared" si="206"/>
        <v>#NAME?</v>
      </c>
      <c r="CZ337">
        <f t="shared" si="207"/>
        <v>0</v>
      </c>
    </row>
    <row r="338" spans="1:104">
      <c r="A338" s="181">
        <v>267</v>
      </c>
      <c r="B338" s="230"/>
      <c r="C338" s="182" t="s">
        <v>130</v>
      </c>
      <c r="D338" s="183"/>
      <c r="E338" s="184"/>
      <c r="F338" s="152"/>
      <c r="G338" s="152"/>
      <c r="H338" s="185">
        <f t="shared" si="172"/>
        <v>0</v>
      </c>
      <c r="I338" s="153"/>
      <c r="J338" s="153"/>
      <c r="K338" s="186">
        <f t="shared" si="173"/>
        <v>0</v>
      </c>
      <c r="L338" s="187"/>
      <c r="M338" s="187"/>
      <c r="N338" s="187">
        <f t="shared" si="174"/>
        <v>0</v>
      </c>
      <c r="O338" s="188"/>
      <c r="P338" s="188"/>
      <c r="Q338" s="188">
        <f t="shared" si="175"/>
        <v>0</v>
      </c>
      <c r="R338" s="189"/>
      <c r="S338" s="189"/>
      <c r="T338" s="189">
        <f t="shared" si="176"/>
        <v>0</v>
      </c>
      <c r="U338" s="190"/>
      <c r="V338" s="190"/>
      <c r="W338" s="190">
        <f t="shared" si="177"/>
        <v>0</v>
      </c>
      <c r="X338" s="191"/>
      <c r="Y338" s="191"/>
      <c r="Z338" s="191">
        <f t="shared" si="178"/>
        <v>0</v>
      </c>
      <c r="AA338" s="192"/>
      <c r="AB338" s="192"/>
      <c r="AC338" s="192">
        <f t="shared" si="179"/>
        <v>0</v>
      </c>
      <c r="AD338" s="193"/>
      <c r="AE338" s="193"/>
      <c r="AF338" s="193">
        <f t="shared" si="180"/>
        <v>0</v>
      </c>
      <c r="AG338" s="194"/>
      <c r="AH338" s="194"/>
      <c r="AI338" s="194">
        <f t="shared" si="181"/>
        <v>0</v>
      </c>
      <c r="AJ338" s="195"/>
      <c r="AK338" s="195"/>
      <c r="AL338" s="195">
        <f t="shared" si="182"/>
        <v>0</v>
      </c>
      <c r="AM338" s="196"/>
      <c r="AN338" s="196"/>
      <c r="AO338" s="196">
        <f t="shared" si="183"/>
        <v>0</v>
      </c>
      <c r="AP338" s="197"/>
      <c r="AQ338" s="197"/>
      <c r="AR338" s="197">
        <f t="shared" si="184"/>
        <v>0</v>
      </c>
      <c r="AS338" s="198"/>
      <c r="AT338" s="198"/>
      <c r="AU338" s="198">
        <f t="shared" si="185"/>
        <v>0</v>
      </c>
      <c r="AV338" s="199"/>
      <c r="AW338" s="199"/>
      <c r="AX338" s="199">
        <f t="shared" si="186"/>
        <v>0</v>
      </c>
      <c r="AY338" s="200"/>
      <c r="AZ338" s="200"/>
      <c r="BA338" s="200">
        <f t="shared" si="187"/>
        <v>0</v>
      </c>
      <c r="BB338" s="201"/>
      <c r="BC338" s="201"/>
      <c r="BD338" s="201">
        <f t="shared" si="188"/>
        <v>0</v>
      </c>
      <c r="BE338" s="202"/>
      <c r="BF338" s="202"/>
      <c r="BG338" s="202">
        <f t="shared" si="189"/>
        <v>0</v>
      </c>
      <c r="BH338" s="203"/>
      <c r="BI338" s="203"/>
      <c r="BJ338" s="203">
        <f t="shared" si="190"/>
        <v>0</v>
      </c>
      <c r="BK338" s="195"/>
      <c r="BL338" s="195"/>
      <c r="BM338" s="195">
        <f t="shared" si="191"/>
        <v>0</v>
      </c>
      <c r="BN338" s="204"/>
      <c r="BO338" s="204"/>
      <c r="BP338" s="204">
        <f t="shared" si="192"/>
        <v>0</v>
      </c>
      <c r="BQ338" s="205"/>
      <c r="BR338" s="205"/>
      <c r="BS338" s="205">
        <f t="shared" si="193"/>
        <v>0</v>
      </c>
      <c r="BT338" s="206"/>
      <c r="BU338" s="206"/>
      <c r="BV338" s="206">
        <f t="shared" si="194"/>
        <v>0</v>
      </c>
      <c r="BW338" s="207"/>
      <c r="BX338" s="207"/>
      <c r="BY338" s="207">
        <f t="shared" si="195"/>
        <v>0</v>
      </c>
      <c r="BZ338" s="208"/>
      <c r="CA338" s="208"/>
      <c r="CB338" s="208">
        <f t="shared" si="196"/>
        <v>0</v>
      </c>
      <c r="CC338" s="209"/>
      <c r="CD338" s="209"/>
      <c r="CE338" s="209">
        <f t="shared" si="197"/>
        <v>0</v>
      </c>
      <c r="CF338" s="210"/>
      <c r="CG338" s="210"/>
      <c r="CH338" s="210">
        <f t="shared" si="198"/>
        <v>0</v>
      </c>
      <c r="CI338" s="211"/>
      <c r="CJ338" s="211"/>
      <c r="CK338" s="211">
        <f t="shared" si="199"/>
        <v>0</v>
      </c>
      <c r="CL338" s="206"/>
      <c r="CM338" s="206"/>
      <c r="CN338" s="206">
        <f t="shared" si="200"/>
        <v>0</v>
      </c>
      <c r="CO338" s="212"/>
      <c r="CP338" s="212"/>
      <c r="CQ338" s="212">
        <f t="shared" si="201"/>
        <v>0</v>
      </c>
      <c r="CR338" s="213"/>
      <c r="CS338" s="213"/>
      <c r="CT338" s="213">
        <f t="shared" si="202"/>
        <v>0</v>
      </c>
      <c r="CU338">
        <f t="shared" si="203"/>
        <v>0</v>
      </c>
      <c r="CV338">
        <f t="shared" si="204"/>
        <v>0</v>
      </c>
      <c r="CW338">
        <f t="shared" si="205"/>
        <v>0</v>
      </c>
      <c r="CY338" s="140" t="e">
        <f t="shared" si="206"/>
        <v>#NAME?</v>
      </c>
      <c r="CZ338">
        <f t="shared" si="207"/>
        <v>0</v>
      </c>
    </row>
    <row r="339" spans="1:104">
      <c r="A339" s="181">
        <v>268</v>
      </c>
      <c r="B339" s="230"/>
      <c r="C339" s="182" t="s">
        <v>130</v>
      </c>
      <c r="D339" s="183"/>
      <c r="E339" s="184"/>
      <c r="F339" s="152"/>
      <c r="G339" s="152"/>
      <c r="H339" s="185">
        <f t="shared" si="172"/>
        <v>0</v>
      </c>
      <c r="I339" s="153"/>
      <c r="J339" s="153"/>
      <c r="K339" s="186">
        <f t="shared" si="173"/>
        <v>0</v>
      </c>
      <c r="L339" s="187"/>
      <c r="M339" s="187"/>
      <c r="N339" s="187">
        <f t="shared" si="174"/>
        <v>0</v>
      </c>
      <c r="O339" s="188"/>
      <c r="P339" s="188"/>
      <c r="Q339" s="188">
        <f t="shared" si="175"/>
        <v>0</v>
      </c>
      <c r="R339" s="189"/>
      <c r="S339" s="189"/>
      <c r="T339" s="189">
        <f t="shared" si="176"/>
        <v>0</v>
      </c>
      <c r="U339" s="190"/>
      <c r="V339" s="190"/>
      <c r="W339" s="190">
        <f t="shared" si="177"/>
        <v>0</v>
      </c>
      <c r="X339" s="191"/>
      <c r="Y339" s="191"/>
      <c r="Z339" s="191">
        <f t="shared" si="178"/>
        <v>0</v>
      </c>
      <c r="AA339" s="192"/>
      <c r="AB339" s="192"/>
      <c r="AC339" s="192">
        <f t="shared" si="179"/>
        <v>0</v>
      </c>
      <c r="AD339" s="193"/>
      <c r="AE339" s="193"/>
      <c r="AF339" s="193">
        <f t="shared" si="180"/>
        <v>0</v>
      </c>
      <c r="AG339" s="194"/>
      <c r="AH339" s="194"/>
      <c r="AI339" s="194">
        <f t="shared" si="181"/>
        <v>0</v>
      </c>
      <c r="AJ339" s="195"/>
      <c r="AK339" s="195"/>
      <c r="AL339" s="195">
        <f t="shared" si="182"/>
        <v>0</v>
      </c>
      <c r="AM339" s="196"/>
      <c r="AN339" s="196"/>
      <c r="AO339" s="196">
        <f t="shared" si="183"/>
        <v>0</v>
      </c>
      <c r="AP339" s="197"/>
      <c r="AQ339" s="197"/>
      <c r="AR339" s="197">
        <f t="shared" si="184"/>
        <v>0</v>
      </c>
      <c r="AS339" s="198"/>
      <c r="AT339" s="198"/>
      <c r="AU339" s="198">
        <f t="shared" si="185"/>
        <v>0</v>
      </c>
      <c r="AV339" s="199"/>
      <c r="AW339" s="199"/>
      <c r="AX339" s="199">
        <f t="shared" si="186"/>
        <v>0</v>
      </c>
      <c r="AY339" s="200"/>
      <c r="AZ339" s="200"/>
      <c r="BA339" s="200">
        <f t="shared" si="187"/>
        <v>0</v>
      </c>
      <c r="BB339" s="201"/>
      <c r="BC339" s="201"/>
      <c r="BD339" s="201">
        <f t="shared" si="188"/>
        <v>0</v>
      </c>
      <c r="BE339" s="202"/>
      <c r="BF339" s="202"/>
      <c r="BG339" s="202">
        <f t="shared" si="189"/>
        <v>0</v>
      </c>
      <c r="BH339" s="203"/>
      <c r="BI339" s="203"/>
      <c r="BJ339" s="203">
        <f t="shared" si="190"/>
        <v>0</v>
      </c>
      <c r="BK339" s="195"/>
      <c r="BL339" s="195"/>
      <c r="BM339" s="195">
        <f t="shared" si="191"/>
        <v>0</v>
      </c>
      <c r="BN339" s="204"/>
      <c r="BO339" s="204"/>
      <c r="BP339" s="204">
        <f t="shared" si="192"/>
        <v>0</v>
      </c>
      <c r="BQ339" s="205"/>
      <c r="BR339" s="205"/>
      <c r="BS339" s="205">
        <f t="shared" si="193"/>
        <v>0</v>
      </c>
      <c r="BT339" s="206"/>
      <c r="BU339" s="206"/>
      <c r="BV339" s="206">
        <f t="shared" si="194"/>
        <v>0</v>
      </c>
      <c r="BW339" s="207"/>
      <c r="BX339" s="207"/>
      <c r="BY339" s="207">
        <f t="shared" si="195"/>
        <v>0</v>
      </c>
      <c r="BZ339" s="208"/>
      <c r="CA339" s="208"/>
      <c r="CB339" s="208">
        <f t="shared" si="196"/>
        <v>0</v>
      </c>
      <c r="CC339" s="209"/>
      <c r="CD339" s="209"/>
      <c r="CE339" s="209">
        <f t="shared" si="197"/>
        <v>0</v>
      </c>
      <c r="CF339" s="210"/>
      <c r="CG339" s="210"/>
      <c r="CH339" s="210">
        <f t="shared" si="198"/>
        <v>0</v>
      </c>
      <c r="CI339" s="211"/>
      <c r="CJ339" s="211"/>
      <c r="CK339" s="211">
        <f t="shared" si="199"/>
        <v>0</v>
      </c>
      <c r="CL339" s="206"/>
      <c r="CM339" s="206"/>
      <c r="CN339" s="206">
        <f t="shared" si="200"/>
        <v>0</v>
      </c>
      <c r="CO339" s="212"/>
      <c r="CP339" s="212"/>
      <c r="CQ339" s="212">
        <f t="shared" si="201"/>
        <v>0</v>
      </c>
      <c r="CR339" s="213"/>
      <c r="CS339" s="213"/>
      <c r="CT339" s="213">
        <f t="shared" si="202"/>
        <v>0</v>
      </c>
      <c r="CU339">
        <f t="shared" si="203"/>
        <v>0</v>
      </c>
      <c r="CV339">
        <f t="shared" si="204"/>
        <v>0</v>
      </c>
      <c r="CW339">
        <f t="shared" si="205"/>
        <v>0</v>
      </c>
      <c r="CY339" s="140" t="e">
        <f t="shared" si="206"/>
        <v>#NAME?</v>
      </c>
      <c r="CZ339">
        <f t="shared" si="207"/>
        <v>0</v>
      </c>
    </row>
    <row r="340" spans="1:104">
      <c r="A340" s="181">
        <v>269</v>
      </c>
      <c r="B340" s="230"/>
      <c r="C340" s="182" t="s">
        <v>130</v>
      </c>
      <c r="D340" s="183"/>
      <c r="E340" s="184"/>
      <c r="F340" s="152"/>
      <c r="G340" s="152"/>
      <c r="H340" s="185">
        <f t="shared" si="172"/>
        <v>0</v>
      </c>
      <c r="I340" s="153"/>
      <c r="J340" s="153"/>
      <c r="K340" s="186">
        <f t="shared" si="173"/>
        <v>0</v>
      </c>
      <c r="L340" s="187"/>
      <c r="M340" s="187"/>
      <c r="N340" s="187">
        <f t="shared" si="174"/>
        <v>0</v>
      </c>
      <c r="O340" s="188"/>
      <c r="P340" s="188"/>
      <c r="Q340" s="188">
        <f t="shared" si="175"/>
        <v>0</v>
      </c>
      <c r="R340" s="189"/>
      <c r="S340" s="189"/>
      <c r="T340" s="189">
        <f t="shared" si="176"/>
        <v>0</v>
      </c>
      <c r="U340" s="190"/>
      <c r="V340" s="190"/>
      <c r="W340" s="190">
        <f t="shared" si="177"/>
        <v>0</v>
      </c>
      <c r="X340" s="191"/>
      <c r="Y340" s="191"/>
      <c r="Z340" s="191">
        <f t="shared" si="178"/>
        <v>0</v>
      </c>
      <c r="AA340" s="192"/>
      <c r="AB340" s="192"/>
      <c r="AC340" s="192">
        <f t="shared" si="179"/>
        <v>0</v>
      </c>
      <c r="AD340" s="193"/>
      <c r="AE340" s="193"/>
      <c r="AF340" s="193">
        <f t="shared" si="180"/>
        <v>0</v>
      </c>
      <c r="AG340" s="194"/>
      <c r="AH340" s="194"/>
      <c r="AI340" s="194">
        <f t="shared" si="181"/>
        <v>0</v>
      </c>
      <c r="AJ340" s="195"/>
      <c r="AK340" s="195"/>
      <c r="AL340" s="195">
        <f t="shared" si="182"/>
        <v>0</v>
      </c>
      <c r="AM340" s="196"/>
      <c r="AN340" s="196"/>
      <c r="AO340" s="196">
        <f t="shared" si="183"/>
        <v>0</v>
      </c>
      <c r="AP340" s="197"/>
      <c r="AQ340" s="197"/>
      <c r="AR340" s="197">
        <f t="shared" si="184"/>
        <v>0</v>
      </c>
      <c r="AS340" s="198"/>
      <c r="AT340" s="198"/>
      <c r="AU340" s="198">
        <f t="shared" si="185"/>
        <v>0</v>
      </c>
      <c r="AV340" s="199"/>
      <c r="AW340" s="199"/>
      <c r="AX340" s="199">
        <f t="shared" si="186"/>
        <v>0</v>
      </c>
      <c r="AY340" s="200"/>
      <c r="AZ340" s="200"/>
      <c r="BA340" s="200">
        <f t="shared" si="187"/>
        <v>0</v>
      </c>
      <c r="BB340" s="201"/>
      <c r="BC340" s="201"/>
      <c r="BD340" s="201">
        <f t="shared" si="188"/>
        <v>0</v>
      </c>
      <c r="BE340" s="202"/>
      <c r="BF340" s="202"/>
      <c r="BG340" s="202">
        <f t="shared" si="189"/>
        <v>0</v>
      </c>
      <c r="BH340" s="203"/>
      <c r="BI340" s="203"/>
      <c r="BJ340" s="203">
        <f t="shared" si="190"/>
        <v>0</v>
      </c>
      <c r="BK340" s="195"/>
      <c r="BL340" s="195"/>
      <c r="BM340" s="195">
        <f t="shared" si="191"/>
        <v>0</v>
      </c>
      <c r="BN340" s="204"/>
      <c r="BO340" s="204"/>
      <c r="BP340" s="204">
        <f t="shared" si="192"/>
        <v>0</v>
      </c>
      <c r="BQ340" s="205"/>
      <c r="BR340" s="205"/>
      <c r="BS340" s="205">
        <f t="shared" si="193"/>
        <v>0</v>
      </c>
      <c r="BT340" s="206"/>
      <c r="BU340" s="206"/>
      <c r="BV340" s="206">
        <f t="shared" si="194"/>
        <v>0</v>
      </c>
      <c r="BW340" s="207"/>
      <c r="BX340" s="207"/>
      <c r="BY340" s="207">
        <f t="shared" si="195"/>
        <v>0</v>
      </c>
      <c r="BZ340" s="208"/>
      <c r="CA340" s="208"/>
      <c r="CB340" s="208">
        <f t="shared" si="196"/>
        <v>0</v>
      </c>
      <c r="CC340" s="209"/>
      <c r="CD340" s="209"/>
      <c r="CE340" s="209">
        <f t="shared" si="197"/>
        <v>0</v>
      </c>
      <c r="CF340" s="210"/>
      <c r="CG340" s="210"/>
      <c r="CH340" s="210">
        <f t="shared" si="198"/>
        <v>0</v>
      </c>
      <c r="CI340" s="211"/>
      <c r="CJ340" s="211"/>
      <c r="CK340" s="211">
        <f t="shared" si="199"/>
        <v>0</v>
      </c>
      <c r="CL340" s="206"/>
      <c r="CM340" s="206"/>
      <c r="CN340" s="206">
        <f t="shared" si="200"/>
        <v>0</v>
      </c>
      <c r="CO340" s="212"/>
      <c r="CP340" s="212"/>
      <c r="CQ340" s="212">
        <f t="shared" si="201"/>
        <v>0</v>
      </c>
      <c r="CR340" s="213"/>
      <c r="CS340" s="213"/>
      <c r="CT340" s="213">
        <f t="shared" si="202"/>
        <v>0</v>
      </c>
      <c r="CU340">
        <f t="shared" si="203"/>
        <v>0</v>
      </c>
      <c r="CV340">
        <f t="shared" si="204"/>
        <v>0</v>
      </c>
      <c r="CW340">
        <f t="shared" si="205"/>
        <v>0</v>
      </c>
      <c r="CY340" s="140" t="e">
        <f t="shared" si="206"/>
        <v>#NAME?</v>
      </c>
      <c r="CZ340">
        <f t="shared" si="207"/>
        <v>0</v>
      </c>
    </row>
    <row r="341" spans="1:104">
      <c r="A341" s="181">
        <v>270</v>
      </c>
      <c r="B341" s="230"/>
      <c r="C341" s="182" t="s">
        <v>130</v>
      </c>
      <c r="D341" s="183"/>
      <c r="E341" s="184"/>
      <c r="F341" s="152"/>
      <c r="G341" s="152"/>
      <c r="H341" s="185">
        <f t="shared" si="172"/>
        <v>0</v>
      </c>
      <c r="I341" s="153"/>
      <c r="J341" s="153"/>
      <c r="K341" s="186">
        <f t="shared" si="173"/>
        <v>0</v>
      </c>
      <c r="L341" s="187"/>
      <c r="M341" s="187"/>
      <c r="N341" s="187">
        <f t="shared" si="174"/>
        <v>0</v>
      </c>
      <c r="O341" s="188"/>
      <c r="P341" s="188"/>
      <c r="Q341" s="188">
        <f t="shared" si="175"/>
        <v>0</v>
      </c>
      <c r="R341" s="189"/>
      <c r="S341" s="189"/>
      <c r="T341" s="189">
        <f t="shared" si="176"/>
        <v>0</v>
      </c>
      <c r="U341" s="190"/>
      <c r="V341" s="190"/>
      <c r="W341" s="190">
        <f t="shared" si="177"/>
        <v>0</v>
      </c>
      <c r="X341" s="191"/>
      <c r="Y341" s="191"/>
      <c r="Z341" s="191">
        <f t="shared" si="178"/>
        <v>0</v>
      </c>
      <c r="AA341" s="192"/>
      <c r="AB341" s="192"/>
      <c r="AC341" s="192">
        <f t="shared" si="179"/>
        <v>0</v>
      </c>
      <c r="AD341" s="193"/>
      <c r="AE341" s="193"/>
      <c r="AF341" s="193">
        <f t="shared" si="180"/>
        <v>0</v>
      </c>
      <c r="AG341" s="194"/>
      <c r="AH341" s="194"/>
      <c r="AI341" s="194">
        <f t="shared" si="181"/>
        <v>0</v>
      </c>
      <c r="AJ341" s="195"/>
      <c r="AK341" s="195"/>
      <c r="AL341" s="195">
        <f t="shared" si="182"/>
        <v>0</v>
      </c>
      <c r="AM341" s="196"/>
      <c r="AN341" s="196"/>
      <c r="AO341" s="196">
        <f t="shared" si="183"/>
        <v>0</v>
      </c>
      <c r="AP341" s="197"/>
      <c r="AQ341" s="197"/>
      <c r="AR341" s="197">
        <f t="shared" si="184"/>
        <v>0</v>
      </c>
      <c r="AS341" s="198"/>
      <c r="AT341" s="198"/>
      <c r="AU341" s="198">
        <f t="shared" si="185"/>
        <v>0</v>
      </c>
      <c r="AV341" s="199"/>
      <c r="AW341" s="199"/>
      <c r="AX341" s="199">
        <f t="shared" si="186"/>
        <v>0</v>
      </c>
      <c r="AY341" s="200"/>
      <c r="AZ341" s="200"/>
      <c r="BA341" s="200">
        <f t="shared" si="187"/>
        <v>0</v>
      </c>
      <c r="BB341" s="201"/>
      <c r="BC341" s="201"/>
      <c r="BD341" s="201">
        <f t="shared" si="188"/>
        <v>0</v>
      </c>
      <c r="BE341" s="202"/>
      <c r="BF341" s="202"/>
      <c r="BG341" s="202">
        <f t="shared" si="189"/>
        <v>0</v>
      </c>
      <c r="BH341" s="203"/>
      <c r="BI341" s="203"/>
      <c r="BJ341" s="203">
        <f t="shared" si="190"/>
        <v>0</v>
      </c>
      <c r="BK341" s="195"/>
      <c r="BL341" s="195"/>
      <c r="BM341" s="195">
        <f t="shared" si="191"/>
        <v>0</v>
      </c>
      <c r="BN341" s="204"/>
      <c r="BO341" s="204"/>
      <c r="BP341" s="204">
        <f t="shared" si="192"/>
        <v>0</v>
      </c>
      <c r="BQ341" s="205"/>
      <c r="BR341" s="205"/>
      <c r="BS341" s="205">
        <f t="shared" si="193"/>
        <v>0</v>
      </c>
      <c r="BT341" s="206"/>
      <c r="BU341" s="206"/>
      <c r="BV341" s="206">
        <f t="shared" si="194"/>
        <v>0</v>
      </c>
      <c r="BW341" s="207"/>
      <c r="BX341" s="207"/>
      <c r="BY341" s="207">
        <f t="shared" si="195"/>
        <v>0</v>
      </c>
      <c r="BZ341" s="208"/>
      <c r="CA341" s="208"/>
      <c r="CB341" s="208">
        <f t="shared" si="196"/>
        <v>0</v>
      </c>
      <c r="CC341" s="209"/>
      <c r="CD341" s="209"/>
      <c r="CE341" s="209">
        <f t="shared" si="197"/>
        <v>0</v>
      </c>
      <c r="CF341" s="210"/>
      <c r="CG341" s="210"/>
      <c r="CH341" s="210">
        <f t="shared" si="198"/>
        <v>0</v>
      </c>
      <c r="CI341" s="211"/>
      <c r="CJ341" s="211"/>
      <c r="CK341" s="211">
        <f t="shared" si="199"/>
        <v>0</v>
      </c>
      <c r="CL341" s="206"/>
      <c r="CM341" s="206"/>
      <c r="CN341" s="206">
        <f t="shared" si="200"/>
        <v>0</v>
      </c>
      <c r="CO341" s="212"/>
      <c r="CP341" s="212"/>
      <c r="CQ341" s="212">
        <f t="shared" si="201"/>
        <v>0</v>
      </c>
      <c r="CR341" s="213"/>
      <c r="CS341" s="213"/>
      <c r="CT341" s="213">
        <f t="shared" si="202"/>
        <v>0</v>
      </c>
      <c r="CU341">
        <f t="shared" si="203"/>
        <v>0</v>
      </c>
      <c r="CV341">
        <f t="shared" si="204"/>
        <v>0</v>
      </c>
      <c r="CW341">
        <f t="shared" si="205"/>
        <v>0</v>
      </c>
      <c r="CY341" s="140" t="e">
        <f t="shared" si="206"/>
        <v>#NAME?</v>
      </c>
      <c r="CZ341">
        <f t="shared" si="207"/>
        <v>0</v>
      </c>
    </row>
    <row r="342" spans="1:104">
      <c r="A342" s="181">
        <v>271</v>
      </c>
      <c r="B342" s="230"/>
      <c r="C342" s="182" t="s">
        <v>130</v>
      </c>
      <c r="D342" s="183"/>
      <c r="E342" s="184"/>
      <c r="F342" s="152"/>
      <c r="G342" s="152"/>
      <c r="H342" s="185">
        <f t="shared" si="172"/>
        <v>0</v>
      </c>
      <c r="I342" s="153"/>
      <c r="J342" s="153"/>
      <c r="K342" s="186">
        <f t="shared" si="173"/>
        <v>0</v>
      </c>
      <c r="L342" s="187"/>
      <c r="M342" s="187"/>
      <c r="N342" s="187">
        <f t="shared" si="174"/>
        <v>0</v>
      </c>
      <c r="O342" s="188"/>
      <c r="P342" s="188"/>
      <c r="Q342" s="188">
        <f t="shared" si="175"/>
        <v>0</v>
      </c>
      <c r="R342" s="189"/>
      <c r="S342" s="189"/>
      <c r="T342" s="189">
        <f t="shared" si="176"/>
        <v>0</v>
      </c>
      <c r="U342" s="190"/>
      <c r="V342" s="190"/>
      <c r="W342" s="190">
        <f t="shared" si="177"/>
        <v>0</v>
      </c>
      <c r="X342" s="191"/>
      <c r="Y342" s="191"/>
      <c r="Z342" s="191">
        <f t="shared" si="178"/>
        <v>0</v>
      </c>
      <c r="AA342" s="192"/>
      <c r="AB342" s="192"/>
      <c r="AC342" s="192">
        <f t="shared" si="179"/>
        <v>0</v>
      </c>
      <c r="AD342" s="193"/>
      <c r="AE342" s="193"/>
      <c r="AF342" s="193">
        <f t="shared" si="180"/>
        <v>0</v>
      </c>
      <c r="AG342" s="194"/>
      <c r="AH342" s="194"/>
      <c r="AI342" s="194">
        <f t="shared" si="181"/>
        <v>0</v>
      </c>
      <c r="AJ342" s="195"/>
      <c r="AK342" s="195"/>
      <c r="AL342" s="195">
        <f t="shared" si="182"/>
        <v>0</v>
      </c>
      <c r="AM342" s="196"/>
      <c r="AN342" s="196"/>
      <c r="AO342" s="196">
        <f t="shared" si="183"/>
        <v>0</v>
      </c>
      <c r="AP342" s="197"/>
      <c r="AQ342" s="197"/>
      <c r="AR342" s="197">
        <f t="shared" si="184"/>
        <v>0</v>
      </c>
      <c r="AS342" s="198"/>
      <c r="AT342" s="198"/>
      <c r="AU342" s="198">
        <f t="shared" si="185"/>
        <v>0</v>
      </c>
      <c r="AV342" s="199"/>
      <c r="AW342" s="199"/>
      <c r="AX342" s="199">
        <f t="shared" si="186"/>
        <v>0</v>
      </c>
      <c r="AY342" s="200"/>
      <c r="AZ342" s="200"/>
      <c r="BA342" s="200">
        <f t="shared" si="187"/>
        <v>0</v>
      </c>
      <c r="BB342" s="201"/>
      <c r="BC342" s="201"/>
      <c r="BD342" s="201">
        <f t="shared" si="188"/>
        <v>0</v>
      </c>
      <c r="BE342" s="202"/>
      <c r="BF342" s="202"/>
      <c r="BG342" s="202">
        <f t="shared" si="189"/>
        <v>0</v>
      </c>
      <c r="BH342" s="203"/>
      <c r="BI342" s="203"/>
      <c r="BJ342" s="203">
        <f t="shared" si="190"/>
        <v>0</v>
      </c>
      <c r="BK342" s="195"/>
      <c r="BL342" s="195"/>
      <c r="BM342" s="195">
        <f t="shared" si="191"/>
        <v>0</v>
      </c>
      <c r="BN342" s="204"/>
      <c r="BO342" s="204"/>
      <c r="BP342" s="204">
        <f t="shared" si="192"/>
        <v>0</v>
      </c>
      <c r="BQ342" s="205"/>
      <c r="BR342" s="205"/>
      <c r="BS342" s="205">
        <f t="shared" si="193"/>
        <v>0</v>
      </c>
      <c r="BT342" s="206"/>
      <c r="BU342" s="206"/>
      <c r="BV342" s="206">
        <f t="shared" si="194"/>
        <v>0</v>
      </c>
      <c r="BW342" s="207"/>
      <c r="BX342" s="207"/>
      <c r="BY342" s="207">
        <f t="shared" si="195"/>
        <v>0</v>
      </c>
      <c r="BZ342" s="208"/>
      <c r="CA342" s="208"/>
      <c r="CB342" s="208">
        <f t="shared" si="196"/>
        <v>0</v>
      </c>
      <c r="CC342" s="209"/>
      <c r="CD342" s="209"/>
      <c r="CE342" s="209">
        <f t="shared" si="197"/>
        <v>0</v>
      </c>
      <c r="CF342" s="210"/>
      <c r="CG342" s="210"/>
      <c r="CH342" s="210">
        <f t="shared" si="198"/>
        <v>0</v>
      </c>
      <c r="CI342" s="211"/>
      <c r="CJ342" s="211"/>
      <c r="CK342" s="211">
        <f t="shared" si="199"/>
        <v>0</v>
      </c>
      <c r="CL342" s="206"/>
      <c r="CM342" s="206"/>
      <c r="CN342" s="206">
        <f t="shared" si="200"/>
        <v>0</v>
      </c>
      <c r="CO342" s="212"/>
      <c r="CP342" s="212"/>
      <c r="CQ342" s="212">
        <f t="shared" si="201"/>
        <v>0</v>
      </c>
      <c r="CR342" s="213"/>
      <c r="CS342" s="213"/>
      <c r="CT342" s="213">
        <f t="shared" si="202"/>
        <v>0</v>
      </c>
      <c r="CU342">
        <f t="shared" si="203"/>
        <v>0</v>
      </c>
      <c r="CV342">
        <f t="shared" si="204"/>
        <v>0</v>
      </c>
      <c r="CW342">
        <f t="shared" si="205"/>
        <v>0</v>
      </c>
      <c r="CY342" s="140" t="e">
        <f t="shared" si="206"/>
        <v>#NAME?</v>
      </c>
      <c r="CZ342">
        <f t="shared" si="207"/>
        <v>0</v>
      </c>
    </row>
    <row r="343" spans="1:104">
      <c r="A343" s="181">
        <v>272</v>
      </c>
      <c r="B343" s="230"/>
      <c r="C343" s="182" t="s">
        <v>130</v>
      </c>
      <c r="D343" s="183"/>
      <c r="E343" s="184"/>
      <c r="F343" s="152"/>
      <c r="G343" s="152"/>
      <c r="H343" s="185">
        <f t="shared" si="172"/>
        <v>0</v>
      </c>
      <c r="I343" s="153"/>
      <c r="J343" s="153"/>
      <c r="K343" s="186">
        <f t="shared" si="173"/>
        <v>0</v>
      </c>
      <c r="L343" s="187"/>
      <c r="M343" s="187"/>
      <c r="N343" s="187">
        <f t="shared" si="174"/>
        <v>0</v>
      </c>
      <c r="O343" s="188"/>
      <c r="P343" s="188"/>
      <c r="Q343" s="188">
        <f t="shared" si="175"/>
        <v>0</v>
      </c>
      <c r="R343" s="189"/>
      <c r="S343" s="189"/>
      <c r="T343" s="189">
        <f t="shared" si="176"/>
        <v>0</v>
      </c>
      <c r="U343" s="190"/>
      <c r="V343" s="190"/>
      <c r="W343" s="190">
        <f t="shared" si="177"/>
        <v>0</v>
      </c>
      <c r="X343" s="191"/>
      <c r="Y343" s="191"/>
      <c r="Z343" s="191">
        <f t="shared" si="178"/>
        <v>0</v>
      </c>
      <c r="AA343" s="192"/>
      <c r="AB343" s="192"/>
      <c r="AC343" s="192">
        <f t="shared" si="179"/>
        <v>0</v>
      </c>
      <c r="AD343" s="193"/>
      <c r="AE343" s="193"/>
      <c r="AF343" s="193">
        <f t="shared" si="180"/>
        <v>0</v>
      </c>
      <c r="AG343" s="194"/>
      <c r="AH343" s="194"/>
      <c r="AI343" s="194">
        <f t="shared" si="181"/>
        <v>0</v>
      </c>
      <c r="AJ343" s="195"/>
      <c r="AK343" s="195"/>
      <c r="AL343" s="195">
        <f t="shared" si="182"/>
        <v>0</v>
      </c>
      <c r="AM343" s="196"/>
      <c r="AN343" s="196"/>
      <c r="AO343" s="196">
        <f t="shared" si="183"/>
        <v>0</v>
      </c>
      <c r="AP343" s="197"/>
      <c r="AQ343" s="197"/>
      <c r="AR343" s="197">
        <f t="shared" si="184"/>
        <v>0</v>
      </c>
      <c r="AS343" s="198"/>
      <c r="AT343" s="198"/>
      <c r="AU343" s="198">
        <f t="shared" si="185"/>
        <v>0</v>
      </c>
      <c r="AV343" s="199"/>
      <c r="AW343" s="199"/>
      <c r="AX343" s="199">
        <f t="shared" si="186"/>
        <v>0</v>
      </c>
      <c r="AY343" s="200"/>
      <c r="AZ343" s="200"/>
      <c r="BA343" s="200">
        <f t="shared" si="187"/>
        <v>0</v>
      </c>
      <c r="BB343" s="201"/>
      <c r="BC343" s="201"/>
      <c r="BD343" s="201">
        <f t="shared" si="188"/>
        <v>0</v>
      </c>
      <c r="BE343" s="202"/>
      <c r="BF343" s="202"/>
      <c r="BG343" s="202">
        <f t="shared" si="189"/>
        <v>0</v>
      </c>
      <c r="BH343" s="203"/>
      <c r="BI343" s="203"/>
      <c r="BJ343" s="203">
        <f t="shared" si="190"/>
        <v>0</v>
      </c>
      <c r="BK343" s="195"/>
      <c r="BL343" s="195"/>
      <c r="BM343" s="195">
        <f t="shared" si="191"/>
        <v>0</v>
      </c>
      <c r="BN343" s="204"/>
      <c r="BO343" s="204"/>
      <c r="BP343" s="204">
        <f t="shared" si="192"/>
        <v>0</v>
      </c>
      <c r="BQ343" s="205"/>
      <c r="BR343" s="205"/>
      <c r="BS343" s="205">
        <f t="shared" si="193"/>
        <v>0</v>
      </c>
      <c r="BT343" s="206"/>
      <c r="BU343" s="206"/>
      <c r="BV343" s="206">
        <f t="shared" si="194"/>
        <v>0</v>
      </c>
      <c r="BW343" s="207"/>
      <c r="BX343" s="207"/>
      <c r="BY343" s="207">
        <f t="shared" si="195"/>
        <v>0</v>
      </c>
      <c r="BZ343" s="208"/>
      <c r="CA343" s="208"/>
      <c r="CB343" s="208">
        <f t="shared" si="196"/>
        <v>0</v>
      </c>
      <c r="CC343" s="209"/>
      <c r="CD343" s="209"/>
      <c r="CE343" s="209">
        <f t="shared" si="197"/>
        <v>0</v>
      </c>
      <c r="CF343" s="210"/>
      <c r="CG343" s="210"/>
      <c r="CH343" s="210">
        <f t="shared" si="198"/>
        <v>0</v>
      </c>
      <c r="CI343" s="211"/>
      <c r="CJ343" s="211"/>
      <c r="CK343" s="211">
        <f t="shared" si="199"/>
        <v>0</v>
      </c>
      <c r="CL343" s="206"/>
      <c r="CM343" s="206"/>
      <c r="CN343" s="206">
        <f t="shared" si="200"/>
        <v>0</v>
      </c>
      <c r="CO343" s="212"/>
      <c r="CP343" s="212"/>
      <c r="CQ343" s="212">
        <f t="shared" si="201"/>
        <v>0</v>
      </c>
      <c r="CR343" s="213"/>
      <c r="CS343" s="213"/>
      <c r="CT343" s="213">
        <f t="shared" si="202"/>
        <v>0</v>
      </c>
      <c r="CU343">
        <f t="shared" si="203"/>
        <v>0</v>
      </c>
      <c r="CV343">
        <f t="shared" si="204"/>
        <v>0</v>
      </c>
      <c r="CW343">
        <f t="shared" si="205"/>
        <v>0</v>
      </c>
      <c r="CY343" s="140" t="e">
        <f t="shared" si="206"/>
        <v>#NAME?</v>
      </c>
      <c r="CZ343">
        <f t="shared" si="207"/>
        <v>0</v>
      </c>
    </row>
    <row r="344" spans="1:104">
      <c r="A344" s="181">
        <v>273</v>
      </c>
      <c r="B344" s="230"/>
      <c r="C344" s="182" t="s">
        <v>130</v>
      </c>
      <c r="D344" s="183"/>
      <c r="E344" s="184"/>
      <c r="F344" s="152"/>
      <c r="G344" s="152"/>
      <c r="H344" s="185">
        <f t="shared" si="172"/>
        <v>0</v>
      </c>
      <c r="I344" s="153"/>
      <c r="J344" s="153"/>
      <c r="K344" s="186">
        <f t="shared" si="173"/>
        <v>0</v>
      </c>
      <c r="L344" s="187"/>
      <c r="M344" s="187"/>
      <c r="N344" s="187">
        <f t="shared" si="174"/>
        <v>0</v>
      </c>
      <c r="O344" s="188"/>
      <c r="P344" s="188"/>
      <c r="Q344" s="188">
        <f t="shared" si="175"/>
        <v>0</v>
      </c>
      <c r="R344" s="189"/>
      <c r="S344" s="189"/>
      <c r="T344" s="189">
        <f t="shared" si="176"/>
        <v>0</v>
      </c>
      <c r="U344" s="190"/>
      <c r="V344" s="190"/>
      <c r="W344" s="190">
        <f t="shared" si="177"/>
        <v>0</v>
      </c>
      <c r="X344" s="191"/>
      <c r="Y344" s="191"/>
      <c r="Z344" s="191">
        <f t="shared" si="178"/>
        <v>0</v>
      </c>
      <c r="AA344" s="192"/>
      <c r="AB344" s="192"/>
      <c r="AC344" s="192">
        <f t="shared" si="179"/>
        <v>0</v>
      </c>
      <c r="AD344" s="193"/>
      <c r="AE344" s="193"/>
      <c r="AF344" s="193">
        <f t="shared" si="180"/>
        <v>0</v>
      </c>
      <c r="AG344" s="194"/>
      <c r="AH344" s="194"/>
      <c r="AI344" s="194">
        <f t="shared" si="181"/>
        <v>0</v>
      </c>
      <c r="AJ344" s="195"/>
      <c r="AK344" s="195"/>
      <c r="AL344" s="195">
        <f t="shared" si="182"/>
        <v>0</v>
      </c>
      <c r="AM344" s="196"/>
      <c r="AN344" s="196"/>
      <c r="AO344" s="196">
        <f t="shared" si="183"/>
        <v>0</v>
      </c>
      <c r="AP344" s="197"/>
      <c r="AQ344" s="197"/>
      <c r="AR344" s="197">
        <f t="shared" si="184"/>
        <v>0</v>
      </c>
      <c r="AS344" s="198"/>
      <c r="AT344" s="198"/>
      <c r="AU344" s="198">
        <f t="shared" si="185"/>
        <v>0</v>
      </c>
      <c r="AV344" s="199"/>
      <c r="AW344" s="199"/>
      <c r="AX344" s="199">
        <f t="shared" si="186"/>
        <v>0</v>
      </c>
      <c r="AY344" s="200"/>
      <c r="AZ344" s="200"/>
      <c r="BA344" s="200">
        <f t="shared" si="187"/>
        <v>0</v>
      </c>
      <c r="BB344" s="201"/>
      <c r="BC344" s="201"/>
      <c r="BD344" s="201">
        <f t="shared" si="188"/>
        <v>0</v>
      </c>
      <c r="BE344" s="202"/>
      <c r="BF344" s="202"/>
      <c r="BG344" s="202">
        <f t="shared" si="189"/>
        <v>0</v>
      </c>
      <c r="BH344" s="203"/>
      <c r="BI344" s="203"/>
      <c r="BJ344" s="203">
        <f t="shared" si="190"/>
        <v>0</v>
      </c>
      <c r="BK344" s="195"/>
      <c r="BL344" s="195"/>
      <c r="BM344" s="195">
        <f t="shared" si="191"/>
        <v>0</v>
      </c>
      <c r="BN344" s="204"/>
      <c r="BO344" s="204"/>
      <c r="BP344" s="204">
        <f t="shared" si="192"/>
        <v>0</v>
      </c>
      <c r="BQ344" s="205"/>
      <c r="BR344" s="205"/>
      <c r="BS344" s="205">
        <f t="shared" si="193"/>
        <v>0</v>
      </c>
      <c r="BT344" s="206"/>
      <c r="BU344" s="206"/>
      <c r="BV344" s="206">
        <f t="shared" si="194"/>
        <v>0</v>
      </c>
      <c r="BW344" s="207"/>
      <c r="BX344" s="207"/>
      <c r="BY344" s="207">
        <f t="shared" si="195"/>
        <v>0</v>
      </c>
      <c r="BZ344" s="208"/>
      <c r="CA344" s="208"/>
      <c r="CB344" s="208">
        <f t="shared" si="196"/>
        <v>0</v>
      </c>
      <c r="CC344" s="209"/>
      <c r="CD344" s="209"/>
      <c r="CE344" s="209">
        <f t="shared" si="197"/>
        <v>0</v>
      </c>
      <c r="CF344" s="210"/>
      <c r="CG344" s="210"/>
      <c r="CH344" s="210">
        <f t="shared" si="198"/>
        <v>0</v>
      </c>
      <c r="CI344" s="211"/>
      <c r="CJ344" s="211"/>
      <c r="CK344" s="211">
        <f t="shared" si="199"/>
        <v>0</v>
      </c>
      <c r="CL344" s="206"/>
      <c r="CM344" s="206"/>
      <c r="CN344" s="206">
        <f t="shared" si="200"/>
        <v>0</v>
      </c>
      <c r="CO344" s="212"/>
      <c r="CP344" s="212"/>
      <c r="CQ344" s="212">
        <f t="shared" si="201"/>
        <v>0</v>
      </c>
      <c r="CR344" s="213"/>
      <c r="CS344" s="213"/>
      <c r="CT344" s="213">
        <f t="shared" si="202"/>
        <v>0</v>
      </c>
      <c r="CU344">
        <f t="shared" si="203"/>
        <v>0</v>
      </c>
      <c r="CV344">
        <f t="shared" si="204"/>
        <v>0</v>
      </c>
      <c r="CW344">
        <f t="shared" si="205"/>
        <v>0</v>
      </c>
      <c r="CY344" s="140" t="e">
        <f t="shared" si="206"/>
        <v>#NAME?</v>
      </c>
      <c r="CZ344">
        <f t="shared" si="207"/>
        <v>0</v>
      </c>
    </row>
    <row r="345" spans="1:104">
      <c r="A345" s="181">
        <v>274</v>
      </c>
      <c r="B345" s="230"/>
      <c r="C345" s="182" t="s">
        <v>130</v>
      </c>
      <c r="D345" s="183"/>
      <c r="E345" s="184"/>
      <c r="F345" s="152"/>
      <c r="G345" s="152"/>
      <c r="H345" s="185">
        <f t="shared" si="172"/>
        <v>0</v>
      </c>
      <c r="I345" s="153"/>
      <c r="J345" s="153"/>
      <c r="K345" s="186">
        <f t="shared" si="173"/>
        <v>0</v>
      </c>
      <c r="L345" s="187"/>
      <c r="M345" s="187"/>
      <c r="N345" s="187">
        <f t="shared" si="174"/>
        <v>0</v>
      </c>
      <c r="O345" s="188"/>
      <c r="P345" s="188"/>
      <c r="Q345" s="188">
        <f t="shared" si="175"/>
        <v>0</v>
      </c>
      <c r="R345" s="189"/>
      <c r="S345" s="189"/>
      <c r="T345" s="189">
        <f t="shared" si="176"/>
        <v>0</v>
      </c>
      <c r="U345" s="190"/>
      <c r="V345" s="190"/>
      <c r="W345" s="190">
        <f t="shared" si="177"/>
        <v>0</v>
      </c>
      <c r="X345" s="191"/>
      <c r="Y345" s="191"/>
      <c r="Z345" s="191">
        <f t="shared" si="178"/>
        <v>0</v>
      </c>
      <c r="AA345" s="192"/>
      <c r="AB345" s="192"/>
      <c r="AC345" s="192">
        <f t="shared" si="179"/>
        <v>0</v>
      </c>
      <c r="AD345" s="193"/>
      <c r="AE345" s="193"/>
      <c r="AF345" s="193">
        <f t="shared" si="180"/>
        <v>0</v>
      </c>
      <c r="AG345" s="194"/>
      <c r="AH345" s="194"/>
      <c r="AI345" s="194">
        <f t="shared" si="181"/>
        <v>0</v>
      </c>
      <c r="AJ345" s="195"/>
      <c r="AK345" s="195"/>
      <c r="AL345" s="195">
        <f t="shared" si="182"/>
        <v>0</v>
      </c>
      <c r="AM345" s="196"/>
      <c r="AN345" s="196"/>
      <c r="AO345" s="196">
        <f t="shared" si="183"/>
        <v>0</v>
      </c>
      <c r="AP345" s="197"/>
      <c r="AQ345" s="197"/>
      <c r="AR345" s="197">
        <f t="shared" si="184"/>
        <v>0</v>
      </c>
      <c r="AS345" s="198"/>
      <c r="AT345" s="198"/>
      <c r="AU345" s="198">
        <f t="shared" si="185"/>
        <v>0</v>
      </c>
      <c r="AV345" s="199"/>
      <c r="AW345" s="199"/>
      <c r="AX345" s="199">
        <f t="shared" si="186"/>
        <v>0</v>
      </c>
      <c r="AY345" s="200"/>
      <c r="AZ345" s="200"/>
      <c r="BA345" s="200">
        <f t="shared" si="187"/>
        <v>0</v>
      </c>
      <c r="BB345" s="201"/>
      <c r="BC345" s="201"/>
      <c r="BD345" s="201">
        <f t="shared" si="188"/>
        <v>0</v>
      </c>
      <c r="BE345" s="202"/>
      <c r="BF345" s="202"/>
      <c r="BG345" s="202">
        <f t="shared" si="189"/>
        <v>0</v>
      </c>
      <c r="BH345" s="203"/>
      <c r="BI345" s="203"/>
      <c r="BJ345" s="203">
        <f t="shared" si="190"/>
        <v>0</v>
      </c>
      <c r="BK345" s="195"/>
      <c r="BL345" s="195"/>
      <c r="BM345" s="195">
        <f t="shared" si="191"/>
        <v>0</v>
      </c>
      <c r="BN345" s="204"/>
      <c r="BO345" s="204"/>
      <c r="BP345" s="204">
        <f t="shared" si="192"/>
        <v>0</v>
      </c>
      <c r="BQ345" s="205"/>
      <c r="BR345" s="205"/>
      <c r="BS345" s="205">
        <f t="shared" si="193"/>
        <v>0</v>
      </c>
      <c r="BT345" s="206"/>
      <c r="BU345" s="206"/>
      <c r="BV345" s="206">
        <f t="shared" si="194"/>
        <v>0</v>
      </c>
      <c r="BW345" s="207"/>
      <c r="BX345" s="207"/>
      <c r="BY345" s="207">
        <f t="shared" si="195"/>
        <v>0</v>
      </c>
      <c r="BZ345" s="208"/>
      <c r="CA345" s="208"/>
      <c r="CB345" s="208">
        <f t="shared" si="196"/>
        <v>0</v>
      </c>
      <c r="CC345" s="209"/>
      <c r="CD345" s="209"/>
      <c r="CE345" s="209">
        <f t="shared" si="197"/>
        <v>0</v>
      </c>
      <c r="CF345" s="210"/>
      <c r="CG345" s="210"/>
      <c r="CH345" s="210">
        <f t="shared" si="198"/>
        <v>0</v>
      </c>
      <c r="CI345" s="211"/>
      <c r="CJ345" s="211"/>
      <c r="CK345" s="211">
        <f t="shared" si="199"/>
        <v>0</v>
      </c>
      <c r="CL345" s="206"/>
      <c r="CM345" s="206"/>
      <c r="CN345" s="206">
        <f t="shared" si="200"/>
        <v>0</v>
      </c>
      <c r="CO345" s="212"/>
      <c r="CP345" s="212"/>
      <c r="CQ345" s="212">
        <f t="shared" si="201"/>
        <v>0</v>
      </c>
      <c r="CR345" s="213"/>
      <c r="CS345" s="213"/>
      <c r="CT345" s="213">
        <f t="shared" si="202"/>
        <v>0</v>
      </c>
      <c r="CU345">
        <f t="shared" si="203"/>
        <v>0</v>
      </c>
      <c r="CV345">
        <f t="shared" si="204"/>
        <v>0</v>
      </c>
      <c r="CW345">
        <f t="shared" si="205"/>
        <v>0</v>
      </c>
      <c r="CY345" s="140" t="e">
        <f t="shared" si="206"/>
        <v>#NAME?</v>
      </c>
      <c r="CZ345">
        <f t="shared" si="207"/>
        <v>0</v>
      </c>
    </row>
    <row r="346" spans="1:104">
      <c r="A346" s="181">
        <v>275</v>
      </c>
      <c r="B346" s="230"/>
      <c r="C346" s="182" t="s">
        <v>130</v>
      </c>
      <c r="D346" s="183"/>
      <c r="E346" s="184"/>
      <c r="F346" s="152"/>
      <c r="G346" s="152"/>
      <c r="H346" s="185">
        <f t="shared" si="172"/>
        <v>0</v>
      </c>
      <c r="I346" s="153"/>
      <c r="J346" s="153"/>
      <c r="K346" s="186">
        <f t="shared" si="173"/>
        <v>0</v>
      </c>
      <c r="L346" s="187"/>
      <c r="M346" s="187"/>
      <c r="N346" s="187">
        <f t="shared" si="174"/>
        <v>0</v>
      </c>
      <c r="O346" s="188"/>
      <c r="P346" s="188"/>
      <c r="Q346" s="188">
        <f t="shared" si="175"/>
        <v>0</v>
      </c>
      <c r="R346" s="189"/>
      <c r="S346" s="189"/>
      <c r="T346" s="189">
        <f t="shared" si="176"/>
        <v>0</v>
      </c>
      <c r="U346" s="190"/>
      <c r="V346" s="190"/>
      <c r="W346" s="190">
        <f t="shared" si="177"/>
        <v>0</v>
      </c>
      <c r="X346" s="191"/>
      <c r="Y346" s="191"/>
      <c r="Z346" s="191">
        <f t="shared" si="178"/>
        <v>0</v>
      </c>
      <c r="AA346" s="192"/>
      <c r="AB346" s="192"/>
      <c r="AC346" s="192">
        <f t="shared" si="179"/>
        <v>0</v>
      </c>
      <c r="AD346" s="193"/>
      <c r="AE346" s="193"/>
      <c r="AF346" s="193">
        <f t="shared" si="180"/>
        <v>0</v>
      </c>
      <c r="AG346" s="194"/>
      <c r="AH346" s="194"/>
      <c r="AI346" s="194">
        <f t="shared" si="181"/>
        <v>0</v>
      </c>
      <c r="AJ346" s="195"/>
      <c r="AK346" s="195"/>
      <c r="AL346" s="195">
        <f t="shared" si="182"/>
        <v>0</v>
      </c>
      <c r="AM346" s="196"/>
      <c r="AN346" s="196"/>
      <c r="AO346" s="196">
        <f t="shared" si="183"/>
        <v>0</v>
      </c>
      <c r="AP346" s="197"/>
      <c r="AQ346" s="197"/>
      <c r="AR346" s="197">
        <f t="shared" si="184"/>
        <v>0</v>
      </c>
      <c r="AS346" s="198"/>
      <c r="AT346" s="198"/>
      <c r="AU346" s="198">
        <f t="shared" si="185"/>
        <v>0</v>
      </c>
      <c r="AV346" s="199"/>
      <c r="AW346" s="199"/>
      <c r="AX346" s="199">
        <f t="shared" si="186"/>
        <v>0</v>
      </c>
      <c r="AY346" s="200"/>
      <c r="AZ346" s="200"/>
      <c r="BA346" s="200">
        <f t="shared" si="187"/>
        <v>0</v>
      </c>
      <c r="BB346" s="201"/>
      <c r="BC346" s="201"/>
      <c r="BD346" s="201">
        <f t="shared" si="188"/>
        <v>0</v>
      </c>
      <c r="BE346" s="202"/>
      <c r="BF346" s="202"/>
      <c r="BG346" s="202">
        <f t="shared" si="189"/>
        <v>0</v>
      </c>
      <c r="BH346" s="203"/>
      <c r="BI346" s="203"/>
      <c r="BJ346" s="203">
        <f t="shared" si="190"/>
        <v>0</v>
      </c>
      <c r="BK346" s="195"/>
      <c r="BL346" s="195"/>
      <c r="BM346" s="195">
        <f t="shared" si="191"/>
        <v>0</v>
      </c>
      <c r="BN346" s="204"/>
      <c r="BO346" s="204"/>
      <c r="BP346" s="204">
        <f t="shared" si="192"/>
        <v>0</v>
      </c>
      <c r="BQ346" s="205"/>
      <c r="BR346" s="205"/>
      <c r="BS346" s="205">
        <f t="shared" si="193"/>
        <v>0</v>
      </c>
      <c r="BT346" s="206"/>
      <c r="BU346" s="206"/>
      <c r="BV346" s="206">
        <f t="shared" si="194"/>
        <v>0</v>
      </c>
      <c r="BW346" s="207"/>
      <c r="BX346" s="207"/>
      <c r="BY346" s="207">
        <f t="shared" si="195"/>
        <v>0</v>
      </c>
      <c r="BZ346" s="208"/>
      <c r="CA346" s="208"/>
      <c r="CB346" s="208">
        <f t="shared" si="196"/>
        <v>0</v>
      </c>
      <c r="CC346" s="209"/>
      <c r="CD346" s="209"/>
      <c r="CE346" s="209">
        <f t="shared" si="197"/>
        <v>0</v>
      </c>
      <c r="CF346" s="210"/>
      <c r="CG346" s="210"/>
      <c r="CH346" s="210">
        <f t="shared" si="198"/>
        <v>0</v>
      </c>
      <c r="CI346" s="211"/>
      <c r="CJ346" s="211"/>
      <c r="CK346" s="211">
        <f t="shared" si="199"/>
        <v>0</v>
      </c>
      <c r="CL346" s="206"/>
      <c r="CM346" s="206"/>
      <c r="CN346" s="206">
        <f t="shared" si="200"/>
        <v>0</v>
      </c>
      <c r="CO346" s="212"/>
      <c r="CP346" s="212"/>
      <c r="CQ346" s="212">
        <f t="shared" si="201"/>
        <v>0</v>
      </c>
      <c r="CR346" s="213"/>
      <c r="CS346" s="213"/>
      <c r="CT346" s="213">
        <f t="shared" si="202"/>
        <v>0</v>
      </c>
      <c r="CU346">
        <f t="shared" si="203"/>
        <v>0</v>
      </c>
      <c r="CV346">
        <f t="shared" si="204"/>
        <v>0</v>
      </c>
      <c r="CW346">
        <f t="shared" si="205"/>
        <v>0</v>
      </c>
      <c r="CY346" s="140" t="e">
        <f t="shared" si="206"/>
        <v>#NAME?</v>
      </c>
      <c r="CZ346">
        <f t="shared" si="207"/>
        <v>0</v>
      </c>
    </row>
    <row r="347" spans="1:104">
      <c r="A347" s="181">
        <v>276</v>
      </c>
      <c r="B347" s="230"/>
      <c r="C347" s="182" t="s">
        <v>130</v>
      </c>
      <c r="D347" s="183"/>
      <c r="E347" s="184"/>
      <c r="F347" s="152"/>
      <c r="G347" s="152"/>
      <c r="H347" s="185">
        <f t="shared" si="172"/>
        <v>0</v>
      </c>
      <c r="I347" s="153"/>
      <c r="J347" s="153"/>
      <c r="K347" s="186">
        <f t="shared" si="173"/>
        <v>0</v>
      </c>
      <c r="L347" s="187"/>
      <c r="M347" s="187"/>
      <c r="N347" s="187">
        <f t="shared" si="174"/>
        <v>0</v>
      </c>
      <c r="O347" s="188"/>
      <c r="P347" s="188"/>
      <c r="Q347" s="188">
        <f t="shared" si="175"/>
        <v>0</v>
      </c>
      <c r="R347" s="189"/>
      <c r="S347" s="189"/>
      <c r="T347" s="189">
        <f t="shared" si="176"/>
        <v>0</v>
      </c>
      <c r="U347" s="190"/>
      <c r="V347" s="190"/>
      <c r="W347" s="190">
        <f t="shared" si="177"/>
        <v>0</v>
      </c>
      <c r="X347" s="191"/>
      <c r="Y347" s="191"/>
      <c r="Z347" s="191">
        <f t="shared" si="178"/>
        <v>0</v>
      </c>
      <c r="AA347" s="192"/>
      <c r="AB347" s="192"/>
      <c r="AC347" s="192">
        <f t="shared" si="179"/>
        <v>0</v>
      </c>
      <c r="AD347" s="193"/>
      <c r="AE347" s="193"/>
      <c r="AF347" s="193">
        <f t="shared" si="180"/>
        <v>0</v>
      </c>
      <c r="AG347" s="194"/>
      <c r="AH347" s="194"/>
      <c r="AI347" s="194">
        <f t="shared" si="181"/>
        <v>0</v>
      </c>
      <c r="AJ347" s="195"/>
      <c r="AK347" s="195"/>
      <c r="AL347" s="195">
        <f t="shared" si="182"/>
        <v>0</v>
      </c>
      <c r="AM347" s="196"/>
      <c r="AN347" s="196"/>
      <c r="AO347" s="196">
        <f t="shared" si="183"/>
        <v>0</v>
      </c>
      <c r="AP347" s="197"/>
      <c r="AQ347" s="197"/>
      <c r="AR347" s="197">
        <f t="shared" si="184"/>
        <v>0</v>
      </c>
      <c r="AS347" s="198"/>
      <c r="AT347" s="198"/>
      <c r="AU347" s="198">
        <f t="shared" si="185"/>
        <v>0</v>
      </c>
      <c r="AV347" s="199"/>
      <c r="AW347" s="199"/>
      <c r="AX347" s="199">
        <f t="shared" si="186"/>
        <v>0</v>
      </c>
      <c r="AY347" s="200"/>
      <c r="AZ347" s="200"/>
      <c r="BA347" s="200">
        <f t="shared" si="187"/>
        <v>0</v>
      </c>
      <c r="BB347" s="201"/>
      <c r="BC347" s="201"/>
      <c r="BD347" s="201">
        <f t="shared" si="188"/>
        <v>0</v>
      </c>
      <c r="BE347" s="202"/>
      <c r="BF347" s="202"/>
      <c r="BG347" s="202">
        <f t="shared" si="189"/>
        <v>0</v>
      </c>
      <c r="BH347" s="203"/>
      <c r="BI347" s="203"/>
      <c r="BJ347" s="203">
        <f t="shared" si="190"/>
        <v>0</v>
      </c>
      <c r="BK347" s="195"/>
      <c r="BL347" s="195"/>
      <c r="BM347" s="195">
        <f t="shared" si="191"/>
        <v>0</v>
      </c>
      <c r="BN347" s="204"/>
      <c r="BO347" s="204"/>
      <c r="BP347" s="204">
        <f t="shared" si="192"/>
        <v>0</v>
      </c>
      <c r="BQ347" s="205"/>
      <c r="BR347" s="205"/>
      <c r="BS347" s="205">
        <f t="shared" si="193"/>
        <v>0</v>
      </c>
      <c r="BT347" s="206"/>
      <c r="BU347" s="206"/>
      <c r="BV347" s="206">
        <f t="shared" si="194"/>
        <v>0</v>
      </c>
      <c r="BW347" s="207"/>
      <c r="BX347" s="207"/>
      <c r="BY347" s="207">
        <f t="shared" si="195"/>
        <v>0</v>
      </c>
      <c r="BZ347" s="208"/>
      <c r="CA347" s="208"/>
      <c r="CB347" s="208">
        <f t="shared" si="196"/>
        <v>0</v>
      </c>
      <c r="CC347" s="209"/>
      <c r="CD347" s="209"/>
      <c r="CE347" s="209">
        <f t="shared" si="197"/>
        <v>0</v>
      </c>
      <c r="CF347" s="210"/>
      <c r="CG347" s="210"/>
      <c r="CH347" s="210">
        <f t="shared" si="198"/>
        <v>0</v>
      </c>
      <c r="CI347" s="211"/>
      <c r="CJ347" s="211"/>
      <c r="CK347" s="211">
        <f t="shared" si="199"/>
        <v>0</v>
      </c>
      <c r="CL347" s="206"/>
      <c r="CM347" s="206"/>
      <c r="CN347" s="206">
        <f t="shared" si="200"/>
        <v>0</v>
      </c>
      <c r="CO347" s="212"/>
      <c r="CP347" s="212"/>
      <c r="CQ347" s="212">
        <f t="shared" si="201"/>
        <v>0</v>
      </c>
      <c r="CR347" s="213"/>
      <c r="CS347" s="213"/>
      <c r="CT347" s="213">
        <f t="shared" si="202"/>
        <v>0</v>
      </c>
      <c r="CU347">
        <f t="shared" si="203"/>
        <v>0</v>
      </c>
      <c r="CV347">
        <f t="shared" si="204"/>
        <v>0</v>
      </c>
      <c r="CW347">
        <f t="shared" si="205"/>
        <v>0</v>
      </c>
      <c r="CY347" s="140" t="e">
        <f t="shared" si="206"/>
        <v>#NAME?</v>
      </c>
      <c r="CZ347">
        <f t="shared" si="207"/>
        <v>0</v>
      </c>
    </row>
    <row r="348" spans="1:104">
      <c r="A348" s="181">
        <v>277</v>
      </c>
      <c r="B348" s="230"/>
      <c r="C348" s="182" t="s">
        <v>130</v>
      </c>
      <c r="D348" s="183"/>
      <c r="E348" s="184"/>
      <c r="F348" s="152"/>
      <c r="G348" s="152"/>
      <c r="H348" s="185">
        <f t="shared" si="172"/>
        <v>0</v>
      </c>
      <c r="I348" s="153"/>
      <c r="J348" s="153"/>
      <c r="K348" s="186">
        <f t="shared" si="173"/>
        <v>0</v>
      </c>
      <c r="L348" s="187"/>
      <c r="M348" s="187"/>
      <c r="N348" s="187">
        <f t="shared" si="174"/>
        <v>0</v>
      </c>
      <c r="O348" s="188"/>
      <c r="P348" s="188"/>
      <c r="Q348" s="188">
        <f t="shared" si="175"/>
        <v>0</v>
      </c>
      <c r="R348" s="189"/>
      <c r="S348" s="189"/>
      <c r="T348" s="189">
        <f t="shared" si="176"/>
        <v>0</v>
      </c>
      <c r="U348" s="190"/>
      <c r="V348" s="190"/>
      <c r="W348" s="190">
        <f t="shared" si="177"/>
        <v>0</v>
      </c>
      <c r="X348" s="191"/>
      <c r="Y348" s="191"/>
      <c r="Z348" s="191">
        <f t="shared" si="178"/>
        <v>0</v>
      </c>
      <c r="AA348" s="192"/>
      <c r="AB348" s="192"/>
      <c r="AC348" s="192">
        <f t="shared" si="179"/>
        <v>0</v>
      </c>
      <c r="AD348" s="193"/>
      <c r="AE348" s="193"/>
      <c r="AF348" s="193">
        <f t="shared" si="180"/>
        <v>0</v>
      </c>
      <c r="AG348" s="194"/>
      <c r="AH348" s="194"/>
      <c r="AI348" s="194">
        <f t="shared" si="181"/>
        <v>0</v>
      </c>
      <c r="AJ348" s="195"/>
      <c r="AK348" s="195"/>
      <c r="AL348" s="195">
        <f t="shared" si="182"/>
        <v>0</v>
      </c>
      <c r="AM348" s="196"/>
      <c r="AN348" s="196"/>
      <c r="AO348" s="196">
        <f t="shared" si="183"/>
        <v>0</v>
      </c>
      <c r="AP348" s="197"/>
      <c r="AQ348" s="197"/>
      <c r="AR348" s="197">
        <f t="shared" si="184"/>
        <v>0</v>
      </c>
      <c r="AS348" s="198"/>
      <c r="AT348" s="198"/>
      <c r="AU348" s="198">
        <f t="shared" si="185"/>
        <v>0</v>
      </c>
      <c r="AV348" s="199"/>
      <c r="AW348" s="199"/>
      <c r="AX348" s="199">
        <f t="shared" si="186"/>
        <v>0</v>
      </c>
      <c r="AY348" s="200"/>
      <c r="AZ348" s="200"/>
      <c r="BA348" s="200">
        <f t="shared" si="187"/>
        <v>0</v>
      </c>
      <c r="BB348" s="201"/>
      <c r="BC348" s="201"/>
      <c r="BD348" s="201">
        <f t="shared" si="188"/>
        <v>0</v>
      </c>
      <c r="BE348" s="202"/>
      <c r="BF348" s="202"/>
      <c r="BG348" s="202">
        <f t="shared" si="189"/>
        <v>0</v>
      </c>
      <c r="BH348" s="203"/>
      <c r="BI348" s="203"/>
      <c r="BJ348" s="203">
        <f t="shared" si="190"/>
        <v>0</v>
      </c>
      <c r="BK348" s="195"/>
      <c r="BL348" s="195"/>
      <c r="BM348" s="195">
        <f t="shared" si="191"/>
        <v>0</v>
      </c>
      <c r="BN348" s="204"/>
      <c r="BO348" s="204"/>
      <c r="BP348" s="204">
        <f t="shared" si="192"/>
        <v>0</v>
      </c>
      <c r="BQ348" s="205"/>
      <c r="BR348" s="205"/>
      <c r="BS348" s="205">
        <f t="shared" si="193"/>
        <v>0</v>
      </c>
      <c r="BT348" s="206"/>
      <c r="BU348" s="206"/>
      <c r="BV348" s="206">
        <f t="shared" si="194"/>
        <v>0</v>
      </c>
      <c r="BW348" s="207"/>
      <c r="BX348" s="207"/>
      <c r="BY348" s="207">
        <f t="shared" si="195"/>
        <v>0</v>
      </c>
      <c r="BZ348" s="208"/>
      <c r="CA348" s="208"/>
      <c r="CB348" s="208">
        <f t="shared" si="196"/>
        <v>0</v>
      </c>
      <c r="CC348" s="209"/>
      <c r="CD348" s="209"/>
      <c r="CE348" s="209">
        <f t="shared" si="197"/>
        <v>0</v>
      </c>
      <c r="CF348" s="210"/>
      <c r="CG348" s="210"/>
      <c r="CH348" s="210">
        <f t="shared" si="198"/>
        <v>0</v>
      </c>
      <c r="CI348" s="211"/>
      <c r="CJ348" s="211"/>
      <c r="CK348" s="211">
        <f t="shared" si="199"/>
        <v>0</v>
      </c>
      <c r="CL348" s="206"/>
      <c r="CM348" s="206"/>
      <c r="CN348" s="206">
        <f t="shared" si="200"/>
        <v>0</v>
      </c>
      <c r="CO348" s="212"/>
      <c r="CP348" s="212"/>
      <c r="CQ348" s="212">
        <f t="shared" si="201"/>
        <v>0</v>
      </c>
      <c r="CR348" s="213"/>
      <c r="CS348" s="213"/>
      <c r="CT348" s="213">
        <f t="shared" si="202"/>
        <v>0</v>
      </c>
      <c r="CU348">
        <f t="shared" si="203"/>
        <v>0</v>
      </c>
      <c r="CV348">
        <f t="shared" si="204"/>
        <v>0</v>
      </c>
      <c r="CW348">
        <f t="shared" si="205"/>
        <v>0</v>
      </c>
      <c r="CY348" s="140" t="e">
        <f t="shared" si="206"/>
        <v>#NAME?</v>
      </c>
      <c r="CZ348">
        <f t="shared" si="207"/>
        <v>0</v>
      </c>
    </row>
    <row r="349" spans="1:104">
      <c r="A349" s="181">
        <v>278</v>
      </c>
      <c r="B349" s="230"/>
      <c r="C349" s="182" t="s">
        <v>130</v>
      </c>
      <c r="D349" s="183"/>
      <c r="E349" s="184"/>
      <c r="F349" s="152"/>
      <c r="G349" s="152"/>
      <c r="H349" s="185">
        <f t="shared" si="172"/>
        <v>0</v>
      </c>
      <c r="I349" s="153"/>
      <c r="J349" s="153"/>
      <c r="K349" s="186">
        <f t="shared" si="173"/>
        <v>0</v>
      </c>
      <c r="L349" s="187"/>
      <c r="M349" s="187"/>
      <c r="N349" s="187">
        <f t="shared" si="174"/>
        <v>0</v>
      </c>
      <c r="O349" s="188"/>
      <c r="P349" s="188"/>
      <c r="Q349" s="188">
        <f t="shared" si="175"/>
        <v>0</v>
      </c>
      <c r="R349" s="189"/>
      <c r="S349" s="189"/>
      <c r="T349" s="189">
        <f t="shared" si="176"/>
        <v>0</v>
      </c>
      <c r="U349" s="190"/>
      <c r="V349" s="190"/>
      <c r="W349" s="190">
        <f t="shared" si="177"/>
        <v>0</v>
      </c>
      <c r="X349" s="191"/>
      <c r="Y349" s="191"/>
      <c r="Z349" s="191">
        <f t="shared" si="178"/>
        <v>0</v>
      </c>
      <c r="AA349" s="192"/>
      <c r="AB349" s="192"/>
      <c r="AC349" s="192">
        <f t="shared" si="179"/>
        <v>0</v>
      </c>
      <c r="AD349" s="193"/>
      <c r="AE349" s="193"/>
      <c r="AF349" s="193">
        <f t="shared" si="180"/>
        <v>0</v>
      </c>
      <c r="AG349" s="194"/>
      <c r="AH349" s="194"/>
      <c r="AI349" s="194">
        <f t="shared" si="181"/>
        <v>0</v>
      </c>
      <c r="AJ349" s="195"/>
      <c r="AK349" s="195"/>
      <c r="AL349" s="195">
        <f t="shared" si="182"/>
        <v>0</v>
      </c>
      <c r="AM349" s="196"/>
      <c r="AN349" s="196"/>
      <c r="AO349" s="196">
        <f t="shared" si="183"/>
        <v>0</v>
      </c>
      <c r="AP349" s="197"/>
      <c r="AQ349" s="197"/>
      <c r="AR349" s="197">
        <f t="shared" si="184"/>
        <v>0</v>
      </c>
      <c r="AS349" s="198"/>
      <c r="AT349" s="198"/>
      <c r="AU349" s="198">
        <f t="shared" si="185"/>
        <v>0</v>
      </c>
      <c r="AV349" s="199"/>
      <c r="AW349" s="199"/>
      <c r="AX349" s="199">
        <f t="shared" si="186"/>
        <v>0</v>
      </c>
      <c r="AY349" s="200"/>
      <c r="AZ349" s="200"/>
      <c r="BA349" s="200">
        <f t="shared" si="187"/>
        <v>0</v>
      </c>
      <c r="BB349" s="201"/>
      <c r="BC349" s="201"/>
      <c r="BD349" s="201">
        <f t="shared" si="188"/>
        <v>0</v>
      </c>
      <c r="BE349" s="202"/>
      <c r="BF349" s="202"/>
      <c r="BG349" s="202">
        <f t="shared" si="189"/>
        <v>0</v>
      </c>
      <c r="BH349" s="203"/>
      <c r="BI349" s="203"/>
      <c r="BJ349" s="203">
        <f t="shared" si="190"/>
        <v>0</v>
      </c>
      <c r="BK349" s="195"/>
      <c r="BL349" s="195"/>
      <c r="BM349" s="195">
        <f t="shared" si="191"/>
        <v>0</v>
      </c>
      <c r="BN349" s="204"/>
      <c r="BO349" s="204"/>
      <c r="BP349" s="204">
        <f t="shared" si="192"/>
        <v>0</v>
      </c>
      <c r="BQ349" s="205"/>
      <c r="BR349" s="205"/>
      <c r="BS349" s="205">
        <f t="shared" si="193"/>
        <v>0</v>
      </c>
      <c r="BT349" s="206"/>
      <c r="BU349" s="206"/>
      <c r="BV349" s="206">
        <f t="shared" si="194"/>
        <v>0</v>
      </c>
      <c r="BW349" s="207"/>
      <c r="BX349" s="207"/>
      <c r="BY349" s="207">
        <f t="shared" si="195"/>
        <v>0</v>
      </c>
      <c r="BZ349" s="208"/>
      <c r="CA349" s="208"/>
      <c r="CB349" s="208">
        <f t="shared" si="196"/>
        <v>0</v>
      </c>
      <c r="CC349" s="209"/>
      <c r="CD349" s="209"/>
      <c r="CE349" s="209">
        <f t="shared" si="197"/>
        <v>0</v>
      </c>
      <c r="CF349" s="210"/>
      <c r="CG349" s="210"/>
      <c r="CH349" s="210">
        <f t="shared" si="198"/>
        <v>0</v>
      </c>
      <c r="CI349" s="211"/>
      <c r="CJ349" s="211"/>
      <c r="CK349" s="211">
        <f t="shared" si="199"/>
        <v>0</v>
      </c>
      <c r="CL349" s="206"/>
      <c r="CM349" s="206"/>
      <c r="CN349" s="206">
        <f t="shared" si="200"/>
        <v>0</v>
      </c>
      <c r="CO349" s="212"/>
      <c r="CP349" s="212"/>
      <c r="CQ349" s="212">
        <f t="shared" si="201"/>
        <v>0</v>
      </c>
      <c r="CR349" s="213"/>
      <c r="CS349" s="213"/>
      <c r="CT349" s="213">
        <f t="shared" si="202"/>
        <v>0</v>
      </c>
      <c r="CU349">
        <f t="shared" si="203"/>
        <v>0</v>
      </c>
      <c r="CV349">
        <f t="shared" si="204"/>
        <v>0</v>
      </c>
      <c r="CW349">
        <f t="shared" si="205"/>
        <v>0</v>
      </c>
      <c r="CY349" s="140" t="e">
        <f t="shared" si="206"/>
        <v>#NAME?</v>
      </c>
      <c r="CZ349">
        <f t="shared" si="207"/>
        <v>0</v>
      </c>
    </row>
    <row r="350" spans="1:104">
      <c r="A350" s="181">
        <v>279</v>
      </c>
      <c r="B350" s="230"/>
      <c r="C350" s="182" t="s">
        <v>130</v>
      </c>
      <c r="D350" s="183"/>
      <c r="E350" s="184"/>
      <c r="F350" s="152"/>
      <c r="G350" s="152"/>
      <c r="H350" s="185">
        <f t="shared" si="172"/>
        <v>0</v>
      </c>
      <c r="I350" s="153"/>
      <c r="J350" s="153"/>
      <c r="K350" s="186">
        <f t="shared" si="173"/>
        <v>0</v>
      </c>
      <c r="L350" s="187"/>
      <c r="M350" s="187"/>
      <c r="N350" s="187">
        <f t="shared" si="174"/>
        <v>0</v>
      </c>
      <c r="O350" s="188"/>
      <c r="P350" s="188"/>
      <c r="Q350" s="188">
        <f t="shared" si="175"/>
        <v>0</v>
      </c>
      <c r="R350" s="189"/>
      <c r="S350" s="189"/>
      <c r="T350" s="189">
        <f t="shared" si="176"/>
        <v>0</v>
      </c>
      <c r="U350" s="190"/>
      <c r="V350" s="190"/>
      <c r="W350" s="190">
        <f t="shared" si="177"/>
        <v>0</v>
      </c>
      <c r="X350" s="191"/>
      <c r="Y350" s="191"/>
      <c r="Z350" s="191">
        <f t="shared" si="178"/>
        <v>0</v>
      </c>
      <c r="AA350" s="192"/>
      <c r="AB350" s="192"/>
      <c r="AC350" s="192">
        <f t="shared" si="179"/>
        <v>0</v>
      </c>
      <c r="AD350" s="193"/>
      <c r="AE350" s="193"/>
      <c r="AF350" s="193">
        <f t="shared" si="180"/>
        <v>0</v>
      </c>
      <c r="AG350" s="194"/>
      <c r="AH350" s="194"/>
      <c r="AI350" s="194">
        <f t="shared" si="181"/>
        <v>0</v>
      </c>
      <c r="AJ350" s="195"/>
      <c r="AK350" s="195"/>
      <c r="AL350" s="195">
        <f t="shared" si="182"/>
        <v>0</v>
      </c>
      <c r="AM350" s="196"/>
      <c r="AN350" s="196"/>
      <c r="AO350" s="196">
        <f t="shared" si="183"/>
        <v>0</v>
      </c>
      <c r="AP350" s="197"/>
      <c r="AQ350" s="197"/>
      <c r="AR350" s="197">
        <f t="shared" si="184"/>
        <v>0</v>
      </c>
      <c r="AS350" s="198"/>
      <c r="AT350" s="198"/>
      <c r="AU350" s="198">
        <f t="shared" si="185"/>
        <v>0</v>
      </c>
      <c r="AV350" s="199"/>
      <c r="AW350" s="199"/>
      <c r="AX350" s="199">
        <f t="shared" si="186"/>
        <v>0</v>
      </c>
      <c r="AY350" s="200"/>
      <c r="AZ350" s="200"/>
      <c r="BA350" s="200">
        <f t="shared" si="187"/>
        <v>0</v>
      </c>
      <c r="BB350" s="201"/>
      <c r="BC350" s="201"/>
      <c r="BD350" s="201">
        <f t="shared" si="188"/>
        <v>0</v>
      </c>
      <c r="BE350" s="202"/>
      <c r="BF350" s="202"/>
      <c r="BG350" s="202">
        <f t="shared" si="189"/>
        <v>0</v>
      </c>
      <c r="BH350" s="203"/>
      <c r="BI350" s="203"/>
      <c r="BJ350" s="203">
        <f t="shared" si="190"/>
        <v>0</v>
      </c>
      <c r="BK350" s="195"/>
      <c r="BL350" s="195"/>
      <c r="BM350" s="195">
        <f t="shared" si="191"/>
        <v>0</v>
      </c>
      <c r="BN350" s="204"/>
      <c r="BO350" s="204"/>
      <c r="BP350" s="204">
        <f t="shared" si="192"/>
        <v>0</v>
      </c>
      <c r="BQ350" s="205"/>
      <c r="BR350" s="205"/>
      <c r="BS350" s="205">
        <f t="shared" si="193"/>
        <v>0</v>
      </c>
      <c r="BT350" s="206"/>
      <c r="BU350" s="206"/>
      <c r="BV350" s="206">
        <f t="shared" si="194"/>
        <v>0</v>
      </c>
      <c r="BW350" s="207"/>
      <c r="BX350" s="207"/>
      <c r="BY350" s="207">
        <f t="shared" si="195"/>
        <v>0</v>
      </c>
      <c r="BZ350" s="208"/>
      <c r="CA350" s="208"/>
      <c r="CB350" s="208">
        <f t="shared" si="196"/>
        <v>0</v>
      </c>
      <c r="CC350" s="209"/>
      <c r="CD350" s="209"/>
      <c r="CE350" s="209">
        <f t="shared" si="197"/>
        <v>0</v>
      </c>
      <c r="CF350" s="210"/>
      <c r="CG350" s="210"/>
      <c r="CH350" s="210">
        <f t="shared" si="198"/>
        <v>0</v>
      </c>
      <c r="CI350" s="211"/>
      <c r="CJ350" s="211"/>
      <c r="CK350" s="211">
        <f t="shared" si="199"/>
        <v>0</v>
      </c>
      <c r="CL350" s="206"/>
      <c r="CM350" s="206"/>
      <c r="CN350" s="206">
        <f t="shared" si="200"/>
        <v>0</v>
      </c>
      <c r="CO350" s="212"/>
      <c r="CP350" s="212"/>
      <c r="CQ350" s="212">
        <f t="shared" si="201"/>
        <v>0</v>
      </c>
      <c r="CR350" s="213"/>
      <c r="CS350" s="213"/>
      <c r="CT350" s="213">
        <f t="shared" si="202"/>
        <v>0</v>
      </c>
      <c r="CU350">
        <f t="shared" si="203"/>
        <v>0</v>
      </c>
      <c r="CV350">
        <f t="shared" si="204"/>
        <v>0</v>
      </c>
      <c r="CW350">
        <f t="shared" si="205"/>
        <v>0</v>
      </c>
      <c r="CY350" s="140" t="e">
        <f t="shared" si="206"/>
        <v>#NAME?</v>
      </c>
      <c r="CZ350">
        <f t="shared" si="207"/>
        <v>0</v>
      </c>
    </row>
    <row r="351" spans="1:104">
      <c r="A351" s="181">
        <v>280</v>
      </c>
      <c r="B351" s="230"/>
      <c r="C351" s="182" t="s">
        <v>130</v>
      </c>
      <c r="D351" s="183"/>
      <c r="E351" s="184"/>
      <c r="F351" s="152"/>
      <c r="G351" s="152"/>
      <c r="H351" s="185">
        <f t="shared" si="172"/>
        <v>0</v>
      </c>
      <c r="I351" s="153"/>
      <c r="J351" s="153"/>
      <c r="K351" s="186">
        <f t="shared" si="173"/>
        <v>0</v>
      </c>
      <c r="L351" s="187"/>
      <c r="M351" s="187"/>
      <c r="N351" s="187">
        <f t="shared" si="174"/>
        <v>0</v>
      </c>
      <c r="O351" s="188"/>
      <c r="P351" s="188"/>
      <c r="Q351" s="188">
        <f t="shared" si="175"/>
        <v>0</v>
      </c>
      <c r="R351" s="189"/>
      <c r="S351" s="189"/>
      <c r="T351" s="189">
        <f t="shared" si="176"/>
        <v>0</v>
      </c>
      <c r="U351" s="190"/>
      <c r="V351" s="190"/>
      <c r="W351" s="190">
        <f t="shared" si="177"/>
        <v>0</v>
      </c>
      <c r="X351" s="191"/>
      <c r="Y351" s="191"/>
      <c r="Z351" s="191">
        <f t="shared" si="178"/>
        <v>0</v>
      </c>
      <c r="AA351" s="192"/>
      <c r="AB351" s="192"/>
      <c r="AC351" s="192">
        <f t="shared" si="179"/>
        <v>0</v>
      </c>
      <c r="AD351" s="193"/>
      <c r="AE351" s="193"/>
      <c r="AF351" s="193">
        <f t="shared" si="180"/>
        <v>0</v>
      </c>
      <c r="AG351" s="194"/>
      <c r="AH351" s="194"/>
      <c r="AI351" s="194">
        <f t="shared" si="181"/>
        <v>0</v>
      </c>
      <c r="AJ351" s="195"/>
      <c r="AK351" s="195"/>
      <c r="AL351" s="195">
        <f t="shared" si="182"/>
        <v>0</v>
      </c>
      <c r="AM351" s="196"/>
      <c r="AN351" s="196"/>
      <c r="AO351" s="196">
        <f t="shared" si="183"/>
        <v>0</v>
      </c>
      <c r="AP351" s="197"/>
      <c r="AQ351" s="197"/>
      <c r="AR351" s="197">
        <f t="shared" si="184"/>
        <v>0</v>
      </c>
      <c r="AS351" s="198"/>
      <c r="AT351" s="198"/>
      <c r="AU351" s="198">
        <f t="shared" si="185"/>
        <v>0</v>
      </c>
      <c r="AV351" s="199"/>
      <c r="AW351" s="199"/>
      <c r="AX351" s="199">
        <f t="shared" si="186"/>
        <v>0</v>
      </c>
      <c r="AY351" s="200"/>
      <c r="AZ351" s="200"/>
      <c r="BA351" s="200">
        <f t="shared" si="187"/>
        <v>0</v>
      </c>
      <c r="BB351" s="201"/>
      <c r="BC351" s="201"/>
      <c r="BD351" s="201">
        <f t="shared" si="188"/>
        <v>0</v>
      </c>
      <c r="BE351" s="202"/>
      <c r="BF351" s="202"/>
      <c r="BG351" s="202">
        <f t="shared" si="189"/>
        <v>0</v>
      </c>
      <c r="BH351" s="203"/>
      <c r="BI351" s="203"/>
      <c r="BJ351" s="203">
        <f t="shared" si="190"/>
        <v>0</v>
      </c>
      <c r="BK351" s="195"/>
      <c r="BL351" s="195"/>
      <c r="BM351" s="195">
        <f t="shared" si="191"/>
        <v>0</v>
      </c>
      <c r="BN351" s="204"/>
      <c r="BO351" s="204"/>
      <c r="BP351" s="204">
        <f t="shared" si="192"/>
        <v>0</v>
      </c>
      <c r="BQ351" s="205"/>
      <c r="BR351" s="205"/>
      <c r="BS351" s="205">
        <f t="shared" si="193"/>
        <v>0</v>
      </c>
      <c r="BT351" s="206"/>
      <c r="BU351" s="206"/>
      <c r="BV351" s="206">
        <f t="shared" si="194"/>
        <v>0</v>
      </c>
      <c r="BW351" s="207"/>
      <c r="BX351" s="207"/>
      <c r="BY351" s="207">
        <f t="shared" si="195"/>
        <v>0</v>
      </c>
      <c r="BZ351" s="208"/>
      <c r="CA351" s="208"/>
      <c r="CB351" s="208">
        <f t="shared" si="196"/>
        <v>0</v>
      </c>
      <c r="CC351" s="209"/>
      <c r="CD351" s="209"/>
      <c r="CE351" s="209">
        <f t="shared" si="197"/>
        <v>0</v>
      </c>
      <c r="CF351" s="210"/>
      <c r="CG351" s="210"/>
      <c r="CH351" s="210">
        <f t="shared" si="198"/>
        <v>0</v>
      </c>
      <c r="CI351" s="211"/>
      <c r="CJ351" s="211"/>
      <c r="CK351" s="211">
        <f t="shared" si="199"/>
        <v>0</v>
      </c>
      <c r="CL351" s="206"/>
      <c r="CM351" s="206"/>
      <c r="CN351" s="206">
        <f t="shared" si="200"/>
        <v>0</v>
      </c>
      <c r="CO351" s="212"/>
      <c r="CP351" s="212"/>
      <c r="CQ351" s="212">
        <f t="shared" si="201"/>
        <v>0</v>
      </c>
      <c r="CR351" s="213"/>
      <c r="CS351" s="213"/>
      <c r="CT351" s="213">
        <f t="shared" si="202"/>
        <v>0</v>
      </c>
      <c r="CU351">
        <f t="shared" si="203"/>
        <v>0</v>
      </c>
      <c r="CV351">
        <f t="shared" si="204"/>
        <v>0</v>
      </c>
      <c r="CW351">
        <f t="shared" si="205"/>
        <v>0</v>
      </c>
      <c r="CY351" s="140" t="e">
        <f t="shared" si="206"/>
        <v>#NAME?</v>
      </c>
      <c r="CZ351">
        <f t="shared" si="207"/>
        <v>0</v>
      </c>
    </row>
    <row r="352" spans="1:104">
      <c r="A352" s="181">
        <v>281</v>
      </c>
      <c r="B352" s="230"/>
      <c r="C352" s="182" t="s">
        <v>130</v>
      </c>
      <c r="D352" s="183"/>
      <c r="E352" s="184"/>
      <c r="F352" s="152"/>
      <c r="G352" s="152"/>
      <c r="H352" s="185">
        <f t="shared" si="172"/>
        <v>0</v>
      </c>
      <c r="I352" s="153"/>
      <c r="J352" s="153"/>
      <c r="K352" s="186">
        <f t="shared" si="173"/>
        <v>0</v>
      </c>
      <c r="L352" s="187"/>
      <c r="M352" s="187"/>
      <c r="N352" s="187">
        <f t="shared" si="174"/>
        <v>0</v>
      </c>
      <c r="O352" s="188"/>
      <c r="P352" s="188"/>
      <c r="Q352" s="188">
        <f t="shared" si="175"/>
        <v>0</v>
      </c>
      <c r="R352" s="189"/>
      <c r="S352" s="189"/>
      <c r="T352" s="189">
        <f t="shared" si="176"/>
        <v>0</v>
      </c>
      <c r="U352" s="190"/>
      <c r="V352" s="190"/>
      <c r="W352" s="190">
        <f t="shared" si="177"/>
        <v>0</v>
      </c>
      <c r="X352" s="191"/>
      <c r="Y352" s="191"/>
      <c r="Z352" s="191">
        <f t="shared" si="178"/>
        <v>0</v>
      </c>
      <c r="AA352" s="192"/>
      <c r="AB352" s="192"/>
      <c r="AC352" s="192">
        <f t="shared" si="179"/>
        <v>0</v>
      </c>
      <c r="AD352" s="193"/>
      <c r="AE352" s="193"/>
      <c r="AF352" s="193">
        <f t="shared" si="180"/>
        <v>0</v>
      </c>
      <c r="AG352" s="194"/>
      <c r="AH352" s="194"/>
      <c r="AI352" s="194">
        <f t="shared" si="181"/>
        <v>0</v>
      </c>
      <c r="AJ352" s="195"/>
      <c r="AK352" s="195"/>
      <c r="AL352" s="195">
        <f t="shared" si="182"/>
        <v>0</v>
      </c>
      <c r="AM352" s="196"/>
      <c r="AN352" s="196"/>
      <c r="AO352" s="196">
        <f t="shared" si="183"/>
        <v>0</v>
      </c>
      <c r="AP352" s="197"/>
      <c r="AQ352" s="197"/>
      <c r="AR352" s="197">
        <f t="shared" si="184"/>
        <v>0</v>
      </c>
      <c r="AS352" s="198"/>
      <c r="AT352" s="198"/>
      <c r="AU352" s="198">
        <f t="shared" si="185"/>
        <v>0</v>
      </c>
      <c r="AV352" s="199"/>
      <c r="AW352" s="199"/>
      <c r="AX352" s="199">
        <f t="shared" si="186"/>
        <v>0</v>
      </c>
      <c r="AY352" s="200"/>
      <c r="AZ352" s="200"/>
      <c r="BA352" s="200">
        <f t="shared" si="187"/>
        <v>0</v>
      </c>
      <c r="BB352" s="201"/>
      <c r="BC352" s="201"/>
      <c r="BD352" s="201">
        <f t="shared" si="188"/>
        <v>0</v>
      </c>
      <c r="BE352" s="202"/>
      <c r="BF352" s="202"/>
      <c r="BG352" s="202">
        <f t="shared" si="189"/>
        <v>0</v>
      </c>
      <c r="BH352" s="203"/>
      <c r="BI352" s="203"/>
      <c r="BJ352" s="203">
        <f t="shared" si="190"/>
        <v>0</v>
      </c>
      <c r="BK352" s="195"/>
      <c r="BL352" s="195"/>
      <c r="BM352" s="195">
        <f t="shared" si="191"/>
        <v>0</v>
      </c>
      <c r="BN352" s="204"/>
      <c r="BO352" s="204"/>
      <c r="BP352" s="204">
        <f t="shared" si="192"/>
        <v>0</v>
      </c>
      <c r="BQ352" s="205"/>
      <c r="BR352" s="205"/>
      <c r="BS352" s="205">
        <f t="shared" si="193"/>
        <v>0</v>
      </c>
      <c r="BT352" s="206"/>
      <c r="BU352" s="206"/>
      <c r="BV352" s="206">
        <f t="shared" si="194"/>
        <v>0</v>
      </c>
      <c r="BW352" s="207"/>
      <c r="BX352" s="207"/>
      <c r="BY352" s="207">
        <f t="shared" si="195"/>
        <v>0</v>
      </c>
      <c r="BZ352" s="208"/>
      <c r="CA352" s="208"/>
      <c r="CB352" s="208">
        <f t="shared" si="196"/>
        <v>0</v>
      </c>
      <c r="CC352" s="209"/>
      <c r="CD352" s="209"/>
      <c r="CE352" s="209">
        <f t="shared" si="197"/>
        <v>0</v>
      </c>
      <c r="CF352" s="210"/>
      <c r="CG352" s="210"/>
      <c r="CH352" s="210">
        <f t="shared" si="198"/>
        <v>0</v>
      </c>
      <c r="CI352" s="211"/>
      <c r="CJ352" s="211"/>
      <c r="CK352" s="211">
        <f t="shared" si="199"/>
        <v>0</v>
      </c>
      <c r="CL352" s="206"/>
      <c r="CM352" s="206"/>
      <c r="CN352" s="206">
        <f t="shared" si="200"/>
        <v>0</v>
      </c>
      <c r="CO352" s="212"/>
      <c r="CP352" s="212"/>
      <c r="CQ352" s="212">
        <f t="shared" si="201"/>
        <v>0</v>
      </c>
      <c r="CR352" s="213"/>
      <c r="CS352" s="213"/>
      <c r="CT352" s="213">
        <f t="shared" si="202"/>
        <v>0</v>
      </c>
      <c r="CU352">
        <f t="shared" si="203"/>
        <v>0</v>
      </c>
      <c r="CV352">
        <f t="shared" si="204"/>
        <v>0</v>
      </c>
      <c r="CW352">
        <f t="shared" si="205"/>
        <v>0</v>
      </c>
      <c r="CY352" s="140" t="e">
        <f t="shared" si="206"/>
        <v>#NAME?</v>
      </c>
      <c r="CZ352">
        <f t="shared" si="207"/>
        <v>0</v>
      </c>
    </row>
    <row r="353" spans="1:104">
      <c r="A353" s="181">
        <v>282</v>
      </c>
      <c r="B353" s="230"/>
      <c r="C353" s="182" t="s">
        <v>130</v>
      </c>
      <c r="D353" s="183"/>
      <c r="E353" s="184"/>
      <c r="F353" s="152"/>
      <c r="G353" s="152"/>
      <c r="H353" s="185">
        <f t="shared" si="172"/>
        <v>0</v>
      </c>
      <c r="I353" s="153"/>
      <c r="J353" s="153"/>
      <c r="K353" s="186">
        <f t="shared" si="173"/>
        <v>0</v>
      </c>
      <c r="L353" s="187"/>
      <c r="M353" s="187"/>
      <c r="N353" s="187">
        <f t="shared" si="174"/>
        <v>0</v>
      </c>
      <c r="O353" s="188"/>
      <c r="P353" s="188"/>
      <c r="Q353" s="188">
        <f t="shared" si="175"/>
        <v>0</v>
      </c>
      <c r="R353" s="189"/>
      <c r="S353" s="189"/>
      <c r="T353" s="189">
        <f t="shared" si="176"/>
        <v>0</v>
      </c>
      <c r="U353" s="190"/>
      <c r="V353" s="190"/>
      <c r="W353" s="190">
        <f t="shared" si="177"/>
        <v>0</v>
      </c>
      <c r="X353" s="191"/>
      <c r="Y353" s="191"/>
      <c r="Z353" s="191">
        <f t="shared" si="178"/>
        <v>0</v>
      </c>
      <c r="AA353" s="192"/>
      <c r="AB353" s="192"/>
      <c r="AC353" s="192">
        <f t="shared" si="179"/>
        <v>0</v>
      </c>
      <c r="AD353" s="193"/>
      <c r="AE353" s="193"/>
      <c r="AF353" s="193">
        <f t="shared" si="180"/>
        <v>0</v>
      </c>
      <c r="AG353" s="194"/>
      <c r="AH353" s="194"/>
      <c r="AI353" s="194">
        <f t="shared" si="181"/>
        <v>0</v>
      </c>
      <c r="AJ353" s="195"/>
      <c r="AK353" s="195"/>
      <c r="AL353" s="195">
        <f t="shared" si="182"/>
        <v>0</v>
      </c>
      <c r="AM353" s="196"/>
      <c r="AN353" s="196"/>
      <c r="AO353" s="196">
        <f t="shared" si="183"/>
        <v>0</v>
      </c>
      <c r="AP353" s="197"/>
      <c r="AQ353" s="197"/>
      <c r="AR353" s="197">
        <f t="shared" si="184"/>
        <v>0</v>
      </c>
      <c r="AS353" s="198"/>
      <c r="AT353" s="198"/>
      <c r="AU353" s="198">
        <f t="shared" si="185"/>
        <v>0</v>
      </c>
      <c r="AV353" s="199"/>
      <c r="AW353" s="199"/>
      <c r="AX353" s="199">
        <f t="shared" si="186"/>
        <v>0</v>
      </c>
      <c r="AY353" s="200"/>
      <c r="AZ353" s="200"/>
      <c r="BA353" s="200">
        <f t="shared" si="187"/>
        <v>0</v>
      </c>
      <c r="BB353" s="201"/>
      <c r="BC353" s="201"/>
      <c r="BD353" s="201">
        <f t="shared" si="188"/>
        <v>0</v>
      </c>
      <c r="BE353" s="202"/>
      <c r="BF353" s="202"/>
      <c r="BG353" s="202">
        <f t="shared" si="189"/>
        <v>0</v>
      </c>
      <c r="BH353" s="203"/>
      <c r="BI353" s="203"/>
      <c r="BJ353" s="203">
        <f t="shared" si="190"/>
        <v>0</v>
      </c>
      <c r="BK353" s="195"/>
      <c r="BL353" s="195"/>
      <c r="BM353" s="195">
        <f t="shared" si="191"/>
        <v>0</v>
      </c>
      <c r="BN353" s="204"/>
      <c r="BO353" s="204"/>
      <c r="BP353" s="204">
        <f t="shared" si="192"/>
        <v>0</v>
      </c>
      <c r="BQ353" s="205"/>
      <c r="BR353" s="205"/>
      <c r="BS353" s="205">
        <f t="shared" si="193"/>
        <v>0</v>
      </c>
      <c r="BT353" s="206"/>
      <c r="BU353" s="206"/>
      <c r="BV353" s="206">
        <f t="shared" si="194"/>
        <v>0</v>
      </c>
      <c r="BW353" s="207"/>
      <c r="BX353" s="207"/>
      <c r="BY353" s="207">
        <f t="shared" si="195"/>
        <v>0</v>
      </c>
      <c r="BZ353" s="208"/>
      <c r="CA353" s="208"/>
      <c r="CB353" s="208">
        <f t="shared" si="196"/>
        <v>0</v>
      </c>
      <c r="CC353" s="209"/>
      <c r="CD353" s="209"/>
      <c r="CE353" s="209">
        <f t="shared" si="197"/>
        <v>0</v>
      </c>
      <c r="CF353" s="210"/>
      <c r="CG353" s="210"/>
      <c r="CH353" s="210">
        <f t="shared" si="198"/>
        <v>0</v>
      </c>
      <c r="CI353" s="211"/>
      <c r="CJ353" s="211"/>
      <c r="CK353" s="211">
        <f t="shared" si="199"/>
        <v>0</v>
      </c>
      <c r="CL353" s="206"/>
      <c r="CM353" s="206"/>
      <c r="CN353" s="206">
        <f t="shared" si="200"/>
        <v>0</v>
      </c>
      <c r="CO353" s="212"/>
      <c r="CP353" s="212"/>
      <c r="CQ353" s="212">
        <f t="shared" si="201"/>
        <v>0</v>
      </c>
      <c r="CR353" s="213"/>
      <c r="CS353" s="213"/>
      <c r="CT353" s="213">
        <f t="shared" si="202"/>
        <v>0</v>
      </c>
      <c r="CU353">
        <f t="shared" si="203"/>
        <v>0</v>
      </c>
      <c r="CV353">
        <f t="shared" si="204"/>
        <v>0</v>
      </c>
      <c r="CW353">
        <f t="shared" si="205"/>
        <v>0</v>
      </c>
      <c r="CY353" s="140" t="e">
        <f t="shared" si="206"/>
        <v>#NAME?</v>
      </c>
      <c r="CZ353">
        <f t="shared" si="207"/>
        <v>0</v>
      </c>
    </row>
    <row r="354" spans="1:104">
      <c r="A354" s="181">
        <v>283</v>
      </c>
      <c r="B354" s="230"/>
      <c r="C354" s="182" t="s">
        <v>130</v>
      </c>
      <c r="D354" s="183"/>
      <c r="E354" s="184"/>
      <c r="F354" s="152"/>
      <c r="G354" s="152"/>
      <c r="H354" s="185">
        <f t="shared" si="172"/>
        <v>0</v>
      </c>
      <c r="I354" s="153"/>
      <c r="J354" s="153"/>
      <c r="K354" s="186">
        <f t="shared" si="173"/>
        <v>0</v>
      </c>
      <c r="L354" s="187"/>
      <c r="M354" s="187"/>
      <c r="N354" s="187">
        <f t="shared" si="174"/>
        <v>0</v>
      </c>
      <c r="O354" s="188"/>
      <c r="P354" s="188"/>
      <c r="Q354" s="188">
        <f t="shared" si="175"/>
        <v>0</v>
      </c>
      <c r="R354" s="189"/>
      <c r="S354" s="189"/>
      <c r="T354" s="189">
        <f t="shared" si="176"/>
        <v>0</v>
      </c>
      <c r="U354" s="190"/>
      <c r="V354" s="190"/>
      <c r="W354" s="190">
        <f t="shared" si="177"/>
        <v>0</v>
      </c>
      <c r="X354" s="191"/>
      <c r="Y354" s="191"/>
      <c r="Z354" s="191">
        <f t="shared" si="178"/>
        <v>0</v>
      </c>
      <c r="AA354" s="192"/>
      <c r="AB354" s="192"/>
      <c r="AC354" s="192">
        <f t="shared" si="179"/>
        <v>0</v>
      </c>
      <c r="AD354" s="193"/>
      <c r="AE354" s="193"/>
      <c r="AF354" s="193">
        <f t="shared" si="180"/>
        <v>0</v>
      </c>
      <c r="AG354" s="194"/>
      <c r="AH354" s="194"/>
      <c r="AI354" s="194">
        <f t="shared" si="181"/>
        <v>0</v>
      </c>
      <c r="AJ354" s="195"/>
      <c r="AK354" s="195"/>
      <c r="AL354" s="195">
        <f t="shared" si="182"/>
        <v>0</v>
      </c>
      <c r="AM354" s="196"/>
      <c r="AN354" s="196"/>
      <c r="AO354" s="196">
        <f t="shared" si="183"/>
        <v>0</v>
      </c>
      <c r="AP354" s="197"/>
      <c r="AQ354" s="197"/>
      <c r="AR354" s="197">
        <f t="shared" si="184"/>
        <v>0</v>
      </c>
      <c r="AS354" s="198"/>
      <c r="AT354" s="198"/>
      <c r="AU354" s="198">
        <f t="shared" si="185"/>
        <v>0</v>
      </c>
      <c r="AV354" s="199"/>
      <c r="AW354" s="199"/>
      <c r="AX354" s="199">
        <f t="shared" si="186"/>
        <v>0</v>
      </c>
      <c r="AY354" s="200"/>
      <c r="AZ354" s="200"/>
      <c r="BA354" s="200">
        <f t="shared" si="187"/>
        <v>0</v>
      </c>
      <c r="BB354" s="201"/>
      <c r="BC354" s="201"/>
      <c r="BD354" s="201">
        <f t="shared" si="188"/>
        <v>0</v>
      </c>
      <c r="BE354" s="202"/>
      <c r="BF354" s="202"/>
      <c r="BG354" s="202">
        <f t="shared" si="189"/>
        <v>0</v>
      </c>
      <c r="BH354" s="203"/>
      <c r="BI354" s="203"/>
      <c r="BJ354" s="203">
        <f t="shared" si="190"/>
        <v>0</v>
      </c>
      <c r="BK354" s="195"/>
      <c r="BL354" s="195"/>
      <c r="BM354" s="195">
        <f t="shared" si="191"/>
        <v>0</v>
      </c>
      <c r="BN354" s="204"/>
      <c r="BO354" s="204"/>
      <c r="BP354" s="204">
        <f t="shared" si="192"/>
        <v>0</v>
      </c>
      <c r="BQ354" s="205"/>
      <c r="BR354" s="205"/>
      <c r="BS354" s="205">
        <f t="shared" si="193"/>
        <v>0</v>
      </c>
      <c r="BT354" s="206"/>
      <c r="BU354" s="206"/>
      <c r="BV354" s="206">
        <f t="shared" si="194"/>
        <v>0</v>
      </c>
      <c r="BW354" s="207"/>
      <c r="BX354" s="207"/>
      <c r="BY354" s="207">
        <f t="shared" si="195"/>
        <v>0</v>
      </c>
      <c r="BZ354" s="208"/>
      <c r="CA354" s="208"/>
      <c r="CB354" s="208">
        <f t="shared" si="196"/>
        <v>0</v>
      </c>
      <c r="CC354" s="209"/>
      <c r="CD354" s="209"/>
      <c r="CE354" s="209">
        <f t="shared" si="197"/>
        <v>0</v>
      </c>
      <c r="CF354" s="210"/>
      <c r="CG354" s="210"/>
      <c r="CH354" s="210">
        <f t="shared" si="198"/>
        <v>0</v>
      </c>
      <c r="CI354" s="211"/>
      <c r="CJ354" s="211"/>
      <c r="CK354" s="211">
        <f t="shared" si="199"/>
        <v>0</v>
      </c>
      <c r="CL354" s="206"/>
      <c r="CM354" s="206"/>
      <c r="CN354" s="206">
        <f t="shared" si="200"/>
        <v>0</v>
      </c>
      <c r="CO354" s="212"/>
      <c r="CP354" s="212"/>
      <c r="CQ354" s="212">
        <f t="shared" si="201"/>
        <v>0</v>
      </c>
      <c r="CR354" s="213"/>
      <c r="CS354" s="213"/>
      <c r="CT354" s="213">
        <f t="shared" si="202"/>
        <v>0</v>
      </c>
      <c r="CU354">
        <f t="shared" si="203"/>
        <v>0</v>
      </c>
      <c r="CV354">
        <f t="shared" si="204"/>
        <v>0</v>
      </c>
      <c r="CW354">
        <f t="shared" si="205"/>
        <v>0</v>
      </c>
      <c r="CY354" s="140" t="e">
        <f t="shared" si="206"/>
        <v>#NAME?</v>
      </c>
      <c r="CZ354">
        <f t="shared" si="207"/>
        <v>0</v>
      </c>
    </row>
    <row r="355" spans="1:104">
      <c r="A355" s="181">
        <v>284</v>
      </c>
      <c r="B355" s="230"/>
      <c r="C355" s="182" t="s">
        <v>130</v>
      </c>
      <c r="D355" s="183"/>
      <c r="E355" s="184"/>
      <c r="F355" s="152"/>
      <c r="G355" s="152"/>
      <c r="H355" s="185">
        <f t="shared" si="172"/>
        <v>0</v>
      </c>
      <c r="I355" s="153"/>
      <c r="J355" s="153"/>
      <c r="K355" s="186">
        <f t="shared" si="173"/>
        <v>0</v>
      </c>
      <c r="L355" s="187"/>
      <c r="M355" s="187"/>
      <c r="N355" s="187">
        <f t="shared" si="174"/>
        <v>0</v>
      </c>
      <c r="O355" s="188"/>
      <c r="P355" s="188"/>
      <c r="Q355" s="188">
        <f t="shared" si="175"/>
        <v>0</v>
      </c>
      <c r="R355" s="189"/>
      <c r="S355" s="189"/>
      <c r="T355" s="189">
        <f t="shared" si="176"/>
        <v>0</v>
      </c>
      <c r="U355" s="190"/>
      <c r="V355" s="190"/>
      <c r="W355" s="190">
        <f t="shared" si="177"/>
        <v>0</v>
      </c>
      <c r="X355" s="191"/>
      <c r="Y355" s="191"/>
      <c r="Z355" s="191">
        <f t="shared" si="178"/>
        <v>0</v>
      </c>
      <c r="AA355" s="192"/>
      <c r="AB355" s="192"/>
      <c r="AC355" s="192">
        <f t="shared" si="179"/>
        <v>0</v>
      </c>
      <c r="AD355" s="193"/>
      <c r="AE355" s="193"/>
      <c r="AF355" s="193">
        <f t="shared" si="180"/>
        <v>0</v>
      </c>
      <c r="AG355" s="194"/>
      <c r="AH355" s="194"/>
      <c r="AI355" s="194">
        <f t="shared" si="181"/>
        <v>0</v>
      </c>
      <c r="AJ355" s="195"/>
      <c r="AK355" s="195"/>
      <c r="AL355" s="195">
        <f t="shared" si="182"/>
        <v>0</v>
      </c>
      <c r="AM355" s="196"/>
      <c r="AN355" s="196"/>
      <c r="AO355" s="196">
        <f t="shared" si="183"/>
        <v>0</v>
      </c>
      <c r="AP355" s="197"/>
      <c r="AQ355" s="197"/>
      <c r="AR355" s="197">
        <f t="shared" si="184"/>
        <v>0</v>
      </c>
      <c r="AS355" s="198"/>
      <c r="AT355" s="198"/>
      <c r="AU355" s="198">
        <f t="shared" si="185"/>
        <v>0</v>
      </c>
      <c r="AV355" s="199"/>
      <c r="AW355" s="199"/>
      <c r="AX355" s="199">
        <f t="shared" si="186"/>
        <v>0</v>
      </c>
      <c r="AY355" s="200"/>
      <c r="AZ355" s="200"/>
      <c r="BA355" s="200">
        <f t="shared" si="187"/>
        <v>0</v>
      </c>
      <c r="BB355" s="201"/>
      <c r="BC355" s="201"/>
      <c r="BD355" s="201">
        <f t="shared" si="188"/>
        <v>0</v>
      </c>
      <c r="BE355" s="202"/>
      <c r="BF355" s="202"/>
      <c r="BG355" s="202">
        <f t="shared" si="189"/>
        <v>0</v>
      </c>
      <c r="BH355" s="203"/>
      <c r="BI355" s="203"/>
      <c r="BJ355" s="203">
        <f t="shared" si="190"/>
        <v>0</v>
      </c>
      <c r="BK355" s="195"/>
      <c r="BL355" s="195"/>
      <c r="BM355" s="195">
        <f t="shared" si="191"/>
        <v>0</v>
      </c>
      <c r="BN355" s="204"/>
      <c r="BO355" s="204"/>
      <c r="BP355" s="204">
        <f t="shared" si="192"/>
        <v>0</v>
      </c>
      <c r="BQ355" s="205"/>
      <c r="BR355" s="205"/>
      <c r="BS355" s="205">
        <f t="shared" si="193"/>
        <v>0</v>
      </c>
      <c r="BT355" s="206"/>
      <c r="BU355" s="206"/>
      <c r="BV355" s="206">
        <f t="shared" si="194"/>
        <v>0</v>
      </c>
      <c r="BW355" s="207"/>
      <c r="BX355" s="207"/>
      <c r="BY355" s="207">
        <f t="shared" si="195"/>
        <v>0</v>
      </c>
      <c r="BZ355" s="208"/>
      <c r="CA355" s="208"/>
      <c r="CB355" s="208">
        <f t="shared" si="196"/>
        <v>0</v>
      </c>
      <c r="CC355" s="209"/>
      <c r="CD355" s="209"/>
      <c r="CE355" s="209">
        <f t="shared" si="197"/>
        <v>0</v>
      </c>
      <c r="CF355" s="210"/>
      <c r="CG355" s="210"/>
      <c r="CH355" s="210">
        <f t="shared" si="198"/>
        <v>0</v>
      </c>
      <c r="CI355" s="211"/>
      <c r="CJ355" s="211"/>
      <c r="CK355" s="211">
        <f t="shared" si="199"/>
        <v>0</v>
      </c>
      <c r="CL355" s="206"/>
      <c r="CM355" s="206"/>
      <c r="CN355" s="206">
        <f t="shared" si="200"/>
        <v>0</v>
      </c>
      <c r="CO355" s="212"/>
      <c r="CP355" s="212"/>
      <c r="CQ355" s="212">
        <f t="shared" si="201"/>
        <v>0</v>
      </c>
      <c r="CR355" s="213"/>
      <c r="CS355" s="213"/>
      <c r="CT355" s="213">
        <f t="shared" si="202"/>
        <v>0</v>
      </c>
      <c r="CU355">
        <f t="shared" si="203"/>
        <v>0</v>
      </c>
      <c r="CV355">
        <f t="shared" si="204"/>
        <v>0</v>
      </c>
      <c r="CW355">
        <f t="shared" si="205"/>
        <v>0</v>
      </c>
      <c r="CY355" s="140" t="e">
        <f t="shared" si="206"/>
        <v>#NAME?</v>
      </c>
      <c r="CZ355">
        <f t="shared" si="207"/>
        <v>0</v>
      </c>
    </row>
    <row r="356" spans="1:104">
      <c r="A356" s="181">
        <v>285</v>
      </c>
      <c r="B356" s="230"/>
      <c r="C356" s="182" t="s">
        <v>130</v>
      </c>
      <c r="D356" s="183"/>
      <c r="E356" s="184"/>
      <c r="F356" s="152"/>
      <c r="G356" s="152"/>
      <c r="H356" s="185">
        <f t="shared" si="172"/>
        <v>0</v>
      </c>
      <c r="I356" s="153"/>
      <c r="J356" s="153"/>
      <c r="K356" s="186">
        <f t="shared" si="173"/>
        <v>0</v>
      </c>
      <c r="L356" s="187"/>
      <c r="M356" s="187"/>
      <c r="N356" s="187">
        <f t="shared" si="174"/>
        <v>0</v>
      </c>
      <c r="O356" s="188"/>
      <c r="P356" s="188"/>
      <c r="Q356" s="188">
        <f t="shared" si="175"/>
        <v>0</v>
      </c>
      <c r="R356" s="189"/>
      <c r="S356" s="189"/>
      <c r="T356" s="189">
        <f t="shared" si="176"/>
        <v>0</v>
      </c>
      <c r="U356" s="190"/>
      <c r="V356" s="190"/>
      <c r="W356" s="190">
        <f t="shared" si="177"/>
        <v>0</v>
      </c>
      <c r="X356" s="191"/>
      <c r="Y356" s="191"/>
      <c r="Z356" s="191">
        <f t="shared" si="178"/>
        <v>0</v>
      </c>
      <c r="AA356" s="192"/>
      <c r="AB356" s="192"/>
      <c r="AC356" s="192">
        <f t="shared" si="179"/>
        <v>0</v>
      </c>
      <c r="AD356" s="193"/>
      <c r="AE356" s="193"/>
      <c r="AF356" s="193">
        <f t="shared" si="180"/>
        <v>0</v>
      </c>
      <c r="AG356" s="194"/>
      <c r="AH356" s="194"/>
      <c r="AI356" s="194">
        <f t="shared" si="181"/>
        <v>0</v>
      </c>
      <c r="AJ356" s="195"/>
      <c r="AK356" s="195"/>
      <c r="AL356" s="195">
        <f t="shared" si="182"/>
        <v>0</v>
      </c>
      <c r="AM356" s="196"/>
      <c r="AN356" s="196"/>
      <c r="AO356" s="196">
        <f t="shared" si="183"/>
        <v>0</v>
      </c>
      <c r="AP356" s="197"/>
      <c r="AQ356" s="197"/>
      <c r="AR356" s="197">
        <f t="shared" si="184"/>
        <v>0</v>
      </c>
      <c r="AS356" s="198"/>
      <c r="AT356" s="198"/>
      <c r="AU356" s="198">
        <f t="shared" si="185"/>
        <v>0</v>
      </c>
      <c r="AV356" s="199"/>
      <c r="AW356" s="199"/>
      <c r="AX356" s="199">
        <f t="shared" si="186"/>
        <v>0</v>
      </c>
      <c r="AY356" s="200"/>
      <c r="AZ356" s="200"/>
      <c r="BA356" s="200">
        <f t="shared" si="187"/>
        <v>0</v>
      </c>
      <c r="BB356" s="201"/>
      <c r="BC356" s="201"/>
      <c r="BD356" s="201">
        <f t="shared" si="188"/>
        <v>0</v>
      </c>
      <c r="BE356" s="202"/>
      <c r="BF356" s="202"/>
      <c r="BG356" s="202">
        <f t="shared" si="189"/>
        <v>0</v>
      </c>
      <c r="BH356" s="203"/>
      <c r="BI356" s="203"/>
      <c r="BJ356" s="203">
        <f t="shared" si="190"/>
        <v>0</v>
      </c>
      <c r="BK356" s="195"/>
      <c r="BL356" s="195"/>
      <c r="BM356" s="195">
        <f t="shared" si="191"/>
        <v>0</v>
      </c>
      <c r="BN356" s="204"/>
      <c r="BO356" s="204"/>
      <c r="BP356" s="204">
        <f t="shared" si="192"/>
        <v>0</v>
      </c>
      <c r="BQ356" s="205"/>
      <c r="BR356" s="205"/>
      <c r="BS356" s="205">
        <f t="shared" si="193"/>
        <v>0</v>
      </c>
      <c r="BT356" s="206"/>
      <c r="BU356" s="206"/>
      <c r="BV356" s="206">
        <f t="shared" si="194"/>
        <v>0</v>
      </c>
      <c r="BW356" s="207"/>
      <c r="BX356" s="207"/>
      <c r="BY356" s="207">
        <f t="shared" si="195"/>
        <v>0</v>
      </c>
      <c r="BZ356" s="208"/>
      <c r="CA356" s="208"/>
      <c r="CB356" s="208">
        <f t="shared" si="196"/>
        <v>0</v>
      </c>
      <c r="CC356" s="209"/>
      <c r="CD356" s="209"/>
      <c r="CE356" s="209">
        <f t="shared" si="197"/>
        <v>0</v>
      </c>
      <c r="CF356" s="210"/>
      <c r="CG356" s="210"/>
      <c r="CH356" s="210">
        <f t="shared" si="198"/>
        <v>0</v>
      </c>
      <c r="CI356" s="211"/>
      <c r="CJ356" s="211"/>
      <c r="CK356" s="211">
        <f t="shared" si="199"/>
        <v>0</v>
      </c>
      <c r="CL356" s="206"/>
      <c r="CM356" s="206"/>
      <c r="CN356" s="206">
        <f t="shared" si="200"/>
        <v>0</v>
      </c>
      <c r="CO356" s="212"/>
      <c r="CP356" s="212"/>
      <c r="CQ356" s="212">
        <f t="shared" si="201"/>
        <v>0</v>
      </c>
      <c r="CR356" s="213"/>
      <c r="CS356" s="213"/>
      <c r="CT356" s="213">
        <f t="shared" si="202"/>
        <v>0</v>
      </c>
      <c r="CU356">
        <f t="shared" si="203"/>
        <v>0</v>
      </c>
      <c r="CV356">
        <f t="shared" si="204"/>
        <v>0</v>
      </c>
      <c r="CW356">
        <f t="shared" si="205"/>
        <v>0</v>
      </c>
      <c r="CY356" s="140" t="e">
        <f t="shared" si="206"/>
        <v>#NAME?</v>
      </c>
      <c r="CZ356">
        <f t="shared" si="207"/>
        <v>0</v>
      </c>
    </row>
    <row r="357" spans="1:104">
      <c r="A357" s="181">
        <v>286</v>
      </c>
      <c r="B357" s="230"/>
      <c r="C357" s="182" t="s">
        <v>130</v>
      </c>
      <c r="D357" s="183"/>
      <c r="E357" s="184"/>
      <c r="F357" s="152"/>
      <c r="G357" s="152"/>
      <c r="H357" s="185">
        <f t="shared" si="172"/>
        <v>0</v>
      </c>
      <c r="I357" s="153"/>
      <c r="J357" s="153"/>
      <c r="K357" s="186">
        <f t="shared" si="173"/>
        <v>0</v>
      </c>
      <c r="L357" s="187"/>
      <c r="M357" s="187"/>
      <c r="N357" s="187">
        <f t="shared" si="174"/>
        <v>0</v>
      </c>
      <c r="O357" s="188"/>
      <c r="P357" s="188"/>
      <c r="Q357" s="188">
        <f t="shared" si="175"/>
        <v>0</v>
      </c>
      <c r="R357" s="189"/>
      <c r="S357" s="189"/>
      <c r="T357" s="189">
        <f t="shared" si="176"/>
        <v>0</v>
      </c>
      <c r="U357" s="190"/>
      <c r="V357" s="190"/>
      <c r="W357" s="190">
        <f t="shared" si="177"/>
        <v>0</v>
      </c>
      <c r="X357" s="191"/>
      <c r="Y357" s="191"/>
      <c r="Z357" s="191">
        <f t="shared" si="178"/>
        <v>0</v>
      </c>
      <c r="AA357" s="192"/>
      <c r="AB357" s="192"/>
      <c r="AC357" s="192">
        <f t="shared" si="179"/>
        <v>0</v>
      </c>
      <c r="AD357" s="193"/>
      <c r="AE357" s="193"/>
      <c r="AF357" s="193">
        <f t="shared" si="180"/>
        <v>0</v>
      </c>
      <c r="AG357" s="194"/>
      <c r="AH357" s="194"/>
      <c r="AI357" s="194">
        <f t="shared" si="181"/>
        <v>0</v>
      </c>
      <c r="AJ357" s="195"/>
      <c r="AK357" s="195"/>
      <c r="AL357" s="195">
        <f t="shared" si="182"/>
        <v>0</v>
      </c>
      <c r="AM357" s="196"/>
      <c r="AN357" s="196"/>
      <c r="AO357" s="196">
        <f t="shared" si="183"/>
        <v>0</v>
      </c>
      <c r="AP357" s="197"/>
      <c r="AQ357" s="197"/>
      <c r="AR357" s="197">
        <f t="shared" si="184"/>
        <v>0</v>
      </c>
      <c r="AS357" s="198"/>
      <c r="AT357" s="198"/>
      <c r="AU357" s="198">
        <f t="shared" si="185"/>
        <v>0</v>
      </c>
      <c r="AV357" s="199"/>
      <c r="AW357" s="199"/>
      <c r="AX357" s="199">
        <f t="shared" si="186"/>
        <v>0</v>
      </c>
      <c r="AY357" s="200"/>
      <c r="AZ357" s="200"/>
      <c r="BA357" s="200">
        <f t="shared" si="187"/>
        <v>0</v>
      </c>
      <c r="BB357" s="201"/>
      <c r="BC357" s="201"/>
      <c r="BD357" s="201">
        <f t="shared" si="188"/>
        <v>0</v>
      </c>
      <c r="BE357" s="202"/>
      <c r="BF357" s="202"/>
      <c r="BG357" s="202">
        <f t="shared" si="189"/>
        <v>0</v>
      </c>
      <c r="BH357" s="203"/>
      <c r="BI357" s="203"/>
      <c r="BJ357" s="203">
        <f t="shared" si="190"/>
        <v>0</v>
      </c>
      <c r="BK357" s="195"/>
      <c r="BL357" s="195"/>
      <c r="BM357" s="195">
        <f t="shared" si="191"/>
        <v>0</v>
      </c>
      <c r="BN357" s="204"/>
      <c r="BO357" s="204"/>
      <c r="BP357" s="204">
        <f t="shared" si="192"/>
        <v>0</v>
      </c>
      <c r="BQ357" s="205"/>
      <c r="BR357" s="205"/>
      <c r="BS357" s="205">
        <f t="shared" si="193"/>
        <v>0</v>
      </c>
      <c r="BT357" s="206"/>
      <c r="BU357" s="206"/>
      <c r="BV357" s="206">
        <f t="shared" si="194"/>
        <v>0</v>
      </c>
      <c r="BW357" s="207"/>
      <c r="BX357" s="207"/>
      <c r="BY357" s="207">
        <f t="shared" si="195"/>
        <v>0</v>
      </c>
      <c r="BZ357" s="208"/>
      <c r="CA357" s="208"/>
      <c r="CB357" s="208">
        <f t="shared" si="196"/>
        <v>0</v>
      </c>
      <c r="CC357" s="209"/>
      <c r="CD357" s="209"/>
      <c r="CE357" s="209">
        <f t="shared" si="197"/>
        <v>0</v>
      </c>
      <c r="CF357" s="210"/>
      <c r="CG357" s="210"/>
      <c r="CH357" s="210">
        <f t="shared" si="198"/>
        <v>0</v>
      </c>
      <c r="CI357" s="211"/>
      <c r="CJ357" s="211"/>
      <c r="CK357" s="211">
        <f t="shared" si="199"/>
        <v>0</v>
      </c>
      <c r="CL357" s="206"/>
      <c r="CM357" s="206"/>
      <c r="CN357" s="206">
        <f t="shared" si="200"/>
        <v>0</v>
      </c>
      <c r="CO357" s="212"/>
      <c r="CP357" s="212"/>
      <c r="CQ357" s="212">
        <f t="shared" si="201"/>
        <v>0</v>
      </c>
      <c r="CR357" s="213"/>
      <c r="CS357" s="213"/>
      <c r="CT357" s="213">
        <f t="shared" si="202"/>
        <v>0</v>
      </c>
      <c r="CU357">
        <f t="shared" si="203"/>
        <v>0</v>
      </c>
      <c r="CV357">
        <f t="shared" si="204"/>
        <v>0</v>
      </c>
      <c r="CW357">
        <f t="shared" si="205"/>
        <v>0</v>
      </c>
      <c r="CY357" s="140" t="e">
        <f t="shared" si="206"/>
        <v>#NAME?</v>
      </c>
      <c r="CZ357">
        <f t="shared" si="207"/>
        <v>0</v>
      </c>
    </row>
    <row r="358" spans="1:104">
      <c r="A358" s="181">
        <v>287</v>
      </c>
      <c r="B358" s="230"/>
      <c r="C358" s="182" t="s">
        <v>130</v>
      </c>
      <c r="D358" s="183"/>
      <c r="E358" s="184"/>
      <c r="F358" s="152"/>
      <c r="G358" s="152"/>
      <c r="H358" s="185">
        <f t="shared" si="172"/>
        <v>0</v>
      </c>
      <c r="I358" s="153"/>
      <c r="J358" s="153"/>
      <c r="K358" s="186">
        <f t="shared" si="173"/>
        <v>0</v>
      </c>
      <c r="L358" s="187"/>
      <c r="M358" s="187"/>
      <c r="N358" s="187">
        <f t="shared" si="174"/>
        <v>0</v>
      </c>
      <c r="O358" s="188"/>
      <c r="P358" s="188"/>
      <c r="Q358" s="188">
        <f t="shared" si="175"/>
        <v>0</v>
      </c>
      <c r="R358" s="189"/>
      <c r="S358" s="189"/>
      <c r="T358" s="189">
        <f t="shared" si="176"/>
        <v>0</v>
      </c>
      <c r="U358" s="190"/>
      <c r="V358" s="190"/>
      <c r="W358" s="190">
        <f t="shared" si="177"/>
        <v>0</v>
      </c>
      <c r="X358" s="191"/>
      <c r="Y358" s="191"/>
      <c r="Z358" s="191">
        <f t="shared" si="178"/>
        <v>0</v>
      </c>
      <c r="AA358" s="192"/>
      <c r="AB358" s="192"/>
      <c r="AC358" s="192">
        <f t="shared" si="179"/>
        <v>0</v>
      </c>
      <c r="AD358" s="193"/>
      <c r="AE358" s="193"/>
      <c r="AF358" s="193">
        <f t="shared" si="180"/>
        <v>0</v>
      </c>
      <c r="AG358" s="194"/>
      <c r="AH358" s="194"/>
      <c r="AI358" s="194">
        <f t="shared" si="181"/>
        <v>0</v>
      </c>
      <c r="AJ358" s="195"/>
      <c r="AK358" s="195"/>
      <c r="AL358" s="195">
        <f t="shared" si="182"/>
        <v>0</v>
      </c>
      <c r="AM358" s="196"/>
      <c r="AN358" s="196"/>
      <c r="AO358" s="196">
        <f t="shared" si="183"/>
        <v>0</v>
      </c>
      <c r="AP358" s="197"/>
      <c r="AQ358" s="197"/>
      <c r="AR358" s="197">
        <f t="shared" si="184"/>
        <v>0</v>
      </c>
      <c r="AS358" s="198"/>
      <c r="AT358" s="198"/>
      <c r="AU358" s="198">
        <f t="shared" si="185"/>
        <v>0</v>
      </c>
      <c r="AV358" s="199"/>
      <c r="AW358" s="199"/>
      <c r="AX358" s="199">
        <f t="shared" si="186"/>
        <v>0</v>
      </c>
      <c r="AY358" s="200"/>
      <c r="AZ358" s="200"/>
      <c r="BA358" s="200">
        <f t="shared" si="187"/>
        <v>0</v>
      </c>
      <c r="BB358" s="201"/>
      <c r="BC358" s="201"/>
      <c r="BD358" s="201">
        <f t="shared" si="188"/>
        <v>0</v>
      </c>
      <c r="BE358" s="202"/>
      <c r="BF358" s="202"/>
      <c r="BG358" s="202">
        <f t="shared" si="189"/>
        <v>0</v>
      </c>
      <c r="BH358" s="203"/>
      <c r="BI358" s="203"/>
      <c r="BJ358" s="203">
        <f t="shared" si="190"/>
        <v>0</v>
      </c>
      <c r="BK358" s="195"/>
      <c r="BL358" s="195"/>
      <c r="BM358" s="195">
        <f t="shared" si="191"/>
        <v>0</v>
      </c>
      <c r="BN358" s="204"/>
      <c r="BO358" s="204"/>
      <c r="BP358" s="204">
        <f t="shared" si="192"/>
        <v>0</v>
      </c>
      <c r="BQ358" s="205"/>
      <c r="BR358" s="205"/>
      <c r="BS358" s="205">
        <f t="shared" si="193"/>
        <v>0</v>
      </c>
      <c r="BT358" s="206"/>
      <c r="BU358" s="206"/>
      <c r="BV358" s="206">
        <f t="shared" si="194"/>
        <v>0</v>
      </c>
      <c r="BW358" s="207"/>
      <c r="BX358" s="207"/>
      <c r="BY358" s="207">
        <f t="shared" si="195"/>
        <v>0</v>
      </c>
      <c r="BZ358" s="208"/>
      <c r="CA358" s="208"/>
      <c r="CB358" s="208">
        <f t="shared" si="196"/>
        <v>0</v>
      </c>
      <c r="CC358" s="209"/>
      <c r="CD358" s="209"/>
      <c r="CE358" s="209">
        <f t="shared" si="197"/>
        <v>0</v>
      </c>
      <c r="CF358" s="210"/>
      <c r="CG358" s="210"/>
      <c r="CH358" s="210">
        <f t="shared" si="198"/>
        <v>0</v>
      </c>
      <c r="CI358" s="211"/>
      <c r="CJ358" s="211"/>
      <c r="CK358" s="211">
        <f t="shared" si="199"/>
        <v>0</v>
      </c>
      <c r="CL358" s="206"/>
      <c r="CM358" s="206"/>
      <c r="CN358" s="206">
        <f t="shared" si="200"/>
        <v>0</v>
      </c>
      <c r="CO358" s="212"/>
      <c r="CP358" s="212"/>
      <c r="CQ358" s="212">
        <f t="shared" si="201"/>
        <v>0</v>
      </c>
      <c r="CR358" s="213"/>
      <c r="CS358" s="213"/>
      <c r="CT358" s="213">
        <f t="shared" si="202"/>
        <v>0</v>
      </c>
      <c r="CU358">
        <f t="shared" si="203"/>
        <v>0</v>
      </c>
      <c r="CV358">
        <f t="shared" si="204"/>
        <v>0</v>
      </c>
      <c r="CW358">
        <f t="shared" si="205"/>
        <v>0</v>
      </c>
      <c r="CY358" s="140" t="e">
        <f t="shared" si="206"/>
        <v>#NAME?</v>
      </c>
      <c r="CZ358">
        <f t="shared" si="207"/>
        <v>0</v>
      </c>
    </row>
    <row r="359" spans="1:104">
      <c r="A359" s="181">
        <v>288</v>
      </c>
      <c r="B359" s="230"/>
      <c r="C359" s="182" t="s">
        <v>130</v>
      </c>
      <c r="D359" s="183"/>
      <c r="E359" s="184"/>
      <c r="F359" s="152"/>
      <c r="G359" s="152"/>
      <c r="H359" s="185">
        <f t="shared" si="172"/>
        <v>0</v>
      </c>
      <c r="I359" s="153"/>
      <c r="J359" s="153"/>
      <c r="K359" s="186">
        <f t="shared" si="173"/>
        <v>0</v>
      </c>
      <c r="L359" s="187"/>
      <c r="M359" s="187"/>
      <c r="N359" s="187">
        <f t="shared" si="174"/>
        <v>0</v>
      </c>
      <c r="O359" s="188"/>
      <c r="P359" s="188"/>
      <c r="Q359" s="188">
        <f t="shared" si="175"/>
        <v>0</v>
      </c>
      <c r="R359" s="189"/>
      <c r="S359" s="189"/>
      <c r="T359" s="189">
        <f t="shared" si="176"/>
        <v>0</v>
      </c>
      <c r="U359" s="190"/>
      <c r="V359" s="190"/>
      <c r="W359" s="190">
        <f t="shared" si="177"/>
        <v>0</v>
      </c>
      <c r="X359" s="191"/>
      <c r="Y359" s="191"/>
      <c r="Z359" s="191">
        <f t="shared" si="178"/>
        <v>0</v>
      </c>
      <c r="AA359" s="192"/>
      <c r="AB359" s="192"/>
      <c r="AC359" s="192">
        <f t="shared" si="179"/>
        <v>0</v>
      </c>
      <c r="AD359" s="193"/>
      <c r="AE359" s="193"/>
      <c r="AF359" s="193">
        <f t="shared" si="180"/>
        <v>0</v>
      </c>
      <c r="AG359" s="194"/>
      <c r="AH359" s="194"/>
      <c r="AI359" s="194">
        <f t="shared" si="181"/>
        <v>0</v>
      </c>
      <c r="AJ359" s="195"/>
      <c r="AK359" s="195"/>
      <c r="AL359" s="195">
        <f t="shared" si="182"/>
        <v>0</v>
      </c>
      <c r="AM359" s="196"/>
      <c r="AN359" s="196"/>
      <c r="AO359" s="196">
        <f t="shared" si="183"/>
        <v>0</v>
      </c>
      <c r="AP359" s="197"/>
      <c r="AQ359" s="197"/>
      <c r="AR359" s="197">
        <f t="shared" si="184"/>
        <v>0</v>
      </c>
      <c r="AS359" s="198"/>
      <c r="AT359" s="198"/>
      <c r="AU359" s="198">
        <f t="shared" si="185"/>
        <v>0</v>
      </c>
      <c r="AV359" s="199"/>
      <c r="AW359" s="199"/>
      <c r="AX359" s="199">
        <f t="shared" si="186"/>
        <v>0</v>
      </c>
      <c r="AY359" s="200"/>
      <c r="AZ359" s="200"/>
      <c r="BA359" s="200">
        <f t="shared" si="187"/>
        <v>0</v>
      </c>
      <c r="BB359" s="201"/>
      <c r="BC359" s="201"/>
      <c r="BD359" s="201">
        <f t="shared" si="188"/>
        <v>0</v>
      </c>
      <c r="BE359" s="202"/>
      <c r="BF359" s="202"/>
      <c r="BG359" s="202">
        <f t="shared" si="189"/>
        <v>0</v>
      </c>
      <c r="BH359" s="203"/>
      <c r="BI359" s="203"/>
      <c r="BJ359" s="203">
        <f t="shared" si="190"/>
        <v>0</v>
      </c>
      <c r="BK359" s="195"/>
      <c r="BL359" s="195"/>
      <c r="BM359" s="195">
        <f t="shared" si="191"/>
        <v>0</v>
      </c>
      <c r="BN359" s="204"/>
      <c r="BO359" s="204"/>
      <c r="BP359" s="204">
        <f t="shared" si="192"/>
        <v>0</v>
      </c>
      <c r="BQ359" s="205"/>
      <c r="BR359" s="205"/>
      <c r="BS359" s="205">
        <f t="shared" si="193"/>
        <v>0</v>
      </c>
      <c r="BT359" s="206"/>
      <c r="BU359" s="206"/>
      <c r="BV359" s="206">
        <f t="shared" si="194"/>
        <v>0</v>
      </c>
      <c r="BW359" s="207"/>
      <c r="BX359" s="207"/>
      <c r="BY359" s="207">
        <f t="shared" si="195"/>
        <v>0</v>
      </c>
      <c r="BZ359" s="208"/>
      <c r="CA359" s="208"/>
      <c r="CB359" s="208">
        <f t="shared" si="196"/>
        <v>0</v>
      </c>
      <c r="CC359" s="209"/>
      <c r="CD359" s="209"/>
      <c r="CE359" s="209">
        <f t="shared" si="197"/>
        <v>0</v>
      </c>
      <c r="CF359" s="210"/>
      <c r="CG359" s="210"/>
      <c r="CH359" s="210">
        <f t="shared" si="198"/>
        <v>0</v>
      </c>
      <c r="CI359" s="211"/>
      <c r="CJ359" s="211"/>
      <c r="CK359" s="211">
        <f t="shared" si="199"/>
        <v>0</v>
      </c>
      <c r="CL359" s="206"/>
      <c r="CM359" s="206"/>
      <c r="CN359" s="206">
        <f t="shared" si="200"/>
        <v>0</v>
      </c>
      <c r="CO359" s="212"/>
      <c r="CP359" s="212"/>
      <c r="CQ359" s="212">
        <f t="shared" si="201"/>
        <v>0</v>
      </c>
      <c r="CR359" s="213"/>
      <c r="CS359" s="213"/>
      <c r="CT359" s="213">
        <f t="shared" si="202"/>
        <v>0</v>
      </c>
      <c r="CU359">
        <f t="shared" si="203"/>
        <v>0</v>
      </c>
      <c r="CV359">
        <f t="shared" si="204"/>
        <v>0</v>
      </c>
      <c r="CW359">
        <f t="shared" si="205"/>
        <v>0</v>
      </c>
      <c r="CY359" s="140" t="e">
        <f t="shared" si="206"/>
        <v>#NAME?</v>
      </c>
      <c r="CZ359">
        <f t="shared" si="207"/>
        <v>0</v>
      </c>
    </row>
    <row r="360" spans="1:104">
      <c r="A360" s="181">
        <v>289</v>
      </c>
      <c r="B360" s="230"/>
      <c r="C360" s="182" t="s">
        <v>130</v>
      </c>
      <c r="D360" s="183"/>
      <c r="E360" s="184"/>
      <c r="F360" s="152"/>
      <c r="G360" s="152"/>
      <c r="H360" s="185">
        <f t="shared" si="172"/>
        <v>0</v>
      </c>
      <c r="I360" s="153"/>
      <c r="J360" s="153"/>
      <c r="K360" s="186">
        <f t="shared" si="173"/>
        <v>0</v>
      </c>
      <c r="L360" s="187"/>
      <c r="M360" s="187"/>
      <c r="N360" s="187">
        <f t="shared" si="174"/>
        <v>0</v>
      </c>
      <c r="O360" s="188"/>
      <c r="P360" s="188"/>
      <c r="Q360" s="188">
        <f t="shared" si="175"/>
        <v>0</v>
      </c>
      <c r="R360" s="189"/>
      <c r="S360" s="189"/>
      <c r="T360" s="189">
        <f t="shared" si="176"/>
        <v>0</v>
      </c>
      <c r="U360" s="190"/>
      <c r="V360" s="190"/>
      <c r="W360" s="190">
        <f t="shared" si="177"/>
        <v>0</v>
      </c>
      <c r="X360" s="191"/>
      <c r="Y360" s="191"/>
      <c r="Z360" s="191">
        <f t="shared" si="178"/>
        <v>0</v>
      </c>
      <c r="AA360" s="192"/>
      <c r="AB360" s="192"/>
      <c r="AC360" s="192">
        <f t="shared" si="179"/>
        <v>0</v>
      </c>
      <c r="AD360" s="193"/>
      <c r="AE360" s="193"/>
      <c r="AF360" s="193">
        <f t="shared" si="180"/>
        <v>0</v>
      </c>
      <c r="AG360" s="194"/>
      <c r="AH360" s="194"/>
      <c r="AI360" s="194">
        <f t="shared" si="181"/>
        <v>0</v>
      </c>
      <c r="AJ360" s="195"/>
      <c r="AK360" s="195"/>
      <c r="AL360" s="195">
        <f t="shared" si="182"/>
        <v>0</v>
      </c>
      <c r="AM360" s="196"/>
      <c r="AN360" s="196"/>
      <c r="AO360" s="196">
        <f t="shared" si="183"/>
        <v>0</v>
      </c>
      <c r="AP360" s="197"/>
      <c r="AQ360" s="197"/>
      <c r="AR360" s="197">
        <f t="shared" si="184"/>
        <v>0</v>
      </c>
      <c r="AS360" s="198"/>
      <c r="AT360" s="198"/>
      <c r="AU360" s="198">
        <f t="shared" si="185"/>
        <v>0</v>
      </c>
      <c r="AV360" s="199"/>
      <c r="AW360" s="199"/>
      <c r="AX360" s="199">
        <f t="shared" si="186"/>
        <v>0</v>
      </c>
      <c r="AY360" s="200"/>
      <c r="AZ360" s="200"/>
      <c r="BA360" s="200">
        <f t="shared" si="187"/>
        <v>0</v>
      </c>
      <c r="BB360" s="201"/>
      <c r="BC360" s="201"/>
      <c r="BD360" s="201">
        <f t="shared" si="188"/>
        <v>0</v>
      </c>
      <c r="BE360" s="202"/>
      <c r="BF360" s="202"/>
      <c r="BG360" s="202">
        <f t="shared" si="189"/>
        <v>0</v>
      </c>
      <c r="BH360" s="203"/>
      <c r="BI360" s="203"/>
      <c r="BJ360" s="203">
        <f t="shared" si="190"/>
        <v>0</v>
      </c>
      <c r="BK360" s="195"/>
      <c r="BL360" s="195"/>
      <c r="BM360" s="195">
        <f t="shared" si="191"/>
        <v>0</v>
      </c>
      <c r="BN360" s="204"/>
      <c r="BO360" s="204"/>
      <c r="BP360" s="204">
        <f t="shared" si="192"/>
        <v>0</v>
      </c>
      <c r="BQ360" s="205"/>
      <c r="BR360" s="205"/>
      <c r="BS360" s="205">
        <f t="shared" si="193"/>
        <v>0</v>
      </c>
      <c r="BT360" s="206"/>
      <c r="BU360" s="206"/>
      <c r="BV360" s="206">
        <f t="shared" si="194"/>
        <v>0</v>
      </c>
      <c r="BW360" s="207"/>
      <c r="BX360" s="207"/>
      <c r="BY360" s="207">
        <f t="shared" si="195"/>
        <v>0</v>
      </c>
      <c r="BZ360" s="208"/>
      <c r="CA360" s="208"/>
      <c r="CB360" s="208">
        <f t="shared" si="196"/>
        <v>0</v>
      </c>
      <c r="CC360" s="209"/>
      <c r="CD360" s="209"/>
      <c r="CE360" s="209">
        <f t="shared" si="197"/>
        <v>0</v>
      </c>
      <c r="CF360" s="210"/>
      <c r="CG360" s="210"/>
      <c r="CH360" s="210">
        <f t="shared" si="198"/>
        <v>0</v>
      </c>
      <c r="CI360" s="211"/>
      <c r="CJ360" s="211"/>
      <c r="CK360" s="211">
        <f t="shared" si="199"/>
        <v>0</v>
      </c>
      <c r="CL360" s="206"/>
      <c r="CM360" s="206"/>
      <c r="CN360" s="206">
        <f t="shared" si="200"/>
        <v>0</v>
      </c>
      <c r="CO360" s="212"/>
      <c r="CP360" s="212"/>
      <c r="CQ360" s="212">
        <f t="shared" si="201"/>
        <v>0</v>
      </c>
      <c r="CR360" s="213"/>
      <c r="CS360" s="213"/>
      <c r="CT360" s="213">
        <f t="shared" si="202"/>
        <v>0</v>
      </c>
      <c r="CU360">
        <f t="shared" si="203"/>
        <v>0</v>
      </c>
      <c r="CV360">
        <f t="shared" si="204"/>
        <v>0</v>
      </c>
      <c r="CW360">
        <f t="shared" si="205"/>
        <v>0</v>
      </c>
      <c r="CY360" s="140" t="e">
        <f t="shared" si="206"/>
        <v>#NAME?</v>
      </c>
      <c r="CZ360">
        <f t="shared" si="207"/>
        <v>0</v>
      </c>
    </row>
    <row r="361" spans="1:104">
      <c r="A361" s="181">
        <v>290</v>
      </c>
      <c r="B361" s="230"/>
      <c r="C361" s="182" t="s">
        <v>130</v>
      </c>
      <c r="D361" s="183"/>
      <c r="E361" s="184"/>
      <c r="F361" s="152"/>
      <c r="G361" s="152"/>
      <c r="H361" s="185">
        <f t="shared" si="172"/>
        <v>0</v>
      </c>
      <c r="I361" s="153"/>
      <c r="J361" s="153"/>
      <c r="K361" s="186">
        <f t="shared" si="173"/>
        <v>0</v>
      </c>
      <c r="L361" s="187"/>
      <c r="M361" s="187"/>
      <c r="N361" s="187">
        <f t="shared" si="174"/>
        <v>0</v>
      </c>
      <c r="O361" s="188"/>
      <c r="P361" s="188"/>
      <c r="Q361" s="188">
        <f t="shared" si="175"/>
        <v>0</v>
      </c>
      <c r="R361" s="189"/>
      <c r="S361" s="189"/>
      <c r="T361" s="189">
        <f t="shared" si="176"/>
        <v>0</v>
      </c>
      <c r="U361" s="190"/>
      <c r="V361" s="190"/>
      <c r="W361" s="190">
        <f t="shared" si="177"/>
        <v>0</v>
      </c>
      <c r="X361" s="191"/>
      <c r="Y361" s="191"/>
      <c r="Z361" s="191">
        <f t="shared" si="178"/>
        <v>0</v>
      </c>
      <c r="AA361" s="192"/>
      <c r="AB361" s="192"/>
      <c r="AC361" s="192">
        <f t="shared" si="179"/>
        <v>0</v>
      </c>
      <c r="AD361" s="193"/>
      <c r="AE361" s="193"/>
      <c r="AF361" s="193">
        <f t="shared" si="180"/>
        <v>0</v>
      </c>
      <c r="AG361" s="194"/>
      <c r="AH361" s="194"/>
      <c r="AI361" s="194">
        <f t="shared" si="181"/>
        <v>0</v>
      </c>
      <c r="AJ361" s="195"/>
      <c r="AK361" s="195"/>
      <c r="AL361" s="195">
        <f t="shared" si="182"/>
        <v>0</v>
      </c>
      <c r="AM361" s="196"/>
      <c r="AN361" s="196"/>
      <c r="AO361" s="196">
        <f t="shared" si="183"/>
        <v>0</v>
      </c>
      <c r="AP361" s="197"/>
      <c r="AQ361" s="197"/>
      <c r="AR361" s="197">
        <f t="shared" si="184"/>
        <v>0</v>
      </c>
      <c r="AS361" s="198"/>
      <c r="AT361" s="198"/>
      <c r="AU361" s="198">
        <f t="shared" si="185"/>
        <v>0</v>
      </c>
      <c r="AV361" s="199"/>
      <c r="AW361" s="199"/>
      <c r="AX361" s="199">
        <f t="shared" si="186"/>
        <v>0</v>
      </c>
      <c r="AY361" s="200"/>
      <c r="AZ361" s="200"/>
      <c r="BA361" s="200">
        <f t="shared" si="187"/>
        <v>0</v>
      </c>
      <c r="BB361" s="201"/>
      <c r="BC361" s="201"/>
      <c r="BD361" s="201">
        <f t="shared" si="188"/>
        <v>0</v>
      </c>
      <c r="BE361" s="202"/>
      <c r="BF361" s="202"/>
      <c r="BG361" s="202">
        <f t="shared" si="189"/>
        <v>0</v>
      </c>
      <c r="BH361" s="203"/>
      <c r="BI361" s="203"/>
      <c r="BJ361" s="203">
        <f t="shared" si="190"/>
        <v>0</v>
      </c>
      <c r="BK361" s="195"/>
      <c r="BL361" s="195"/>
      <c r="BM361" s="195">
        <f t="shared" si="191"/>
        <v>0</v>
      </c>
      <c r="BN361" s="204"/>
      <c r="BO361" s="204"/>
      <c r="BP361" s="204">
        <f t="shared" si="192"/>
        <v>0</v>
      </c>
      <c r="BQ361" s="205"/>
      <c r="BR361" s="205"/>
      <c r="BS361" s="205">
        <f t="shared" si="193"/>
        <v>0</v>
      </c>
      <c r="BT361" s="206"/>
      <c r="BU361" s="206"/>
      <c r="BV361" s="206">
        <f t="shared" si="194"/>
        <v>0</v>
      </c>
      <c r="BW361" s="207"/>
      <c r="BX361" s="207"/>
      <c r="BY361" s="207">
        <f t="shared" si="195"/>
        <v>0</v>
      </c>
      <c r="BZ361" s="208"/>
      <c r="CA361" s="208"/>
      <c r="CB361" s="208">
        <f t="shared" si="196"/>
        <v>0</v>
      </c>
      <c r="CC361" s="209"/>
      <c r="CD361" s="209"/>
      <c r="CE361" s="209">
        <f t="shared" si="197"/>
        <v>0</v>
      </c>
      <c r="CF361" s="210"/>
      <c r="CG361" s="210"/>
      <c r="CH361" s="210">
        <f t="shared" si="198"/>
        <v>0</v>
      </c>
      <c r="CI361" s="211"/>
      <c r="CJ361" s="211"/>
      <c r="CK361" s="211">
        <f t="shared" si="199"/>
        <v>0</v>
      </c>
      <c r="CL361" s="206"/>
      <c r="CM361" s="206"/>
      <c r="CN361" s="206">
        <f t="shared" si="200"/>
        <v>0</v>
      </c>
      <c r="CO361" s="212"/>
      <c r="CP361" s="212"/>
      <c r="CQ361" s="212">
        <f t="shared" si="201"/>
        <v>0</v>
      </c>
      <c r="CR361" s="213"/>
      <c r="CS361" s="213"/>
      <c r="CT361" s="213">
        <f t="shared" si="202"/>
        <v>0</v>
      </c>
      <c r="CU361">
        <f t="shared" si="203"/>
        <v>0</v>
      </c>
      <c r="CV361">
        <f t="shared" si="204"/>
        <v>0</v>
      </c>
      <c r="CW361">
        <f t="shared" si="205"/>
        <v>0</v>
      </c>
      <c r="CY361" s="140" t="e">
        <f t="shared" si="206"/>
        <v>#NAME?</v>
      </c>
      <c r="CZ361">
        <f t="shared" si="207"/>
        <v>0</v>
      </c>
    </row>
    <row r="362" spans="1:104">
      <c r="A362" s="181">
        <v>291</v>
      </c>
      <c r="B362" s="230"/>
      <c r="C362" s="182" t="s">
        <v>130</v>
      </c>
      <c r="D362" s="183"/>
      <c r="E362" s="184"/>
      <c r="F362" s="152"/>
      <c r="G362" s="152"/>
      <c r="H362" s="185">
        <f t="shared" si="172"/>
        <v>0</v>
      </c>
      <c r="I362" s="153"/>
      <c r="J362" s="153"/>
      <c r="K362" s="186">
        <f t="shared" si="173"/>
        <v>0</v>
      </c>
      <c r="L362" s="187"/>
      <c r="M362" s="187"/>
      <c r="N362" s="187">
        <f t="shared" si="174"/>
        <v>0</v>
      </c>
      <c r="O362" s="188"/>
      <c r="P362" s="188"/>
      <c r="Q362" s="188">
        <f t="shared" si="175"/>
        <v>0</v>
      </c>
      <c r="R362" s="189"/>
      <c r="S362" s="189"/>
      <c r="T362" s="189">
        <f t="shared" si="176"/>
        <v>0</v>
      </c>
      <c r="U362" s="190"/>
      <c r="V362" s="190"/>
      <c r="W362" s="190">
        <f t="shared" si="177"/>
        <v>0</v>
      </c>
      <c r="X362" s="191"/>
      <c r="Y362" s="191"/>
      <c r="Z362" s="191">
        <f t="shared" si="178"/>
        <v>0</v>
      </c>
      <c r="AA362" s="192"/>
      <c r="AB362" s="192"/>
      <c r="AC362" s="192">
        <f t="shared" si="179"/>
        <v>0</v>
      </c>
      <c r="AD362" s="193"/>
      <c r="AE362" s="193"/>
      <c r="AF362" s="193">
        <f t="shared" si="180"/>
        <v>0</v>
      </c>
      <c r="AG362" s="194"/>
      <c r="AH362" s="194"/>
      <c r="AI362" s="194">
        <f t="shared" si="181"/>
        <v>0</v>
      </c>
      <c r="AJ362" s="195"/>
      <c r="AK362" s="195"/>
      <c r="AL362" s="195">
        <f t="shared" si="182"/>
        <v>0</v>
      </c>
      <c r="AM362" s="196"/>
      <c r="AN362" s="196"/>
      <c r="AO362" s="196">
        <f t="shared" si="183"/>
        <v>0</v>
      </c>
      <c r="AP362" s="197"/>
      <c r="AQ362" s="197"/>
      <c r="AR362" s="197">
        <f t="shared" si="184"/>
        <v>0</v>
      </c>
      <c r="AS362" s="198"/>
      <c r="AT362" s="198"/>
      <c r="AU362" s="198">
        <f t="shared" si="185"/>
        <v>0</v>
      </c>
      <c r="AV362" s="199"/>
      <c r="AW362" s="199"/>
      <c r="AX362" s="199">
        <f t="shared" si="186"/>
        <v>0</v>
      </c>
      <c r="AY362" s="200"/>
      <c r="AZ362" s="200"/>
      <c r="BA362" s="200">
        <f t="shared" si="187"/>
        <v>0</v>
      </c>
      <c r="BB362" s="201"/>
      <c r="BC362" s="201"/>
      <c r="BD362" s="201">
        <f t="shared" si="188"/>
        <v>0</v>
      </c>
      <c r="BE362" s="202"/>
      <c r="BF362" s="202"/>
      <c r="BG362" s="202">
        <f t="shared" si="189"/>
        <v>0</v>
      </c>
      <c r="BH362" s="203"/>
      <c r="BI362" s="203"/>
      <c r="BJ362" s="203">
        <f t="shared" si="190"/>
        <v>0</v>
      </c>
      <c r="BK362" s="195"/>
      <c r="BL362" s="195"/>
      <c r="BM362" s="195">
        <f t="shared" si="191"/>
        <v>0</v>
      </c>
      <c r="BN362" s="204"/>
      <c r="BO362" s="204"/>
      <c r="BP362" s="204">
        <f t="shared" si="192"/>
        <v>0</v>
      </c>
      <c r="BQ362" s="205"/>
      <c r="BR362" s="205"/>
      <c r="BS362" s="205">
        <f t="shared" si="193"/>
        <v>0</v>
      </c>
      <c r="BT362" s="206"/>
      <c r="BU362" s="206"/>
      <c r="BV362" s="206">
        <f t="shared" si="194"/>
        <v>0</v>
      </c>
      <c r="BW362" s="207"/>
      <c r="BX362" s="207"/>
      <c r="BY362" s="207">
        <f t="shared" si="195"/>
        <v>0</v>
      </c>
      <c r="BZ362" s="208"/>
      <c r="CA362" s="208"/>
      <c r="CB362" s="208">
        <f t="shared" si="196"/>
        <v>0</v>
      </c>
      <c r="CC362" s="209"/>
      <c r="CD362" s="209"/>
      <c r="CE362" s="209">
        <f t="shared" si="197"/>
        <v>0</v>
      </c>
      <c r="CF362" s="210"/>
      <c r="CG362" s="210"/>
      <c r="CH362" s="210">
        <f t="shared" si="198"/>
        <v>0</v>
      </c>
      <c r="CI362" s="211"/>
      <c r="CJ362" s="211"/>
      <c r="CK362" s="211">
        <f t="shared" si="199"/>
        <v>0</v>
      </c>
      <c r="CL362" s="206"/>
      <c r="CM362" s="206"/>
      <c r="CN362" s="206">
        <f t="shared" si="200"/>
        <v>0</v>
      </c>
      <c r="CO362" s="212"/>
      <c r="CP362" s="212"/>
      <c r="CQ362" s="212">
        <f t="shared" si="201"/>
        <v>0</v>
      </c>
      <c r="CR362" s="213"/>
      <c r="CS362" s="213"/>
      <c r="CT362" s="213">
        <f t="shared" si="202"/>
        <v>0</v>
      </c>
      <c r="CU362">
        <f t="shared" si="203"/>
        <v>0</v>
      </c>
      <c r="CV362">
        <f t="shared" si="204"/>
        <v>0</v>
      </c>
      <c r="CW362">
        <f t="shared" si="205"/>
        <v>0</v>
      </c>
      <c r="CY362" s="140" t="e">
        <f t="shared" si="206"/>
        <v>#NAME?</v>
      </c>
      <c r="CZ362">
        <f t="shared" si="207"/>
        <v>0</v>
      </c>
    </row>
    <row r="363" spans="1:104">
      <c r="A363" s="181">
        <v>292</v>
      </c>
      <c r="B363" s="230"/>
      <c r="C363" s="182" t="s">
        <v>130</v>
      </c>
      <c r="D363" s="183"/>
      <c r="E363" s="184"/>
      <c r="F363" s="152"/>
      <c r="G363" s="152"/>
      <c r="H363" s="185">
        <f t="shared" si="172"/>
        <v>0</v>
      </c>
      <c r="I363" s="153"/>
      <c r="J363" s="153"/>
      <c r="K363" s="186">
        <f t="shared" si="173"/>
        <v>0</v>
      </c>
      <c r="L363" s="187"/>
      <c r="M363" s="187"/>
      <c r="N363" s="187">
        <f t="shared" si="174"/>
        <v>0</v>
      </c>
      <c r="O363" s="188"/>
      <c r="P363" s="188"/>
      <c r="Q363" s="188">
        <f t="shared" si="175"/>
        <v>0</v>
      </c>
      <c r="R363" s="189"/>
      <c r="S363" s="189"/>
      <c r="T363" s="189">
        <f t="shared" si="176"/>
        <v>0</v>
      </c>
      <c r="U363" s="190"/>
      <c r="V363" s="190"/>
      <c r="W363" s="190">
        <f t="shared" si="177"/>
        <v>0</v>
      </c>
      <c r="X363" s="191"/>
      <c r="Y363" s="191"/>
      <c r="Z363" s="191">
        <f t="shared" si="178"/>
        <v>0</v>
      </c>
      <c r="AA363" s="192"/>
      <c r="AB363" s="192"/>
      <c r="AC363" s="192">
        <f t="shared" si="179"/>
        <v>0</v>
      </c>
      <c r="AD363" s="193"/>
      <c r="AE363" s="193"/>
      <c r="AF363" s="193">
        <f t="shared" si="180"/>
        <v>0</v>
      </c>
      <c r="AG363" s="194"/>
      <c r="AH363" s="194"/>
      <c r="AI363" s="194">
        <f t="shared" si="181"/>
        <v>0</v>
      </c>
      <c r="AJ363" s="195"/>
      <c r="AK363" s="195"/>
      <c r="AL363" s="195">
        <f t="shared" si="182"/>
        <v>0</v>
      </c>
      <c r="AM363" s="196"/>
      <c r="AN363" s="196"/>
      <c r="AO363" s="196">
        <f t="shared" si="183"/>
        <v>0</v>
      </c>
      <c r="AP363" s="197"/>
      <c r="AQ363" s="197"/>
      <c r="AR363" s="197">
        <f t="shared" si="184"/>
        <v>0</v>
      </c>
      <c r="AS363" s="198"/>
      <c r="AT363" s="198"/>
      <c r="AU363" s="198">
        <f t="shared" si="185"/>
        <v>0</v>
      </c>
      <c r="AV363" s="199"/>
      <c r="AW363" s="199"/>
      <c r="AX363" s="199">
        <f t="shared" si="186"/>
        <v>0</v>
      </c>
      <c r="AY363" s="200"/>
      <c r="AZ363" s="200"/>
      <c r="BA363" s="200">
        <f t="shared" si="187"/>
        <v>0</v>
      </c>
      <c r="BB363" s="201"/>
      <c r="BC363" s="201"/>
      <c r="BD363" s="201">
        <f t="shared" si="188"/>
        <v>0</v>
      </c>
      <c r="BE363" s="202"/>
      <c r="BF363" s="202"/>
      <c r="BG363" s="202">
        <f t="shared" si="189"/>
        <v>0</v>
      </c>
      <c r="BH363" s="203"/>
      <c r="BI363" s="203"/>
      <c r="BJ363" s="203">
        <f t="shared" si="190"/>
        <v>0</v>
      </c>
      <c r="BK363" s="195"/>
      <c r="BL363" s="195"/>
      <c r="BM363" s="195">
        <f t="shared" si="191"/>
        <v>0</v>
      </c>
      <c r="BN363" s="204"/>
      <c r="BO363" s="204"/>
      <c r="BP363" s="204">
        <f t="shared" si="192"/>
        <v>0</v>
      </c>
      <c r="BQ363" s="205"/>
      <c r="BR363" s="205"/>
      <c r="BS363" s="205">
        <f t="shared" si="193"/>
        <v>0</v>
      </c>
      <c r="BT363" s="206"/>
      <c r="BU363" s="206"/>
      <c r="BV363" s="206">
        <f t="shared" si="194"/>
        <v>0</v>
      </c>
      <c r="BW363" s="207"/>
      <c r="BX363" s="207"/>
      <c r="BY363" s="207">
        <f t="shared" si="195"/>
        <v>0</v>
      </c>
      <c r="BZ363" s="208"/>
      <c r="CA363" s="208"/>
      <c r="CB363" s="208">
        <f t="shared" si="196"/>
        <v>0</v>
      </c>
      <c r="CC363" s="209"/>
      <c r="CD363" s="209"/>
      <c r="CE363" s="209">
        <f t="shared" si="197"/>
        <v>0</v>
      </c>
      <c r="CF363" s="210"/>
      <c r="CG363" s="210"/>
      <c r="CH363" s="210">
        <f t="shared" si="198"/>
        <v>0</v>
      </c>
      <c r="CI363" s="211"/>
      <c r="CJ363" s="211"/>
      <c r="CK363" s="211">
        <f t="shared" si="199"/>
        <v>0</v>
      </c>
      <c r="CL363" s="206"/>
      <c r="CM363" s="206"/>
      <c r="CN363" s="206">
        <f t="shared" si="200"/>
        <v>0</v>
      </c>
      <c r="CO363" s="212"/>
      <c r="CP363" s="212"/>
      <c r="CQ363" s="212">
        <f t="shared" si="201"/>
        <v>0</v>
      </c>
      <c r="CR363" s="213"/>
      <c r="CS363" s="213"/>
      <c r="CT363" s="213">
        <f t="shared" si="202"/>
        <v>0</v>
      </c>
      <c r="CU363">
        <f t="shared" si="203"/>
        <v>0</v>
      </c>
      <c r="CV363">
        <f t="shared" si="204"/>
        <v>0</v>
      </c>
      <c r="CW363">
        <f t="shared" si="205"/>
        <v>0</v>
      </c>
      <c r="CY363" s="140" t="e">
        <f t="shared" si="206"/>
        <v>#NAME?</v>
      </c>
      <c r="CZ363">
        <f t="shared" si="207"/>
        <v>0</v>
      </c>
    </row>
    <row r="364" spans="1:104">
      <c r="A364" s="181">
        <v>293</v>
      </c>
      <c r="B364" s="230"/>
      <c r="C364" s="182" t="s">
        <v>130</v>
      </c>
      <c r="D364" s="183"/>
      <c r="E364" s="184"/>
      <c r="F364" s="152"/>
      <c r="G364" s="152"/>
      <c r="H364" s="185">
        <f t="shared" si="172"/>
        <v>0</v>
      </c>
      <c r="I364" s="153"/>
      <c r="J364" s="153"/>
      <c r="K364" s="186">
        <f t="shared" si="173"/>
        <v>0</v>
      </c>
      <c r="L364" s="187"/>
      <c r="M364" s="187"/>
      <c r="N364" s="187">
        <f t="shared" si="174"/>
        <v>0</v>
      </c>
      <c r="O364" s="188"/>
      <c r="P364" s="188"/>
      <c r="Q364" s="188">
        <f t="shared" si="175"/>
        <v>0</v>
      </c>
      <c r="R364" s="189"/>
      <c r="S364" s="189"/>
      <c r="T364" s="189">
        <f t="shared" si="176"/>
        <v>0</v>
      </c>
      <c r="U364" s="190"/>
      <c r="V364" s="190"/>
      <c r="W364" s="190">
        <f t="shared" si="177"/>
        <v>0</v>
      </c>
      <c r="X364" s="191"/>
      <c r="Y364" s="191"/>
      <c r="Z364" s="191">
        <f t="shared" si="178"/>
        <v>0</v>
      </c>
      <c r="AA364" s="192"/>
      <c r="AB364" s="192"/>
      <c r="AC364" s="192">
        <f t="shared" si="179"/>
        <v>0</v>
      </c>
      <c r="AD364" s="193"/>
      <c r="AE364" s="193"/>
      <c r="AF364" s="193">
        <f t="shared" si="180"/>
        <v>0</v>
      </c>
      <c r="AG364" s="194"/>
      <c r="AH364" s="194"/>
      <c r="AI364" s="194">
        <f t="shared" si="181"/>
        <v>0</v>
      </c>
      <c r="AJ364" s="195"/>
      <c r="AK364" s="195"/>
      <c r="AL364" s="195">
        <f t="shared" si="182"/>
        <v>0</v>
      </c>
      <c r="AM364" s="196"/>
      <c r="AN364" s="196"/>
      <c r="AO364" s="196">
        <f t="shared" si="183"/>
        <v>0</v>
      </c>
      <c r="AP364" s="197"/>
      <c r="AQ364" s="197"/>
      <c r="AR364" s="197">
        <f t="shared" si="184"/>
        <v>0</v>
      </c>
      <c r="AS364" s="198"/>
      <c r="AT364" s="198"/>
      <c r="AU364" s="198">
        <f t="shared" si="185"/>
        <v>0</v>
      </c>
      <c r="AV364" s="199"/>
      <c r="AW364" s="199"/>
      <c r="AX364" s="199">
        <f t="shared" si="186"/>
        <v>0</v>
      </c>
      <c r="AY364" s="200"/>
      <c r="AZ364" s="200"/>
      <c r="BA364" s="200">
        <f t="shared" si="187"/>
        <v>0</v>
      </c>
      <c r="BB364" s="201"/>
      <c r="BC364" s="201"/>
      <c r="BD364" s="201">
        <f t="shared" si="188"/>
        <v>0</v>
      </c>
      <c r="BE364" s="202"/>
      <c r="BF364" s="202"/>
      <c r="BG364" s="202">
        <f t="shared" si="189"/>
        <v>0</v>
      </c>
      <c r="BH364" s="203"/>
      <c r="BI364" s="203"/>
      <c r="BJ364" s="203">
        <f t="shared" si="190"/>
        <v>0</v>
      </c>
      <c r="BK364" s="195"/>
      <c r="BL364" s="195"/>
      <c r="BM364" s="195">
        <f t="shared" si="191"/>
        <v>0</v>
      </c>
      <c r="BN364" s="204"/>
      <c r="BO364" s="204"/>
      <c r="BP364" s="204">
        <f t="shared" si="192"/>
        <v>0</v>
      </c>
      <c r="BQ364" s="205"/>
      <c r="BR364" s="205"/>
      <c r="BS364" s="205">
        <f t="shared" si="193"/>
        <v>0</v>
      </c>
      <c r="BT364" s="206"/>
      <c r="BU364" s="206"/>
      <c r="BV364" s="206">
        <f t="shared" si="194"/>
        <v>0</v>
      </c>
      <c r="BW364" s="207"/>
      <c r="BX364" s="207"/>
      <c r="BY364" s="207">
        <f t="shared" si="195"/>
        <v>0</v>
      </c>
      <c r="BZ364" s="208"/>
      <c r="CA364" s="208"/>
      <c r="CB364" s="208">
        <f t="shared" si="196"/>
        <v>0</v>
      </c>
      <c r="CC364" s="209"/>
      <c r="CD364" s="209"/>
      <c r="CE364" s="209">
        <f t="shared" si="197"/>
        <v>0</v>
      </c>
      <c r="CF364" s="210"/>
      <c r="CG364" s="210"/>
      <c r="CH364" s="210">
        <f t="shared" si="198"/>
        <v>0</v>
      </c>
      <c r="CI364" s="211"/>
      <c r="CJ364" s="211"/>
      <c r="CK364" s="211">
        <f t="shared" si="199"/>
        <v>0</v>
      </c>
      <c r="CL364" s="206"/>
      <c r="CM364" s="206"/>
      <c r="CN364" s="206">
        <f t="shared" si="200"/>
        <v>0</v>
      </c>
      <c r="CO364" s="212"/>
      <c r="CP364" s="212"/>
      <c r="CQ364" s="212">
        <f t="shared" si="201"/>
        <v>0</v>
      </c>
      <c r="CR364" s="213"/>
      <c r="CS364" s="213"/>
      <c r="CT364" s="213">
        <f t="shared" si="202"/>
        <v>0</v>
      </c>
      <c r="CU364">
        <f t="shared" si="203"/>
        <v>0</v>
      </c>
      <c r="CV364">
        <f t="shared" si="204"/>
        <v>0</v>
      </c>
      <c r="CW364">
        <f t="shared" si="205"/>
        <v>0</v>
      </c>
      <c r="CY364" s="140" t="e">
        <f t="shared" si="206"/>
        <v>#NAME?</v>
      </c>
      <c r="CZ364">
        <f t="shared" si="207"/>
        <v>0</v>
      </c>
    </row>
    <row r="365" spans="1:104">
      <c r="A365" s="181">
        <v>294</v>
      </c>
      <c r="B365" s="230"/>
      <c r="C365" s="182" t="s">
        <v>130</v>
      </c>
      <c r="D365" s="183"/>
      <c r="E365" s="184"/>
      <c r="F365" s="152"/>
      <c r="G365" s="152"/>
      <c r="H365" s="185">
        <f t="shared" si="172"/>
        <v>0</v>
      </c>
      <c r="I365" s="153"/>
      <c r="J365" s="153"/>
      <c r="K365" s="186">
        <f t="shared" si="173"/>
        <v>0</v>
      </c>
      <c r="L365" s="187"/>
      <c r="M365" s="187"/>
      <c r="N365" s="187">
        <f t="shared" si="174"/>
        <v>0</v>
      </c>
      <c r="O365" s="188"/>
      <c r="P365" s="188"/>
      <c r="Q365" s="188">
        <f t="shared" si="175"/>
        <v>0</v>
      </c>
      <c r="R365" s="189"/>
      <c r="S365" s="189"/>
      <c r="T365" s="189">
        <f t="shared" si="176"/>
        <v>0</v>
      </c>
      <c r="U365" s="190"/>
      <c r="V365" s="190"/>
      <c r="W365" s="190">
        <f t="shared" si="177"/>
        <v>0</v>
      </c>
      <c r="X365" s="191"/>
      <c r="Y365" s="191"/>
      <c r="Z365" s="191">
        <f t="shared" si="178"/>
        <v>0</v>
      </c>
      <c r="AA365" s="192"/>
      <c r="AB365" s="192"/>
      <c r="AC365" s="192">
        <f t="shared" si="179"/>
        <v>0</v>
      </c>
      <c r="AD365" s="193"/>
      <c r="AE365" s="193"/>
      <c r="AF365" s="193">
        <f t="shared" si="180"/>
        <v>0</v>
      </c>
      <c r="AG365" s="194"/>
      <c r="AH365" s="194"/>
      <c r="AI365" s="194">
        <f t="shared" si="181"/>
        <v>0</v>
      </c>
      <c r="AJ365" s="195"/>
      <c r="AK365" s="195"/>
      <c r="AL365" s="195">
        <f t="shared" si="182"/>
        <v>0</v>
      </c>
      <c r="AM365" s="196"/>
      <c r="AN365" s="196"/>
      <c r="AO365" s="196">
        <f t="shared" si="183"/>
        <v>0</v>
      </c>
      <c r="AP365" s="197"/>
      <c r="AQ365" s="197"/>
      <c r="AR365" s="197">
        <f t="shared" si="184"/>
        <v>0</v>
      </c>
      <c r="AS365" s="198"/>
      <c r="AT365" s="198"/>
      <c r="AU365" s="198">
        <f t="shared" si="185"/>
        <v>0</v>
      </c>
      <c r="AV365" s="199"/>
      <c r="AW365" s="199"/>
      <c r="AX365" s="199">
        <f t="shared" si="186"/>
        <v>0</v>
      </c>
      <c r="AY365" s="200"/>
      <c r="AZ365" s="200"/>
      <c r="BA365" s="200">
        <f t="shared" si="187"/>
        <v>0</v>
      </c>
      <c r="BB365" s="201"/>
      <c r="BC365" s="201"/>
      <c r="BD365" s="201">
        <f t="shared" si="188"/>
        <v>0</v>
      </c>
      <c r="BE365" s="202"/>
      <c r="BF365" s="202"/>
      <c r="BG365" s="202">
        <f t="shared" si="189"/>
        <v>0</v>
      </c>
      <c r="BH365" s="203"/>
      <c r="BI365" s="203"/>
      <c r="BJ365" s="203">
        <f t="shared" si="190"/>
        <v>0</v>
      </c>
      <c r="BK365" s="195"/>
      <c r="BL365" s="195"/>
      <c r="BM365" s="195">
        <f t="shared" si="191"/>
        <v>0</v>
      </c>
      <c r="BN365" s="204"/>
      <c r="BO365" s="204"/>
      <c r="BP365" s="204">
        <f t="shared" si="192"/>
        <v>0</v>
      </c>
      <c r="BQ365" s="205"/>
      <c r="BR365" s="205"/>
      <c r="BS365" s="205">
        <f t="shared" si="193"/>
        <v>0</v>
      </c>
      <c r="BT365" s="206"/>
      <c r="BU365" s="206"/>
      <c r="BV365" s="206">
        <f t="shared" si="194"/>
        <v>0</v>
      </c>
      <c r="BW365" s="207"/>
      <c r="BX365" s="207"/>
      <c r="BY365" s="207">
        <f t="shared" si="195"/>
        <v>0</v>
      </c>
      <c r="BZ365" s="208"/>
      <c r="CA365" s="208"/>
      <c r="CB365" s="208">
        <f t="shared" si="196"/>
        <v>0</v>
      </c>
      <c r="CC365" s="209"/>
      <c r="CD365" s="209"/>
      <c r="CE365" s="209">
        <f t="shared" si="197"/>
        <v>0</v>
      </c>
      <c r="CF365" s="210"/>
      <c r="CG365" s="210"/>
      <c r="CH365" s="210">
        <f t="shared" si="198"/>
        <v>0</v>
      </c>
      <c r="CI365" s="211"/>
      <c r="CJ365" s="211"/>
      <c r="CK365" s="211">
        <f t="shared" si="199"/>
        <v>0</v>
      </c>
      <c r="CL365" s="206"/>
      <c r="CM365" s="206"/>
      <c r="CN365" s="206">
        <f t="shared" si="200"/>
        <v>0</v>
      </c>
      <c r="CO365" s="212"/>
      <c r="CP365" s="212"/>
      <c r="CQ365" s="212">
        <f t="shared" si="201"/>
        <v>0</v>
      </c>
      <c r="CR365" s="213"/>
      <c r="CS365" s="213"/>
      <c r="CT365" s="213">
        <f t="shared" si="202"/>
        <v>0</v>
      </c>
      <c r="CU365">
        <f t="shared" si="203"/>
        <v>0</v>
      </c>
      <c r="CV365">
        <f t="shared" si="204"/>
        <v>0</v>
      </c>
      <c r="CW365">
        <f t="shared" si="205"/>
        <v>0</v>
      </c>
      <c r="CY365" s="140" t="e">
        <f t="shared" si="206"/>
        <v>#NAME?</v>
      </c>
      <c r="CZ365">
        <f t="shared" si="207"/>
        <v>0</v>
      </c>
    </row>
    <row r="366" spans="1:104">
      <c r="A366" s="181">
        <v>295</v>
      </c>
      <c r="B366" s="230"/>
      <c r="C366" s="182" t="s">
        <v>130</v>
      </c>
      <c r="D366" s="183"/>
      <c r="E366" s="184"/>
      <c r="F366" s="152"/>
      <c r="G366" s="152"/>
      <c r="H366" s="185">
        <f t="shared" si="172"/>
        <v>0</v>
      </c>
      <c r="I366" s="153"/>
      <c r="J366" s="153"/>
      <c r="K366" s="186">
        <f t="shared" si="173"/>
        <v>0</v>
      </c>
      <c r="L366" s="187"/>
      <c r="M366" s="187"/>
      <c r="N366" s="187">
        <f t="shared" si="174"/>
        <v>0</v>
      </c>
      <c r="O366" s="188"/>
      <c r="P366" s="188"/>
      <c r="Q366" s="188">
        <f t="shared" si="175"/>
        <v>0</v>
      </c>
      <c r="R366" s="189"/>
      <c r="S366" s="189"/>
      <c r="T366" s="189">
        <f t="shared" si="176"/>
        <v>0</v>
      </c>
      <c r="U366" s="190"/>
      <c r="V366" s="190"/>
      <c r="W366" s="190">
        <f t="shared" si="177"/>
        <v>0</v>
      </c>
      <c r="X366" s="191"/>
      <c r="Y366" s="191"/>
      <c r="Z366" s="191">
        <f t="shared" si="178"/>
        <v>0</v>
      </c>
      <c r="AA366" s="192"/>
      <c r="AB366" s="192"/>
      <c r="AC366" s="192">
        <f t="shared" si="179"/>
        <v>0</v>
      </c>
      <c r="AD366" s="193"/>
      <c r="AE366" s="193"/>
      <c r="AF366" s="193">
        <f t="shared" si="180"/>
        <v>0</v>
      </c>
      <c r="AG366" s="194"/>
      <c r="AH366" s="194"/>
      <c r="AI366" s="194">
        <f t="shared" si="181"/>
        <v>0</v>
      </c>
      <c r="AJ366" s="195"/>
      <c r="AK366" s="195"/>
      <c r="AL366" s="195">
        <f t="shared" si="182"/>
        <v>0</v>
      </c>
      <c r="AM366" s="196"/>
      <c r="AN366" s="196"/>
      <c r="AO366" s="196">
        <f t="shared" si="183"/>
        <v>0</v>
      </c>
      <c r="AP366" s="197"/>
      <c r="AQ366" s="197"/>
      <c r="AR366" s="197">
        <f t="shared" si="184"/>
        <v>0</v>
      </c>
      <c r="AS366" s="198"/>
      <c r="AT366" s="198"/>
      <c r="AU366" s="198">
        <f t="shared" si="185"/>
        <v>0</v>
      </c>
      <c r="AV366" s="199"/>
      <c r="AW366" s="199"/>
      <c r="AX366" s="199">
        <f t="shared" si="186"/>
        <v>0</v>
      </c>
      <c r="AY366" s="200"/>
      <c r="AZ366" s="200"/>
      <c r="BA366" s="200">
        <f t="shared" si="187"/>
        <v>0</v>
      </c>
      <c r="BB366" s="201"/>
      <c r="BC366" s="201"/>
      <c r="BD366" s="201">
        <f t="shared" si="188"/>
        <v>0</v>
      </c>
      <c r="BE366" s="202"/>
      <c r="BF366" s="202"/>
      <c r="BG366" s="202">
        <f t="shared" si="189"/>
        <v>0</v>
      </c>
      <c r="BH366" s="203"/>
      <c r="BI366" s="203"/>
      <c r="BJ366" s="203">
        <f t="shared" si="190"/>
        <v>0</v>
      </c>
      <c r="BK366" s="195"/>
      <c r="BL366" s="195"/>
      <c r="BM366" s="195">
        <f t="shared" si="191"/>
        <v>0</v>
      </c>
      <c r="BN366" s="204"/>
      <c r="BO366" s="204"/>
      <c r="BP366" s="204">
        <f t="shared" si="192"/>
        <v>0</v>
      </c>
      <c r="BQ366" s="205"/>
      <c r="BR366" s="205"/>
      <c r="BS366" s="205">
        <f t="shared" si="193"/>
        <v>0</v>
      </c>
      <c r="BT366" s="206"/>
      <c r="BU366" s="206"/>
      <c r="BV366" s="206">
        <f t="shared" si="194"/>
        <v>0</v>
      </c>
      <c r="BW366" s="207"/>
      <c r="BX366" s="207"/>
      <c r="BY366" s="207">
        <f t="shared" si="195"/>
        <v>0</v>
      </c>
      <c r="BZ366" s="208"/>
      <c r="CA366" s="208"/>
      <c r="CB366" s="208">
        <f t="shared" si="196"/>
        <v>0</v>
      </c>
      <c r="CC366" s="209"/>
      <c r="CD366" s="209"/>
      <c r="CE366" s="209">
        <f t="shared" si="197"/>
        <v>0</v>
      </c>
      <c r="CF366" s="210"/>
      <c r="CG366" s="210"/>
      <c r="CH366" s="210">
        <f t="shared" si="198"/>
        <v>0</v>
      </c>
      <c r="CI366" s="211"/>
      <c r="CJ366" s="211"/>
      <c r="CK366" s="211">
        <f t="shared" si="199"/>
        <v>0</v>
      </c>
      <c r="CL366" s="206"/>
      <c r="CM366" s="206"/>
      <c r="CN366" s="206">
        <f t="shared" si="200"/>
        <v>0</v>
      </c>
      <c r="CO366" s="212"/>
      <c r="CP366" s="212"/>
      <c r="CQ366" s="212">
        <f t="shared" si="201"/>
        <v>0</v>
      </c>
      <c r="CR366" s="213"/>
      <c r="CS366" s="213"/>
      <c r="CT366" s="213">
        <f t="shared" si="202"/>
        <v>0</v>
      </c>
      <c r="CU366">
        <f t="shared" si="203"/>
        <v>0</v>
      </c>
      <c r="CV366">
        <f t="shared" si="204"/>
        <v>0</v>
      </c>
      <c r="CW366">
        <f t="shared" si="205"/>
        <v>0</v>
      </c>
      <c r="CY366" s="140" t="e">
        <f t="shared" si="206"/>
        <v>#NAME?</v>
      </c>
      <c r="CZ366">
        <f t="shared" si="207"/>
        <v>0</v>
      </c>
    </row>
    <row r="367" spans="1:104">
      <c r="A367" s="181">
        <v>296</v>
      </c>
      <c r="B367" s="230"/>
      <c r="C367" s="182" t="s">
        <v>130</v>
      </c>
      <c r="D367" s="183"/>
      <c r="E367" s="184"/>
      <c r="F367" s="152"/>
      <c r="G367" s="152"/>
      <c r="H367" s="185">
        <f t="shared" si="172"/>
        <v>0</v>
      </c>
      <c r="I367" s="153"/>
      <c r="J367" s="153"/>
      <c r="K367" s="186">
        <f t="shared" si="173"/>
        <v>0</v>
      </c>
      <c r="L367" s="187"/>
      <c r="M367" s="187"/>
      <c r="N367" s="187">
        <f t="shared" si="174"/>
        <v>0</v>
      </c>
      <c r="O367" s="188"/>
      <c r="P367" s="188"/>
      <c r="Q367" s="188">
        <f t="shared" si="175"/>
        <v>0</v>
      </c>
      <c r="R367" s="189"/>
      <c r="S367" s="189"/>
      <c r="T367" s="189">
        <f t="shared" si="176"/>
        <v>0</v>
      </c>
      <c r="U367" s="190"/>
      <c r="V367" s="190"/>
      <c r="W367" s="190">
        <f t="shared" si="177"/>
        <v>0</v>
      </c>
      <c r="X367" s="191"/>
      <c r="Y367" s="191"/>
      <c r="Z367" s="191">
        <f t="shared" si="178"/>
        <v>0</v>
      </c>
      <c r="AA367" s="192"/>
      <c r="AB367" s="192"/>
      <c r="AC367" s="192">
        <f t="shared" si="179"/>
        <v>0</v>
      </c>
      <c r="AD367" s="193"/>
      <c r="AE367" s="193"/>
      <c r="AF367" s="193">
        <f t="shared" si="180"/>
        <v>0</v>
      </c>
      <c r="AG367" s="194"/>
      <c r="AH367" s="194"/>
      <c r="AI367" s="194">
        <f t="shared" si="181"/>
        <v>0</v>
      </c>
      <c r="AJ367" s="195"/>
      <c r="AK367" s="195"/>
      <c r="AL367" s="195">
        <f t="shared" si="182"/>
        <v>0</v>
      </c>
      <c r="AM367" s="196"/>
      <c r="AN367" s="196"/>
      <c r="AO367" s="196">
        <f t="shared" si="183"/>
        <v>0</v>
      </c>
      <c r="AP367" s="197"/>
      <c r="AQ367" s="197"/>
      <c r="AR367" s="197">
        <f t="shared" si="184"/>
        <v>0</v>
      </c>
      <c r="AS367" s="198"/>
      <c r="AT367" s="198"/>
      <c r="AU367" s="198">
        <f t="shared" si="185"/>
        <v>0</v>
      </c>
      <c r="AV367" s="199"/>
      <c r="AW367" s="199"/>
      <c r="AX367" s="199">
        <f t="shared" si="186"/>
        <v>0</v>
      </c>
      <c r="AY367" s="200"/>
      <c r="AZ367" s="200"/>
      <c r="BA367" s="200">
        <f t="shared" si="187"/>
        <v>0</v>
      </c>
      <c r="BB367" s="201"/>
      <c r="BC367" s="201"/>
      <c r="BD367" s="201">
        <f t="shared" si="188"/>
        <v>0</v>
      </c>
      <c r="BE367" s="202"/>
      <c r="BF367" s="202"/>
      <c r="BG367" s="202">
        <f t="shared" si="189"/>
        <v>0</v>
      </c>
      <c r="BH367" s="203"/>
      <c r="BI367" s="203"/>
      <c r="BJ367" s="203">
        <f t="shared" si="190"/>
        <v>0</v>
      </c>
      <c r="BK367" s="195"/>
      <c r="BL367" s="195"/>
      <c r="BM367" s="195">
        <f t="shared" si="191"/>
        <v>0</v>
      </c>
      <c r="BN367" s="204"/>
      <c r="BO367" s="204"/>
      <c r="BP367" s="204">
        <f t="shared" si="192"/>
        <v>0</v>
      </c>
      <c r="BQ367" s="205"/>
      <c r="BR367" s="205"/>
      <c r="BS367" s="205">
        <f t="shared" si="193"/>
        <v>0</v>
      </c>
      <c r="BT367" s="206"/>
      <c r="BU367" s="206"/>
      <c r="BV367" s="206">
        <f t="shared" si="194"/>
        <v>0</v>
      </c>
      <c r="BW367" s="207"/>
      <c r="BX367" s="207"/>
      <c r="BY367" s="207">
        <f t="shared" si="195"/>
        <v>0</v>
      </c>
      <c r="BZ367" s="208"/>
      <c r="CA367" s="208"/>
      <c r="CB367" s="208">
        <f t="shared" si="196"/>
        <v>0</v>
      </c>
      <c r="CC367" s="209"/>
      <c r="CD367" s="209"/>
      <c r="CE367" s="209">
        <f t="shared" si="197"/>
        <v>0</v>
      </c>
      <c r="CF367" s="210"/>
      <c r="CG367" s="210"/>
      <c r="CH367" s="210">
        <f t="shared" si="198"/>
        <v>0</v>
      </c>
      <c r="CI367" s="211"/>
      <c r="CJ367" s="211"/>
      <c r="CK367" s="211">
        <f t="shared" si="199"/>
        <v>0</v>
      </c>
      <c r="CL367" s="206"/>
      <c r="CM367" s="206"/>
      <c r="CN367" s="206">
        <f t="shared" si="200"/>
        <v>0</v>
      </c>
      <c r="CO367" s="212"/>
      <c r="CP367" s="212"/>
      <c r="CQ367" s="212">
        <f t="shared" si="201"/>
        <v>0</v>
      </c>
      <c r="CR367" s="213"/>
      <c r="CS367" s="213"/>
      <c r="CT367" s="213">
        <f t="shared" si="202"/>
        <v>0</v>
      </c>
      <c r="CU367">
        <f t="shared" si="203"/>
        <v>0</v>
      </c>
      <c r="CV367">
        <f t="shared" si="204"/>
        <v>0</v>
      </c>
      <c r="CW367">
        <f t="shared" si="205"/>
        <v>0</v>
      </c>
      <c r="CY367" s="140" t="e">
        <f t="shared" si="206"/>
        <v>#NAME?</v>
      </c>
      <c r="CZ367">
        <f t="shared" si="207"/>
        <v>0</v>
      </c>
    </row>
    <row r="368" spans="1:104">
      <c r="A368" s="181">
        <v>297</v>
      </c>
      <c r="B368" s="230"/>
      <c r="C368" s="182" t="s">
        <v>130</v>
      </c>
      <c r="D368" s="183"/>
      <c r="E368" s="184"/>
      <c r="F368" s="152"/>
      <c r="G368" s="152"/>
      <c r="H368" s="185">
        <f t="shared" si="172"/>
        <v>0</v>
      </c>
      <c r="I368" s="153"/>
      <c r="J368" s="153"/>
      <c r="K368" s="186">
        <f t="shared" si="173"/>
        <v>0</v>
      </c>
      <c r="L368" s="187"/>
      <c r="M368" s="187"/>
      <c r="N368" s="187">
        <f t="shared" si="174"/>
        <v>0</v>
      </c>
      <c r="O368" s="188"/>
      <c r="P368" s="188"/>
      <c r="Q368" s="188">
        <f t="shared" si="175"/>
        <v>0</v>
      </c>
      <c r="R368" s="189"/>
      <c r="S368" s="189"/>
      <c r="T368" s="189">
        <f t="shared" si="176"/>
        <v>0</v>
      </c>
      <c r="U368" s="190"/>
      <c r="V368" s="190"/>
      <c r="W368" s="190">
        <f t="shared" si="177"/>
        <v>0</v>
      </c>
      <c r="X368" s="191"/>
      <c r="Y368" s="191"/>
      <c r="Z368" s="191">
        <f t="shared" si="178"/>
        <v>0</v>
      </c>
      <c r="AA368" s="192"/>
      <c r="AB368" s="192"/>
      <c r="AC368" s="192">
        <f t="shared" si="179"/>
        <v>0</v>
      </c>
      <c r="AD368" s="193"/>
      <c r="AE368" s="193"/>
      <c r="AF368" s="193">
        <f t="shared" si="180"/>
        <v>0</v>
      </c>
      <c r="AG368" s="194"/>
      <c r="AH368" s="194"/>
      <c r="AI368" s="194">
        <f t="shared" si="181"/>
        <v>0</v>
      </c>
      <c r="AJ368" s="195"/>
      <c r="AK368" s="195"/>
      <c r="AL368" s="195">
        <f t="shared" si="182"/>
        <v>0</v>
      </c>
      <c r="AM368" s="196"/>
      <c r="AN368" s="196"/>
      <c r="AO368" s="196">
        <f t="shared" si="183"/>
        <v>0</v>
      </c>
      <c r="AP368" s="197"/>
      <c r="AQ368" s="197"/>
      <c r="AR368" s="197">
        <f t="shared" si="184"/>
        <v>0</v>
      </c>
      <c r="AS368" s="198"/>
      <c r="AT368" s="198"/>
      <c r="AU368" s="198">
        <f t="shared" si="185"/>
        <v>0</v>
      </c>
      <c r="AV368" s="199"/>
      <c r="AW368" s="199"/>
      <c r="AX368" s="199">
        <f t="shared" si="186"/>
        <v>0</v>
      </c>
      <c r="AY368" s="200"/>
      <c r="AZ368" s="200"/>
      <c r="BA368" s="200">
        <f t="shared" si="187"/>
        <v>0</v>
      </c>
      <c r="BB368" s="201"/>
      <c r="BC368" s="201"/>
      <c r="BD368" s="201">
        <f t="shared" si="188"/>
        <v>0</v>
      </c>
      <c r="BE368" s="202"/>
      <c r="BF368" s="202"/>
      <c r="BG368" s="202">
        <f t="shared" si="189"/>
        <v>0</v>
      </c>
      <c r="BH368" s="203"/>
      <c r="BI368" s="203"/>
      <c r="BJ368" s="203">
        <f t="shared" si="190"/>
        <v>0</v>
      </c>
      <c r="BK368" s="195"/>
      <c r="BL368" s="195"/>
      <c r="BM368" s="195">
        <f t="shared" si="191"/>
        <v>0</v>
      </c>
      <c r="BN368" s="204"/>
      <c r="BO368" s="204"/>
      <c r="BP368" s="204">
        <f t="shared" si="192"/>
        <v>0</v>
      </c>
      <c r="BQ368" s="205"/>
      <c r="BR368" s="205"/>
      <c r="BS368" s="205">
        <f t="shared" si="193"/>
        <v>0</v>
      </c>
      <c r="BT368" s="206"/>
      <c r="BU368" s="206"/>
      <c r="BV368" s="206">
        <f t="shared" si="194"/>
        <v>0</v>
      </c>
      <c r="BW368" s="207"/>
      <c r="BX368" s="207"/>
      <c r="BY368" s="207">
        <f t="shared" si="195"/>
        <v>0</v>
      </c>
      <c r="BZ368" s="208"/>
      <c r="CA368" s="208"/>
      <c r="CB368" s="208">
        <f t="shared" si="196"/>
        <v>0</v>
      </c>
      <c r="CC368" s="209"/>
      <c r="CD368" s="209"/>
      <c r="CE368" s="209">
        <f t="shared" si="197"/>
        <v>0</v>
      </c>
      <c r="CF368" s="210"/>
      <c r="CG368" s="210"/>
      <c r="CH368" s="210">
        <f t="shared" si="198"/>
        <v>0</v>
      </c>
      <c r="CI368" s="211"/>
      <c r="CJ368" s="211"/>
      <c r="CK368" s="211">
        <f t="shared" si="199"/>
        <v>0</v>
      </c>
      <c r="CL368" s="206"/>
      <c r="CM368" s="206"/>
      <c r="CN368" s="206">
        <f t="shared" si="200"/>
        <v>0</v>
      </c>
      <c r="CO368" s="212"/>
      <c r="CP368" s="212"/>
      <c r="CQ368" s="212">
        <f t="shared" si="201"/>
        <v>0</v>
      </c>
      <c r="CR368" s="213"/>
      <c r="CS368" s="213"/>
      <c r="CT368" s="213">
        <f t="shared" si="202"/>
        <v>0</v>
      </c>
      <c r="CU368">
        <f t="shared" si="203"/>
        <v>0</v>
      </c>
      <c r="CV368">
        <f t="shared" si="204"/>
        <v>0</v>
      </c>
      <c r="CW368">
        <f t="shared" si="205"/>
        <v>0</v>
      </c>
      <c r="CY368" s="140" t="e">
        <f t="shared" si="206"/>
        <v>#NAME?</v>
      </c>
      <c r="CZ368">
        <f t="shared" si="207"/>
        <v>0</v>
      </c>
    </row>
    <row r="369" spans="1:104">
      <c r="A369" s="181">
        <v>298</v>
      </c>
      <c r="B369" s="230"/>
      <c r="C369" s="182" t="s">
        <v>130</v>
      </c>
      <c r="D369" s="183"/>
      <c r="E369" s="184"/>
      <c r="F369" s="152"/>
      <c r="G369" s="152"/>
      <c r="H369" s="185">
        <f t="shared" si="172"/>
        <v>0</v>
      </c>
      <c r="I369" s="153"/>
      <c r="J369" s="153"/>
      <c r="K369" s="186">
        <f t="shared" si="173"/>
        <v>0</v>
      </c>
      <c r="L369" s="187"/>
      <c r="M369" s="187"/>
      <c r="N369" s="187">
        <f t="shared" si="174"/>
        <v>0</v>
      </c>
      <c r="O369" s="188"/>
      <c r="P369" s="188"/>
      <c r="Q369" s="188">
        <f t="shared" si="175"/>
        <v>0</v>
      </c>
      <c r="R369" s="189"/>
      <c r="S369" s="189"/>
      <c r="T369" s="189">
        <f t="shared" si="176"/>
        <v>0</v>
      </c>
      <c r="U369" s="190"/>
      <c r="V369" s="190"/>
      <c r="W369" s="190">
        <f t="shared" si="177"/>
        <v>0</v>
      </c>
      <c r="X369" s="191"/>
      <c r="Y369" s="191"/>
      <c r="Z369" s="191">
        <f t="shared" si="178"/>
        <v>0</v>
      </c>
      <c r="AA369" s="192"/>
      <c r="AB369" s="192"/>
      <c r="AC369" s="192">
        <f t="shared" si="179"/>
        <v>0</v>
      </c>
      <c r="AD369" s="193"/>
      <c r="AE369" s="193"/>
      <c r="AF369" s="193">
        <f t="shared" si="180"/>
        <v>0</v>
      </c>
      <c r="AG369" s="194"/>
      <c r="AH369" s="194"/>
      <c r="AI369" s="194">
        <f t="shared" si="181"/>
        <v>0</v>
      </c>
      <c r="AJ369" s="195"/>
      <c r="AK369" s="195"/>
      <c r="AL369" s="195">
        <f t="shared" si="182"/>
        <v>0</v>
      </c>
      <c r="AM369" s="196"/>
      <c r="AN369" s="196"/>
      <c r="AO369" s="196">
        <f t="shared" si="183"/>
        <v>0</v>
      </c>
      <c r="AP369" s="197"/>
      <c r="AQ369" s="197"/>
      <c r="AR369" s="197">
        <f t="shared" si="184"/>
        <v>0</v>
      </c>
      <c r="AS369" s="198"/>
      <c r="AT369" s="198"/>
      <c r="AU369" s="198">
        <f t="shared" si="185"/>
        <v>0</v>
      </c>
      <c r="AV369" s="199"/>
      <c r="AW369" s="199"/>
      <c r="AX369" s="199">
        <f t="shared" si="186"/>
        <v>0</v>
      </c>
      <c r="AY369" s="200"/>
      <c r="AZ369" s="200"/>
      <c r="BA369" s="200">
        <f t="shared" si="187"/>
        <v>0</v>
      </c>
      <c r="BB369" s="201"/>
      <c r="BC369" s="201"/>
      <c r="BD369" s="201">
        <f t="shared" si="188"/>
        <v>0</v>
      </c>
      <c r="BE369" s="202"/>
      <c r="BF369" s="202"/>
      <c r="BG369" s="202">
        <f t="shared" si="189"/>
        <v>0</v>
      </c>
      <c r="BH369" s="203"/>
      <c r="BI369" s="203"/>
      <c r="BJ369" s="203">
        <f t="shared" si="190"/>
        <v>0</v>
      </c>
      <c r="BK369" s="195"/>
      <c r="BL369" s="195"/>
      <c r="BM369" s="195">
        <f t="shared" si="191"/>
        <v>0</v>
      </c>
      <c r="BN369" s="204"/>
      <c r="BO369" s="204"/>
      <c r="BP369" s="204">
        <f t="shared" si="192"/>
        <v>0</v>
      </c>
      <c r="BQ369" s="205"/>
      <c r="BR369" s="205"/>
      <c r="BS369" s="205">
        <f t="shared" si="193"/>
        <v>0</v>
      </c>
      <c r="BT369" s="206"/>
      <c r="BU369" s="206"/>
      <c r="BV369" s="206">
        <f t="shared" si="194"/>
        <v>0</v>
      </c>
      <c r="BW369" s="207"/>
      <c r="BX369" s="207"/>
      <c r="BY369" s="207">
        <f t="shared" si="195"/>
        <v>0</v>
      </c>
      <c r="BZ369" s="208"/>
      <c r="CA369" s="208"/>
      <c r="CB369" s="208">
        <f t="shared" si="196"/>
        <v>0</v>
      </c>
      <c r="CC369" s="209"/>
      <c r="CD369" s="209"/>
      <c r="CE369" s="209">
        <f t="shared" si="197"/>
        <v>0</v>
      </c>
      <c r="CF369" s="210"/>
      <c r="CG369" s="210"/>
      <c r="CH369" s="210">
        <f t="shared" si="198"/>
        <v>0</v>
      </c>
      <c r="CI369" s="211"/>
      <c r="CJ369" s="211"/>
      <c r="CK369" s="211">
        <f t="shared" si="199"/>
        <v>0</v>
      </c>
      <c r="CL369" s="206"/>
      <c r="CM369" s="206"/>
      <c r="CN369" s="206">
        <f t="shared" si="200"/>
        <v>0</v>
      </c>
      <c r="CO369" s="212"/>
      <c r="CP369" s="212"/>
      <c r="CQ369" s="212">
        <f t="shared" si="201"/>
        <v>0</v>
      </c>
      <c r="CR369" s="213"/>
      <c r="CS369" s="213"/>
      <c r="CT369" s="213">
        <f t="shared" si="202"/>
        <v>0</v>
      </c>
      <c r="CU369">
        <f t="shared" si="203"/>
        <v>0</v>
      </c>
      <c r="CV369">
        <f t="shared" si="204"/>
        <v>0</v>
      </c>
      <c r="CW369">
        <f t="shared" si="205"/>
        <v>0</v>
      </c>
      <c r="CY369" s="140" t="e">
        <f t="shared" si="206"/>
        <v>#NAME?</v>
      </c>
      <c r="CZ369">
        <f t="shared" si="207"/>
        <v>0</v>
      </c>
    </row>
    <row r="370" spans="1:104">
      <c r="A370" s="181">
        <v>299</v>
      </c>
      <c r="B370" s="230"/>
      <c r="C370" s="182" t="s">
        <v>130</v>
      </c>
      <c r="D370" s="183"/>
      <c r="E370" s="184"/>
      <c r="F370" s="152"/>
      <c r="G370" s="152"/>
      <c r="H370" s="185">
        <f t="shared" si="172"/>
        <v>0</v>
      </c>
      <c r="I370" s="153"/>
      <c r="J370" s="153"/>
      <c r="K370" s="186">
        <f t="shared" si="173"/>
        <v>0</v>
      </c>
      <c r="L370" s="187"/>
      <c r="M370" s="187"/>
      <c r="N370" s="187">
        <f t="shared" si="174"/>
        <v>0</v>
      </c>
      <c r="O370" s="188"/>
      <c r="P370" s="188"/>
      <c r="Q370" s="188">
        <f t="shared" si="175"/>
        <v>0</v>
      </c>
      <c r="R370" s="189"/>
      <c r="S370" s="189"/>
      <c r="T370" s="189">
        <f t="shared" si="176"/>
        <v>0</v>
      </c>
      <c r="U370" s="190"/>
      <c r="V370" s="190"/>
      <c r="W370" s="190">
        <f t="shared" si="177"/>
        <v>0</v>
      </c>
      <c r="X370" s="191"/>
      <c r="Y370" s="191"/>
      <c r="Z370" s="191">
        <f t="shared" si="178"/>
        <v>0</v>
      </c>
      <c r="AA370" s="192"/>
      <c r="AB370" s="192"/>
      <c r="AC370" s="192">
        <f t="shared" si="179"/>
        <v>0</v>
      </c>
      <c r="AD370" s="193"/>
      <c r="AE370" s="193"/>
      <c r="AF370" s="193">
        <f t="shared" si="180"/>
        <v>0</v>
      </c>
      <c r="AG370" s="194"/>
      <c r="AH370" s="194"/>
      <c r="AI370" s="194">
        <f t="shared" si="181"/>
        <v>0</v>
      </c>
      <c r="AJ370" s="195"/>
      <c r="AK370" s="195"/>
      <c r="AL370" s="195">
        <f t="shared" si="182"/>
        <v>0</v>
      </c>
      <c r="AM370" s="196"/>
      <c r="AN370" s="196"/>
      <c r="AO370" s="196">
        <f t="shared" si="183"/>
        <v>0</v>
      </c>
      <c r="AP370" s="197"/>
      <c r="AQ370" s="197"/>
      <c r="AR370" s="197">
        <f t="shared" si="184"/>
        <v>0</v>
      </c>
      <c r="AS370" s="198"/>
      <c r="AT370" s="198"/>
      <c r="AU370" s="198">
        <f t="shared" si="185"/>
        <v>0</v>
      </c>
      <c r="AV370" s="199"/>
      <c r="AW370" s="199"/>
      <c r="AX370" s="199">
        <f t="shared" si="186"/>
        <v>0</v>
      </c>
      <c r="AY370" s="200"/>
      <c r="AZ370" s="200"/>
      <c r="BA370" s="200">
        <f t="shared" si="187"/>
        <v>0</v>
      </c>
      <c r="BB370" s="201"/>
      <c r="BC370" s="201"/>
      <c r="BD370" s="201">
        <f t="shared" si="188"/>
        <v>0</v>
      </c>
      <c r="BE370" s="202"/>
      <c r="BF370" s="202"/>
      <c r="BG370" s="202">
        <f t="shared" si="189"/>
        <v>0</v>
      </c>
      <c r="BH370" s="203"/>
      <c r="BI370" s="203"/>
      <c r="BJ370" s="203">
        <f t="shared" si="190"/>
        <v>0</v>
      </c>
      <c r="BK370" s="195"/>
      <c r="BL370" s="195"/>
      <c r="BM370" s="195">
        <f t="shared" si="191"/>
        <v>0</v>
      </c>
      <c r="BN370" s="204"/>
      <c r="BO370" s="204"/>
      <c r="BP370" s="204">
        <f t="shared" si="192"/>
        <v>0</v>
      </c>
      <c r="BQ370" s="205"/>
      <c r="BR370" s="205"/>
      <c r="BS370" s="205">
        <f t="shared" si="193"/>
        <v>0</v>
      </c>
      <c r="BT370" s="206"/>
      <c r="BU370" s="206"/>
      <c r="BV370" s="206">
        <f t="shared" si="194"/>
        <v>0</v>
      </c>
      <c r="BW370" s="207"/>
      <c r="BX370" s="207"/>
      <c r="BY370" s="207">
        <f t="shared" si="195"/>
        <v>0</v>
      </c>
      <c r="BZ370" s="208"/>
      <c r="CA370" s="208"/>
      <c r="CB370" s="208">
        <f t="shared" si="196"/>
        <v>0</v>
      </c>
      <c r="CC370" s="209"/>
      <c r="CD370" s="209"/>
      <c r="CE370" s="209">
        <f t="shared" si="197"/>
        <v>0</v>
      </c>
      <c r="CF370" s="210"/>
      <c r="CG370" s="210"/>
      <c r="CH370" s="210">
        <f t="shared" si="198"/>
        <v>0</v>
      </c>
      <c r="CI370" s="211"/>
      <c r="CJ370" s="211"/>
      <c r="CK370" s="211">
        <f t="shared" si="199"/>
        <v>0</v>
      </c>
      <c r="CL370" s="206"/>
      <c r="CM370" s="206"/>
      <c r="CN370" s="206">
        <f t="shared" si="200"/>
        <v>0</v>
      </c>
      <c r="CO370" s="212"/>
      <c r="CP370" s="212"/>
      <c r="CQ370" s="212">
        <f t="shared" si="201"/>
        <v>0</v>
      </c>
      <c r="CR370" s="213"/>
      <c r="CS370" s="213"/>
      <c r="CT370" s="213">
        <f t="shared" si="202"/>
        <v>0</v>
      </c>
      <c r="CU370">
        <f t="shared" si="203"/>
        <v>0</v>
      </c>
      <c r="CV370">
        <f t="shared" si="204"/>
        <v>0</v>
      </c>
      <c r="CW370">
        <f t="shared" si="205"/>
        <v>0</v>
      </c>
      <c r="CY370" s="140" t="e">
        <f t="shared" si="206"/>
        <v>#NAME?</v>
      </c>
      <c r="CZ370">
        <f t="shared" si="207"/>
        <v>0</v>
      </c>
    </row>
    <row r="371" spans="1:104">
      <c r="A371" s="181">
        <v>300</v>
      </c>
      <c r="B371" s="230"/>
      <c r="C371" s="182" t="s">
        <v>130</v>
      </c>
      <c r="D371" s="183"/>
      <c r="E371" s="184"/>
      <c r="F371" s="152"/>
      <c r="G371" s="152"/>
      <c r="H371" s="185">
        <f t="shared" si="172"/>
        <v>0</v>
      </c>
      <c r="I371" s="153"/>
      <c r="J371" s="153"/>
      <c r="K371" s="186">
        <f t="shared" si="173"/>
        <v>0</v>
      </c>
      <c r="L371" s="187"/>
      <c r="M371" s="187"/>
      <c r="N371" s="187">
        <f t="shared" si="174"/>
        <v>0</v>
      </c>
      <c r="O371" s="188"/>
      <c r="P371" s="188"/>
      <c r="Q371" s="188">
        <f t="shared" si="175"/>
        <v>0</v>
      </c>
      <c r="R371" s="189"/>
      <c r="S371" s="189"/>
      <c r="T371" s="189">
        <f t="shared" si="176"/>
        <v>0</v>
      </c>
      <c r="U371" s="190"/>
      <c r="V371" s="190"/>
      <c r="W371" s="190">
        <f t="shared" si="177"/>
        <v>0</v>
      </c>
      <c r="X371" s="191"/>
      <c r="Y371" s="191"/>
      <c r="Z371" s="191">
        <f t="shared" si="178"/>
        <v>0</v>
      </c>
      <c r="AA371" s="192"/>
      <c r="AB371" s="192"/>
      <c r="AC371" s="192">
        <f t="shared" si="179"/>
        <v>0</v>
      </c>
      <c r="AD371" s="193"/>
      <c r="AE371" s="193"/>
      <c r="AF371" s="193">
        <f t="shared" si="180"/>
        <v>0</v>
      </c>
      <c r="AG371" s="194"/>
      <c r="AH371" s="194"/>
      <c r="AI371" s="194">
        <f t="shared" si="181"/>
        <v>0</v>
      </c>
      <c r="AJ371" s="195"/>
      <c r="AK371" s="195"/>
      <c r="AL371" s="195">
        <f t="shared" si="182"/>
        <v>0</v>
      </c>
      <c r="AM371" s="196"/>
      <c r="AN371" s="196"/>
      <c r="AO371" s="196">
        <f t="shared" si="183"/>
        <v>0</v>
      </c>
      <c r="AP371" s="197"/>
      <c r="AQ371" s="197"/>
      <c r="AR371" s="197">
        <f t="shared" si="184"/>
        <v>0</v>
      </c>
      <c r="AS371" s="198"/>
      <c r="AT371" s="198"/>
      <c r="AU371" s="198">
        <f t="shared" si="185"/>
        <v>0</v>
      </c>
      <c r="AV371" s="199"/>
      <c r="AW371" s="199"/>
      <c r="AX371" s="199">
        <f t="shared" si="186"/>
        <v>0</v>
      </c>
      <c r="AY371" s="200"/>
      <c r="AZ371" s="200"/>
      <c r="BA371" s="200">
        <f t="shared" si="187"/>
        <v>0</v>
      </c>
      <c r="BB371" s="201"/>
      <c r="BC371" s="201"/>
      <c r="BD371" s="201">
        <f t="shared" si="188"/>
        <v>0</v>
      </c>
      <c r="BE371" s="202"/>
      <c r="BF371" s="202"/>
      <c r="BG371" s="202">
        <f t="shared" si="189"/>
        <v>0</v>
      </c>
      <c r="BH371" s="203"/>
      <c r="BI371" s="203"/>
      <c r="BJ371" s="203">
        <f t="shared" si="190"/>
        <v>0</v>
      </c>
      <c r="BK371" s="195"/>
      <c r="BL371" s="195"/>
      <c r="BM371" s="195">
        <f t="shared" si="191"/>
        <v>0</v>
      </c>
      <c r="BN371" s="204"/>
      <c r="BO371" s="204"/>
      <c r="BP371" s="204">
        <f t="shared" si="192"/>
        <v>0</v>
      </c>
      <c r="BQ371" s="205"/>
      <c r="BR371" s="205"/>
      <c r="BS371" s="205">
        <f t="shared" si="193"/>
        <v>0</v>
      </c>
      <c r="BT371" s="206"/>
      <c r="BU371" s="206"/>
      <c r="BV371" s="206">
        <f t="shared" si="194"/>
        <v>0</v>
      </c>
      <c r="BW371" s="207"/>
      <c r="BX371" s="207"/>
      <c r="BY371" s="207">
        <f t="shared" si="195"/>
        <v>0</v>
      </c>
      <c r="BZ371" s="208"/>
      <c r="CA371" s="208"/>
      <c r="CB371" s="208">
        <f t="shared" si="196"/>
        <v>0</v>
      </c>
      <c r="CC371" s="209"/>
      <c r="CD371" s="209"/>
      <c r="CE371" s="209">
        <f t="shared" si="197"/>
        <v>0</v>
      </c>
      <c r="CF371" s="210"/>
      <c r="CG371" s="210"/>
      <c r="CH371" s="210">
        <f t="shared" si="198"/>
        <v>0</v>
      </c>
      <c r="CI371" s="211"/>
      <c r="CJ371" s="211"/>
      <c r="CK371" s="211">
        <f t="shared" si="199"/>
        <v>0</v>
      </c>
      <c r="CL371" s="206"/>
      <c r="CM371" s="206"/>
      <c r="CN371" s="206">
        <f t="shared" si="200"/>
        <v>0</v>
      </c>
      <c r="CO371" s="212"/>
      <c r="CP371" s="212"/>
      <c r="CQ371" s="212">
        <f t="shared" si="201"/>
        <v>0</v>
      </c>
      <c r="CR371" s="213"/>
      <c r="CS371" s="213"/>
      <c r="CT371" s="213">
        <f t="shared" si="202"/>
        <v>0</v>
      </c>
      <c r="CU371">
        <f t="shared" si="203"/>
        <v>0</v>
      </c>
      <c r="CV371">
        <f t="shared" si="204"/>
        <v>0</v>
      </c>
      <c r="CW371">
        <f t="shared" si="205"/>
        <v>0</v>
      </c>
      <c r="CY371" s="140" t="e">
        <f t="shared" si="206"/>
        <v>#NAME?</v>
      </c>
      <c r="CZ371">
        <f t="shared" si="207"/>
        <v>0</v>
      </c>
    </row>
    <row r="372" spans="1:104">
      <c r="A372" s="181">
        <v>301</v>
      </c>
      <c r="B372" s="230"/>
      <c r="C372" s="182" t="s">
        <v>130</v>
      </c>
      <c r="D372" s="183"/>
      <c r="E372" s="184"/>
      <c r="F372" s="152"/>
      <c r="G372" s="152"/>
      <c r="H372" s="185">
        <f t="shared" si="172"/>
        <v>0</v>
      </c>
      <c r="I372" s="153"/>
      <c r="J372" s="153"/>
      <c r="K372" s="186">
        <f t="shared" si="173"/>
        <v>0</v>
      </c>
      <c r="L372" s="187"/>
      <c r="M372" s="187"/>
      <c r="N372" s="187">
        <f t="shared" si="174"/>
        <v>0</v>
      </c>
      <c r="O372" s="188"/>
      <c r="P372" s="188"/>
      <c r="Q372" s="188">
        <f t="shared" si="175"/>
        <v>0</v>
      </c>
      <c r="R372" s="189"/>
      <c r="S372" s="189"/>
      <c r="T372" s="189">
        <f t="shared" si="176"/>
        <v>0</v>
      </c>
      <c r="U372" s="190"/>
      <c r="V372" s="190"/>
      <c r="W372" s="190">
        <f t="shared" si="177"/>
        <v>0</v>
      </c>
      <c r="X372" s="191"/>
      <c r="Y372" s="191"/>
      <c r="Z372" s="191">
        <f t="shared" si="178"/>
        <v>0</v>
      </c>
      <c r="AA372" s="192"/>
      <c r="AB372" s="192"/>
      <c r="AC372" s="192">
        <f t="shared" si="179"/>
        <v>0</v>
      </c>
      <c r="AD372" s="193"/>
      <c r="AE372" s="193"/>
      <c r="AF372" s="193">
        <f t="shared" si="180"/>
        <v>0</v>
      </c>
      <c r="AG372" s="194"/>
      <c r="AH372" s="194"/>
      <c r="AI372" s="194">
        <f t="shared" si="181"/>
        <v>0</v>
      </c>
      <c r="AJ372" s="195"/>
      <c r="AK372" s="195"/>
      <c r="AL372" s="195">
        <f t="shared" si="182"/>
        <v>0</v>
      </c>
      <c r="AM372" s="196"/>
      <c r="AN372" s="196"/>
      <c r="AO372" s="196">
        <f t="shared" si="183"/>
        <v>0</v>
      </c>
      <c r="AP372" s="197"/>
      <c r="AQ372" s="197"/>
      <c r="AR372" s="197">
        <f t="shared" si="184"/>
        <v>0</v>
      </c>
      <c r="AS372" s="198"/>
      <c r="AT372" s="198"/>
      <c r="AU372" s="198">
        <f t="shared" si="185"/>
        <v>0</v>
      </c>
      <c r="AV372" s="199"/>
      <c r="AW372" s="199"/>
      <c r="AX372" s="199">
        <f t="shared" si="186"/>
        <v>0</v>
      </c>
      <c r="AY372" s="200"/>
      <c r="AZ372" s="200"/>
      <c r="BA372" s="200">
        <f t="shared" si="187"/>
        <v>0</v>
      </c>
      <c r="BB372" s="201"/>
      <c r="BC372" s="201"/>
      <c r="BD372" s="201">
        <f t="shared" si="188"/>
        <v>0</v>
      </c>
      <c r="BE372" s="202"/>
      <c r="BF372" s="202"/>
      <c r="BG372" s="202">
        <f t="shared" si="189"/>
        <v>0</v>
      </c>
      <c r="BH372" s="203"/>
      <c r="BI372" s="203"/>
      <c r="BJ372" s="203">
        <f t="shared" si="190"/>
        <v>0</v>
      </c>
      <c r="BK372" s="195"/>
      <c r="BL372" s="195"/>
      <c r="BM372" s="195">
        <f t="shared" si="191"/>
        <v>0</v>
      </c>
      <c r="BN372" s="204"/>
      <c r="BO372" s="204"/>
      <c r="BP372" s="204">
        <f t="shared" si="192"/>
        <v>0</v>
      </c>
      <c r="BQ372" s="205"/>
      <c r="BR372" s="205"/>
      <c r="BS372" s="205">
        <f t="shared" si="193"/>
        <v>0</v>
      </c>
      <c r="BT372" s="206"/>
      <c r="BU372" s="206"/>
      <c r="BV372" s="206">
        <f t="shared" si="194"/>
        <v>0</v>
      </c>
      <c r="BW372" s="207"/>
      <c r="BX372" s="207"/>
      <c r="BY372" s="207">
        <f t="shared" si="195"/>
        <v>0</v>
      </c>
      <c r="BZ372" s="208"/>
      <c r="CA372" s="208"/>
      <c r="CB372" s="208">
        <f t="shared" si="196"/>
        <v>0</v>
      </c>
      <c r="CC372" s="209"/>
      <c r="CD372" s="209"/>
      <c r="CE372" s="209">
        <f t="shared" si="197"/>
        <v>0</v>
      </c>
      <c r="CF372" s="210"/>
      <c r="CG372" s="210"/>
      <c r="CH372" s="210">
        <f t="shared" si="198"/>
        <v>0</v>
      </c>
      <c r="CI372" s="211"/>
      <c r="CJ372" s="211"/>
      <c r="CK372" s="211">
        <f t="shared" si="199"/>
        <v>0</v>
      </c>
      <c r="CL372" s="206"/>
      <c r="CM372" s="206"/>
      <c r="CN372" s="206">
        <f t="shared" si="200"/>
        <v>0</v>
      </c>
      <c r="CO372" s="212"/>
      <c r="CP372" s="212"/>
      <c r="CQ372" s="212">
        <f t="shared" si="201"/>
        <v>0</v>
      </c>
      <c r="CR372" s="213"/>
      <c r="CS372" s="213"/>
      <c r="CT372" s="213">
        <f t="shared" si="202"/>
        <v>0</v>
      </c>
      <c r="CU372">
        <f t="shared" si="203"/>
        <v>0</v>
      </c>
      <c r="CV372">
        <f t="shared" si="204"/>
        <v>0</v>
      </c>
      <c r="CW372">
        <f t="shared" si="205"/>
        <v>0</v>
      </c>
      <c r="CY372" s="140" t="e">
        <f t="shared" si="206"/>
        <v>#NAME?</v>
      </c>
      <c r="CZ372">
        <f t="shared" si="207"/>
        <v>0</v>
      </c>
    </row>
    <row r="373" spans="1:104">
      <c r="A373" s="181">
        <v>302</v>
      </c>
      <c r="B373" s="230"/>
      <c r="C373" s="182" t="s">
        <v>130</v>
      </c>
      <c r="D373" s="183"/>
      <c r="E373" s="184"/>
      <c r="F373" s="152"/>
      <c r="G373" s="152"/>
      <c r="H373" s="185">
        <f t="shared" ref="H373:H405" si="208">D373+F373-G373</f>
        <v>0</v>
      </c>
      <c r="I373" s="153"/>
      <c r="J373" s="153"/>
      <c r="K373" s="186">
        <f t="shared" ref="K373:K405" si="209">H373+I373-J373</f>
        <v>0</v>
      </c>
      <c r="L373" s="187"/>
      <c r="M373" s="187"/>
      <c r="N373" s="187">
        <f t="shared" ref="N373:N405" si="210">K373+L373-M373</f>
        <v>0</v>
      </c>
      <c r="O373" s="188"/>
      <c r="P373" s="188"/>
      <c r="Q373" s="188">
        <f t="shared" ref="Q373:Q404" si="211">N373+O373-P373</f>
        <v>0</v>
      </c>
      <c r="R373" s="189"/>
      <c r="S373" s="189"/>
      <c r="T373" s="189">
        <f t="shared" ref="T373:T405" si="212">Q373+R373-S373</f>
        <v>0</v>
      </c>
      <c r="U373" s="190"/>
      <c r="V373" s="190"/>
      <c r="W373" s="190">
        <f t="shared" ref="W373:W405" si="213">T373+U373-V373</f>
        <v>0</v>
      </c>
      <c r="X373" s="191"/>
      <c r="Y373" s="191"/>
      <c r="Z373" s="191">
        <f t="shared" ref="Z373:Z405" si="214">W373+X373-Y373</f>
        <v>0</v>
      </c>
      <c r="AA373" s="192"/>
      <c r="AB373" s="192"/>
      <c r="AC373" s="192">
        <f t="shared" ref="AC373:AC405" si="215">Z373+AA373-AB373</f>
        <v>0</v>
      </c>
      <c r="AD373" s="193"/>
      <c r="AE373" s="193"/>
      <c r="AF373" s="193">
        <f t="shared" ref="AF373:AF405" si="216">AC373+AD373-AE373</f>
        <v>0</v>
      </c>
      <c r="AG373" s="194"/>
      <c r="AH373" s="194"/>
      <c r="AI373" s="194">
        <f t="shared" ref="AI373:AI405" si="217">AF373+AG373-AH373</f>
        <v>0</v>
      </c>
      <c r="AJ373" s="195"/>
      <c r="AK373" s="195"/>
      <c r="AL373" s="195">
        <f t="shared" ref="AL373:AL405" si="218">AI373+AJ373-AK373</f>
        <v>0</v>
      </c>
      <c r="AM373" s="196"/>
      <c r="AN373" s="196"/>
      <c r="AO373" s="196">
        <f t="shared" ref="AO373:AO405" si="219">AL373+AM373-AN373</f>
        <v>0</v>
      </c>
      <c r="AP373" s="197"/>
      <c r="AQ373" s="197"/>
      <c r="AR373" s="197">
        <f t="shared" ref="AR373:AR405" si="220">AO373+AP373-AQ373</f>
        <v>0</v>
      </c>
      <c r="AS373" s="198"/>
      <c r="AT373" s="198"/>
      <c r="AU373" s="198">
        <f t="shared" ref="AU373:AU405" si="221">AR373+AS373-AT373</f>
        <v>0</v>
      </c>
      <c r="AV373" s="199"/>
      <c r="AW373" s="199"/>
      <c r="AX373" s="199">
        <f t="shared" ref="AX373:AX405" si="222">AU373+AV373-AW373</f>
        <v>0</v>
      </c>
      <c r="AY373" s="200"/>
      <c r="AZ373" s="200"/>
      <c r="BA373" s="200">
        <f t="shared" ref="BA373:BA405" si="223">AX373+AY373-AZ373</f>
        <v>0</v>
      </c>
      <c r="BB373" s="201"/>
      <c r="BC373" s="201"/>
      <c r="BD373" s="201">
        <f t="shared" ref="BD373:BD405" si="224">BA373+BB373-BC373</f>
        <v>0</v>
      </c>
      <c r="BE373" s="202"/>
      <c r="BF373" s="202"/>
      <c r="BG373" s="202">
        <f t="shared" ref="BG373:BG405" si="225">BD373+BE373-BF373</f>
        <v>0</v>
      </c>
      <c r="BH373" s="203"/>
      <c r="BI373" s="203"/>
      <c r="BJ373" s="203">
        <f t="shared" ref="BJ373:BJ405" si="226">BG373+BH373-BI373</f>
        <v>0</v>
      </c>
      <c r="BK373" s="195"/>
      <c r="BL373" s="195"/>
      <c r="BM373" s="195">
        <f t="shared" ref="BM373:BM405" si="227">BJ373+BK373-BL373</f>
        <v>0</v>
      </c>
      <c r="BN373" s="204"/>
      <c r="BO373" s="204"/>
      <c r="BP373" s="204">
        <f t="shared" ref="BP373:BP405" si="228">BM373+BN373-BO373</f>
        <v>0</v>
      </c>
      <c r="BQ373" s="205"/>
      <c r="BR373" s="205"/>
      <c r="BS373" s="205">
        <f t="shared" ref="BS373:BS405" si="229">BP373+BQ373-BR373</f>
        <v>0</v>
      </c>
      <c r="BT373" s="206"/>
      <c r="BU373" s="206"/>
      <c r="BV373" s="206">
        <f t="shared" ref="BV373:BV405" si="230">BS373+BT373-BU373</f>
        <v>0</v>
      </c>
      <c r="BW373" s="207"/>
      <c r="BX373" s="207"/>
      <c r="BY373" s="207">
        <f t="shared" ref="BY373:BY405" si="231">BV373+BW373-BX373</f>
        <v>0</v>
      </c>
      <c r="BZ373" s="208"/>
      <c r="CA373" s="208"/>
      <c r="CB373" s="208">
        <f t="shared" ref="CB373:CB405" si="232">BY373+BZ373-CA373</f>
        <v>0</v>
      </c>
      <c r="CC373" s="209"/>
      <c r="CD373" s="209"/>
      <c r="CE373" s="209">
        <f t="shared" ref="CE373:CE405" si="233">CB373+CC373-CD373</f>
        <v>0</v>
      </c>
      <c r="CF373" s="210"/>
      <c r="CG373" s="210"/>
      <c r="CH373" s="210">
        <f t="shared" ref="CH373:CH405" si="234">CE373+CF373-CG373</f>
        <v>0</v>
      </c>
      <c r="CI373" s="211"/>
      <c r="CJ373" s="211"/>
      <c r="CK373" s="211">
        <f t="shared" ref="CK373:CK405" si="235">CH373+CI373-CJ373</f>
        <v>0</v>
      </c>
      <c r="CL373" s="206"/>
      <c r="CM373" s="206"/>
      <c r="CN373" s="206">
        <f t="shared" ref="CN373:CN405" si="236">CK373+CL373-CM373</f>
        <v>0</v>
      </c>
      <c r="CO373" s="212"/>
      <c r="CP373" s="212"/>
      <c r="CQ373" s="212">
        <f t="shared" ref="CQ373:CQ405" si="237">CN373+CO373-CP373</f>
        <v>0</v>
      </c>
      <c r="CR373" s="213"/>
      <c r="CS373" s="213"/>
      <c r="CT373" s="213">
        <f t="shared" ref="CT373:CT405" si="238">CQ373+CR373-CS373</f>
        <v>0</v>
      </c>
      <c r="CU373">
        <f t="shared" si="203"/>
        <v>0</v>
      </c>
      <c r="CV373">
        <f t="shared" si="204"/>
        <v>0</v>
      </c>
      <c r="CW373">
        <f t="shared" si="205"/>
        <v>0</v>
      </c>
      <c r="CY373" s="140" t="e">
        <f t="shared" si="206"/>
        <v>#NAME?</v>
      </c>
      <c r="CZ373">
        <f t="shared" si="207"/>
        <v>0</v>
      </c>
    </row>
    <row r="374" spans="1:104">
      <c r="A374" s="181">
        <v>303</v>
      </c>
      <c r="B374" s="230"/>
      <c r="C374" s="182" t="s">
        <v>130</v>
      </c>
      <c r="D374" s="183"/>
      <c r="E374" s="184"/>
      <c r="F374" s="152"/>
      <c r="G374" s="152"/>
      <c r="H374" s="185">
        <f t="shared" si="208"/>
        <v>0</v>
      </c>
      <c r="I374" s="153"/>
      <c r="J374" s="153"/>
      <c r="K374" s="186">
        <f t="shared" si="209"/>
        <v>0</v>
      </c>
      <c r="L374" s="187"/>
      <c r="M374" s="187"/>
      <c r="N374" s="187">
        <f t="shared" si="210"/>
        <v>0</v>
      </c>
      <c r="O374" s="188"/>
      <c r="P374" s="188"/>
      <c r="Q374" s="188">
        <f t="shared" si="211"/>
        <v>0</v>
      </c>
      <c r="R374" s="189"/>
      <c r="S374" s="189"/>
      <c r="T374" s="189">
        <f t="shared" si="212"/>
        <v>0</v>
      </c>
      <c r="U374" s="190"/>
      <c r="V374" s="190"/>
      <c r="W374" s="190">
        <f t="shared" si="213"/>
        <v>0</v>
      </c>
      <c r="X374" s="191"/>
      <c r="Y374" s="191"/>
      <c r="Z374" s="191">
        <f t="shared" si="214"/>
        <v>0</v>
      </c>
      <c r="AA374" s="192"/>
      <c r="AB374" s="192"/>
      <c r="AC374" s="192">
        <f t="shared" si="215"/>
        <v>0</v>
      </c>
      <c r="AD374" s="193"/>
      <c r="AE374" s="193"/>
      <c r="AF374" s="193">
        <f t="shared" si="216"/>
        <v>0</v>
      </c>
      <c r="AG374" s="194"/>
      <c r="AH374" s="194"/>
      <c r="AI374" s="194">
        <f t="shared" si="217"/>
        <v>0</v>
      </c>
      <c r="AJ374" s="195"/>
      <c r="AK374" s="195"/>
      <c r="AL374" s="195">
        <f t="shared" si="218"/>
        <v>0</v>
      </c>
      <c r="AM374" s="196"/>
      <c r="AN374" s="196"/>
      <c r="AO374" s="196">
        <f t="shared" si="219"/>
        <v>0</v>
      </c>
      <c r="AP374" s="197"/>
      <c r="AQ374" s="197"/>
      <c r="AR374" s="197">
        <f t="shared" si="220"/>
        <v>0</v>
      </c>
      <c r="AS374" s="198"/>
      <c r="AT374" s="198"/>
      <c r="AU374" s="198">
        <f t="shared" si="221"/>
        <v>0</v>
      </c>
      <c r="AV374" s="199"/>
      <c r="AW374" s="199"/>
      <c r="AX374" s="199">
        <f t="shared" si="222"/>
        <v>0</v>
      </c>
      <c r="AY374" s="200"/>
      <c r="AZ374" s="200"/>
      <c r="BA374" s="200">
        <f t="shared" si="223"/>
        <v>0</v>
      </c>
      <c r="BB374" s="201"/>
      <c r="BC374" s="201"/>
      <c r="BD374" s="201">
        <f t="shared" si="224"/>
        <v>0</v>
      </c>
      <c r="BE374" s="202"/>
      <c r="BF374" s="202"/>
      <c r="BG374" s="202">
        <f t="shared" si="225"/>
        <v>0</v>
      </c>
      <c r="BH374" s="203"/>
      <c r="BI374" s="203"/>
      <c r="BJ374" s="203">
        <f t="shared" si="226"/>
        <v>0</v>
      </c>
      <c r="BK374" s="195"/>
      <c r="BL374" s="195"/>
      <c r="BM374" s="195">
        <f t="shared" si="227"/>
        <v>0</v>
      </c>
      <c r="BN374" s="204"/>
      <c r="BO374" s="204"/>
      <c r="BP374" s="204">
        <f t="shared" si="228"/>
        <v>0</v>
      </c>
      <c r="BQ374" s="205"/>
      <c r="BR374" s="205"/>
      <c r="BS374" s="205">
        <f t="shared" si="229"/>
        <v>0</v>
      </c>
      <c r="BT374" s="206"/>
      <c r="BU374" s="206"/>
      <c r="BV374" s="206">
        <f t="shared" si="230"/>
        <v>0</v>
      </c>
      <c r="BW374" s="207"/>
      <c r="BX374" s="207"/>
      <c r="BY374" s="207">
        <f t="shared" si="231"/>
        <v>0</v>
      </c>
      <c r="BZ374" s="208"/>
      <c r="CA374" s="208"/>
      <c r="CB374" s="208">
        <f t="shared" si="232"/>
        <v>0</v>
      </c>
      <c r="CC374" s="209"/>
      <c r="CD374" s="209"/>
      <c r="CE374" s="209">
        <f t="shared" si="233"/>
        <v>0</v>
      </c>
      <c r="CF374" s="210"/>
      <c r="CG374" s="210"/>
      <c r="CH374" s="210">
        <f t="shared" si="234"/>
        <v>0</v>
      </c>
      <c r="CI374" s="211"/>
      <c r="CJ374" s="211"/>
      <c r="CK374" s="211">
        <f t="shared" si="235"/>
        <v>0</v>
      </c>
      <c r="CL374" s="206"/>
      <c r="CM374" s="206"/>
      <c r="CN374" s="206">
        <f t="shared" si="236"/>
        <v>0</v>
      </c>
      <c r="CO374" s="212"/>
      <c r="CP374" s="212"/>
      <c r="CQ374" s="212">
        <f t="shared" si="237"/>
        <v>0</v>
      </c>
      <c r="CR374" s="213"/>
      <c r="CS374" s="213"/>
      <c r="CT374" s="213">
        <f t="shared" si="238"/>
        <v>0</v>
      </c>
      <c r="CU374">
        <f t="shared" si="203"/>
        <v>0</v>
      </c>
      <c r="CV374">
        <f t="shared" si="204"/>
        <v>0</v>
      </c>
      <c r="CW374">
        <f t="shared" si="205"/>
        <v>0</v>
      </c>
      <c r="CY374" s="140" t="e">
        <f t="shared" si="206"/>
        <v>#NAME?</v>
      </c>
      <c r="CZ374">
        <f t="shared" si="207"/>
        <v>0</v>
      </c>
    </row>
    <row r="375" spans="1:104">
      <c r="A375" s="181">
        <v>304</v>
      </c>
      <c r="B375" s="230"/>
      <c r="C375" s="182" t="s">
        <v>130</v>
      </c>
      <c r="D375" s="183"/>
      <c r="E375" s="184"/>
      <c r="F375" s="152"/>
      <c r="G375" s="152"/>
      <c r="H375" s="185">
        <f t="shared" si="208"/>
        <v>0</v>
      </c>
      <c r="I375" s="153"/>
      <c r="J375" s="153"/>
      <c r="K375" s="186">
        <f t="shared" si="209"/>
        <v>0</v>
      </c>
      <c r="L375" s="187"/>
      <c r="M375" s="187"/>
      <c r="N375" s="187">
        <f t="shared" si="210"/>
        <v>0</v>
      </c>
      <c r="O375" s="188"/>
      <c r="P375" s="188"/>
      <c r="Q375" s="188">
        <f t="shared" si="211"/>
        <v>0</v>
      </c>
      <c r="R375" s="189"/>
      <c r="S375" s="189"/>
      <c r="T375" s="189">
        <f t="shared" si="212"/>
        <v>0</v>
      </c>
      <c r="U375" s="190"/>
      <c r="V375" s="190"/>
      <c r="W375" s="190">
        <f t="shared" si="213"/>
        <v>0</v>
      </c>
      <c r="X375" s="191"/>
      <c r="Y375" s="191"/>
      <c r="Z375" s="191">
        <f t="shared" si="214"/>
        <v>0</v>
      </c>
      <c r="AA375" s="192"/>
      <c r="AB375" s="192"/>
      <c r="AC375" s="192">
        <f t="shared" si="215"/>
        <v>0</v>
      </c>
      <c r="AD375" s="193"/>
      <c r="AE375" s="193"/>
      <c r="AF375" s="193">
        <f t="shared" si="216"/>
        <v>0</v>
      </c>
      <c r="AG375" s="194"/>
      <c r="AH375" s="194"/>
      <c r="AI375" s="194">
        <f t="shared" si="217"/>
        <v>0</v>
      </c>
      <c r="AJ375" s="195"/>
      <c r="AK375" s="195"/>
      <c r="AL375" s="195">
        <f t="shared" si="218"/>
        <v>0</v>
      </c>
      <c r="AM375" s="196"/>
      <c r="AN375" s="196"/>
      <c r="AO375" s="196">
        <f t="shared" si="219"/>
        <v>0</v>
      </c>
      <c r="AP375" s="197"/>
      <c r="AQ375" s="197"/>
      <c r="AR375" s="197">
        <f t="shared" si="220"/>
        <v>0</v>
      </c>
      <c r="AS375" s="198"/>
      <c r="AT375" s="198"/>
      <c r="AU375" s="198">
        <f t="shared" si="221"/>
        <v>0</v>
      </c>
      <c r="AV375" s="199"/>
      <c r="AW375" s="199"/>
      <c r="AX375" s="199">
        <f t="shared" si="222"/>
        <v>0</v>
      </c>
      <c r="AY375" s="200"/>
      <c r="AZ375" s="200"/>
      <c r="BA375" s="200">
        <f t="shared" si="223"/>
        <v>0</v>
      </c>
      <c r="BB375" s="201"/>
      <c r="BC375" s="201"/>
      <c r="BD375" s="201">
        <f t="shared" si="224"/>
        <v>0</v>
      </c>
      <c r="BE375" s="202"/>
      <c r="BF375" s="202"/>
      <c r="BG375" s="202">
        <f t="shared" si="225"/>
        <v>0</v>
      </c>
      <c r="BH375" s="203"/>
      <c r="BI375" s="203"/>
      <c r="BJ375" s="203">
        <f t="shared" si="226"/>
        <v>0</v>
      </c>
      <c r="BK375" s="195"/>
      <c r="BL375" s="195"/>
      <c r="BM375" s="195">
        <f t="shared" si="227"/>
        <v>0</v>
      </c>
      <c r="BN375" s="204"/>
      <c r="BO375" s="204"/>
      <c r="BP375" s="204">
        <f t="shared" si="228"/>
        <v>0</v>
      </c>
      <c r="BQ375" s="205"/>
      <c r="BR375" s="205"/>
      <c r="BS375" s="205">
        <f t="shared" si="229"/>
        <v>0</v>
      </c>
      <c r="BT375" s="206"/>
      <c r="BU375" s="206"/>
      <c r="BV375" s="206">
        <f t="shared" si="230"/>
        <v>0</v>
      </c>
      <c r="BW375" s="207"/>
      <c r="BX375" s="207"/>
      <c r="BY375" s="207">
        <f t="shared" si="231"/>
        <v>0</v>
      </c>
      <c r="BZ375" s="208"/>
      <c r="CA375" s="208"/>
      <c r="CB375" s="208">
        <f t="shared" si="232"/>
        <v>0</v>
      </c>
      <c r="CC375" s="209"/>
      <c r="CD375" s="209"/>
      <c r="CE375" s="209">
        <f t="shared" si="233"/>
        <v>0</v>
      </c>
      <c r="CF375" s="210"/>
      <c r="CG375" s="210"/>
      <c r="CH375" s="210">
        <f t="shared" si="234"/>
        <v>0</v>
      </c>
      <c r="CI375" s="211"/>
      <c r="CJ375" s="211"/>
      <c r="CK375" s="211">
        <f t="shared" si="235"/>
        <v>0</v>
      </c>
      <c r="CL375" s="206"/>
      <c r="CM375" s="206"/>
      <c r="CN375" s="206">
        <f t="shared" si="236"/>
        <v>0</v>
      </c>
      <c r="CO375" s="212"/>
      <c r="CP375" s="212"/>
      <c r="CQ375" s="212">
        <f t="shared" si="237"/>
        <v>0</v>
      </c>
      <c r="CR375" s="213"/>
      <c r="CS375" s="213"/>
      <c r="CT375" s="213">
        <f t="shared" si="238"/>
        <v>0</v>
      </c>
      <c r="CU375">
        <f t="shared" si="203"/>
        <v>0</v>
      </c>
      <c r="CV375">
        <f t="shared" si="204"/>
        <v>0</v>
      </c>
      <c r="CW375">
        <f t="shared" si="205"/>
        <v>0</v>
      </c>
      <c r="CY375" s="140" t="e">
        <f t="shared" si="206"/>
        <v>#NAME?</v>
      </c>
      <c r="CZ375">
        <f t="shared" si="207"/>
        <v>0</v>
      </c>
    </row>
    <row r="376" spans="1:104">
      <c r="A376" s="181">
        <v>305</v>
      </c>
      <c r="B376" s="230"/>
      <c r="C376" s="182" t="s">
        <v>130</v>
      </c>
      <c r="D376" s="183"/>
      <c r="E376" s="184"/>
      <c r="F376" s="152"/>
      <c r="G376" s="152"/>
      <c r="H376" s="185">
        <f t="shared" si="208"/>
        <v>0</v>
      </c>
      <c r="I376" s="153"/>
      <c r="J376" s="153"/>
      <c r="K376" s="186">
        <f t="shared" si="209"/>
        <v>0</v>
      </c>
      <c r="L376" s="187"/>
      <c r="M376" s="187"/>
      <c r="N376" s="187">
        <f t="shared" si="210"/>
        <v>0</v>
      </c>
      <c r="O376" s="188"/>
      <c r="P376" s="188"/>
      <c r="Q376" s="188">
        <f t="shared" si="211"/>
        <v>0</v>
      </c>
      <c r="R376" s="189"/>
      <c r="S376" s="189"/>
      <c r="T376" s="189">
        <f t="shared" si="212"/>
        <v>0</v>
      </c>
      <c r="U376" s="190"/>
      <c r="V376" s="190"/>
      <c r="W376" s="190">
        <f t="shared" si="213"/>
        <v>0</v>
      </c>
      <c r="X376" s="191"/>
      <c r="Y376" s="191"/>
      <c r="Z376" s="191">
        <f t="shared" si="214"/>
        <v>0</v>
      </c>
      <c r="AA376" s="192"/>
      <c r="AB376" s="192"/>
      <c r="AC376" s="192">
        <f t="shared" si="215"/>
        <v>0</v>
      </c>
      <c r="AD376" s="193"/>
      <c r="AE376" s="193"/>
      <c r="AF376" s="193">
        <f t="shared" si="216"/>
        <v>0</v>
      </c>
      <c r="AG376" s="194"/>
      <c r="AH376" s="194"/>
      <c r="AI376" s="194">
        <f t="shared" si="217"/>
        <v>0</v>
      </c>
      <c r="AJ376" s="195"/>
      <c r="AK376" s="195"/>
      <c r="AL376" s="195">
        <f t="shared" si="218"/>
        <v>0</v>
      </c>
      <c r="AM376" s="196"/>
      <c r="AN376" s="196"/>
      <c r="AO376" s="196">
        <f t="shared" si="219"/>
        <v>0</v>
      </c>
      <c r="AP376" s="197"/>
      <c r="AQ376" s="197"/>
      <c r="AR376" s="197">
        <f t="shared" si="220"/>
        <v>0</v>
      </c>
      <c r="AS376" s="198"/>
      <c r="AT376" s="198"/>
      <c r="AU376" s="198">
        <f t="shared" si="221"/>
        <v>0</v>
      </c>
      <c r="AV376" s="199"/>
      <c r="AW376" s="199"/>
      <c r="AX376" s="199">
        <f t="shared" si="222"/>
        <v>0</v>
      </c>
      <c r="AY376" s="200"/>
      <c r="AZ376" s="200"/>
      <c r="BA376" s="200">
        <f t="shared" si="223"/>
        <v>0</v>
      </c>
      <c r="BB376" s="201"/>
      <c r="BC376" s="201"/>
      <c r="BD376" s="201">
        <f t="shared" si="224"/>
        <v>0</v>
      </c>
      <c r="BE376" s="202"/>
      <c r="BF376" s="202"/>
      <c r="BG376" s="202">
        <f t="shared" si="225"/>
        <v>0</v>
      </c>
      <c r="BH376" s="203"/>
      <c r="BI376" s="203"/>
      <c r="BJ376" s="203">
        <f t="shared" si="226"/>
        <v>0</v>
      </c>
      <c r="BK376" s="195"/>
      <c r="BL376" s="195"/>
      <c r="BM376" s="195">
        <f t="shared" si="227"/>
        <v>0</v>
      </c>
      <c r="BN376" s="204"/>
      <c r="BO376" s="204"/>
      <c r="BP376" s="204">
        <f t="shared" si="228"/>
        <v>0</v>
      </c>
      <c r="BQ376" s="205"/>
      <c r="BR376" s="205"/>
      <c r="BS376" s="205">
        <f t="shared" si="229"/>
        <v>0</v>
      </c>
      <c r="BT376" s="206"/>
      <c r="BU376" s="206"/>
      <c r="BV376" s="206">
        <f t="shared" si="230"/>
        <v>0</v>
      </c>
      <c r="BW376" s="207"/>
      <c r="BX376" s="207"/>
      <c r="BY376" s="207">
        <f t="shared" si="231"/>
        <v>0</v>
      </c>
      <c r="BZ376" s="208"/>
      <c r="CA376" s="208"/>
      <c r="CB376" s="208">
        <f t="shared" si="232"/>
        <v>0</v>
      </c>
      <c r="CC376" s="209"/>
      <c r="CD376" s="209"/>
      <c r="CE376" s="209">
        <f t="shared" si="233"/>
        <v>0</v>
      </c>
      <c r="CF376" s="210"/>
      <c r="CG376" s="210"/>
      <c r="CH376" s="210">
        <f t="shared" si="234"/>
        <v>0</v>
      </c>
      <c r="CI376" s="211"/>
      <c r="CJ376" s="211"/>
      <c r="CK376" s="211">
        <f t="shared" si="235"/>
        <v>0</v>
      </c>
      <c r="CL376" s="206"/>
      <c r="CM376" s="206"/>
      <c r="CN376" s="206">
        <f t="shared" si="236"/>
        <v>0</v>
      </c>
      <c r="CO376" s="212"/>
      <c r="CP376" s="212"/>
      <c r="CQ376" s="212">
        <f t="shared" si="237"/>
        <v>0</v>
      </c>
      <c r="CR376" s="213"/>
      <c r="CS376" s="213"/>
      <c r="CT376" s="213">
        <f t="shared" si="238"/>
        <v>0</v>
      </c>
      <c r="CU376">
        <f t="shared" si="203"/>
        <v>0</v>
      </c>
      <c r="CV376">
        <f t="shared" si="204"/>
        <v>0</v>
      </c>
      <c r="CW376">
        <f t="shared" si="205"/>
        <v>0</v>
      </c>
      <c r="CY376" s="140" t="e">
        <f t="shared" si="206"/>
        <v>#NAME?</v>
      </c>
      <c r="CZ376">
        <f t="shared" si="207"/>
        <v>0</v>
      </c>
    </row>
    <row r="377" spans="1:104">
      <c r="A377" s="181">
        <v>306</v>
      </c>
      <c r="B377" s="230"/>
      <c r="C377" s="182" t="s">
        <v>130</v>
      </c>
      <c r="D377" s="183"/>
      <c r="E377" s="184"/>
      <c r="F377" s="152"/>
      <c r="G377" s="152"/>
      <c r="H377" s="185">
        <f t="shared" si="208"/>
        <v>0</v>
      </c>
      <c r="I377" s="153"/>
      <c r="J377" s="153"/>
      <c r="K377" s="186">
        <f t="shared" si="209"/>
        <v>0</v>
      </c>
      <c r="L377" s="187"/>
      <c r="M377" s="187"/>
      <c r="N377" s="187">
        <f t="shared" si="210"/>
        <v>0</v>
      </c>
      <c r="O377" s="188"/>
      <c r="P377" s="188"/>
      <c r="Q377" s="188">
        <f t="shared" si="211"/>
        <v>0</v>
      </c>
      <c r="R377" s="189"/>
      <c r="S377" s="189"/>
      <c r="T377" s="189">
        <f t="shared" si="212"/>
        <v>0</v>
      </c>
      <c r="U377" s="190"/>
      <c r="V377" s="190"/>
      <c r="W377" s="190">
        <f t="shared" si="213"/>
        <v>0</v>
      </c>
      <c r="X377" s="191"/>
      <c r="Y377" s="191"/>
      <c r="Z377" s="191">
        <f t="shared" si="214"/>
        <v>0</v>
      </c>
      <c r="AA377" s="192"/>
      <c r="AB377" s="192"/>
      <c r="AC377" s="192">
        <f t="shared" si="215"/>
        <v>0</v>
      </c>
      <c r="AD377" s="193"/>
      <c r="AE377" s="193"/>
      <c r="AF377" s="193">
        <f t="shared" si="216"/>
        <v>0</v>
      </c>
      <c r="AG377" s="194"/>
      <c r="AH377" s="194"/>
      <c r="AI377" s="194">
        <f t="shared" si="217"/>
        <v>0</v>
      </c>
      <c r="AJ377" s="195"/>
      <c r="AK377" s="195"/>
      <c r="AL377" s="195">
        <f t="shared" si="218"/>
        <v>0</v>
      </c>
      <c r="AM377" s="196"/>
      <c r="AN377" s="196"/>
      <c r="AO377" s="196">
        <f t="shared" si="219"/>
        <v>0</v>
      </c>
      <c r="AP377" s="197"/>
      <c r="AQ377" s="197"/>
      <c r="AR377" s="197">
        <f t="shared" si="220"/>
        <v>0</v>
      </c>
      <c r="AS377" s="198"/>
      <c r="AT377" s="198"/>
      <c r="AU377" s="198">
        <f t="shared" si="221"/>
        <v>0</v>
      </c>
      <c r="AV377" s="199"/>
      <c r="AW377" s="199"/>
      <c r="AX377" s="199">
        <f t="shared" si="222"/>
        <v>0</v>
      </c>
      <c r="AY377" s="200"/>
      <c r="AZ377" s="200"/>
      <c r="BA377" s="200">
        <f t="shared" si="223"/>
        <v>0</v>
      </c>
      <c r="BB377" s="201"/>
      <c r="BC377" s="201"/>
      <c r="BD377" s="201">
        <f t="shared" si="224"/>
        <v>0</v>
      </c>
      <c r="BE377" s="202"/>
      <c r="BF377" s="202"/>
      <c r="BG377" s="202">
        <f t="shared" si="225"/>
        <v>0</v>
      </c>
      <c r="BH377" s="203"/>
      <c r="BI377" s="203"/>
      <c r="BJ377" s="203">
        <f t="shared" si="226"/>
        <v>0</v>
      </c>
      <c r="BK377" s="195"/>
      <c r="BL377" s="195"/>
      <c r="BM377" s="195">
        <f t="shared" si="227"/>
        <v>0</v>
      </c>
      <c r="BN377" s="204"/>
      <c r="BO377" s="204"/>
      <c r="BP377" s="204">
        <f t="shared" si="228"/>
        <v>0</v>
      </c>
      <c r="BQ377" s="205"/>
      <c r="BR377" s="205"/>
      <c r="BS377" s="205">
        <f t="shared" si="229"/>
        <v>0</v>
      </c>
      <c r="BT377" s="206"/>
      <c r="BU377" s="206"/>
      <c r="BV377" s="206">
        <f t="shared" si="230"/>
        <v>0</v>
      </c>
      <c r="BW377" s="207"/>
      <c r="BX377" s="207"/>
      <c r="BY377" s="207">
        <f t="shared" si="231"/>
        <v>0</v>
      </c>
      <c r="BZ377" s="208"/>
      <c r="CA377" s="208"/>
      <c r="CB377" s="208">
        <f t="shared" si="232"/>
        <v>0</v>
      </c>
      <c r="CC377" s="209"/>
      <c r="CD377" s="209"/>
      <c r="CE377" s="209">
        <f t="shared" si="233"/>
        <v>0</v>
      </c>
      <c r="CF377" s="210"/>
      <c r="CG377" s="210"/>
      <c r="CH377" s="210">
        <f t="shared" si="234"/>
        <v>0</v>
      </c>
      <c r="CI377" s="211"/>
      <c r="CJ377" s="211"/>
      <c r="CK377" s="211">
        <f t="shared" si="235"/>
        <v>0</v>
      </c>
      <c r="CL377" s="206"/>
      <c r="CM377" s="206"/>
      <c r="CN377" s="206">
        <f t="shared" si="236"/>
        <v>0</v>
      </c>
      <c r="CO377" s="212"/>
      <c r="CP377" s="212"/>
      <c r="CQ377" s="212">
        <f t="shared" si="237"/>
        <v>0</v>
      </c>
      <c r="CR377" s="213"/>
      <c r="CS377" s="213"/>
      <c r="CT377" s="213">
        <f t="shared" si="238"/>
        <v>0</v>
      </c>
      <c r="CU377">
        <f t="shared" si="203"/>
        <v>0</v>
      </c>
      <c r="CV377">
        <f t="shared" si="204"/>
        <v>0</v>
      </c>
      <c r="CW377">
        <f t="shared" si="205"/>
        <v>0</v>
      </c>
      <c r="CY377" s="140" t="e">
        <f t="shared" si="206"/>
        <v>#NAME?</v>
      </c>
      <c r="CZ377">
        <f t="shared" si="207"/>
        <v>0</v>
      </c>
    </row>
    <row r="378" spans="1:104">
      <c r="A378" s="181">
        <v>307</v>
      </c>
      <c r="B378" s="230"/>
      <c r="C378" s="182" t="s">
        <v>130</v>
      </c>
      <c r="D378" s="183"/>
      <c r="E378" s="184"/>
      <c r="F378" s="152"/>
      <c r="G378" s="152"/>
      <c r="H378" s="185">
        <f t="shared" si="208"/>
        <v>0</v>
      </c>
      <c r="I378" s="153"/>
      <c r="J378" s="153"/>
      <c r="K378" s="186">
        <f t="shared" si="209"/>
        <v>0</v>
      </c>
      <c r="L378" s="187"/>
      <c r="M378" s="187"/>
      <c r="N378" s="187">
        <f t="shared" si="210"/>
        <v>0</v>
      </c>
      <c r="O378" s="188"/>
      <c r="P378" s="188"/>
      <c r="Q378" s="188">
        <f t="shared" si="211"/>
        <v>0</v>
      </c>
      <c r="R378" s="189"/>
      <c r="S378" s="189"/>
      <c r="T378" s="189">
        <f t="shared" si="212"/>
        <v>0</v>
      </c>
      <c r="U378" s="190"/>
      <c r="V378" s="190"/>
      <c r="W378" s="190">
        <f t="shared" si="213"/>
        <v>0</v>
      </c>
      <c r="X378" s="191"/>
      <c r="Y378" s="191"/>
      <c r="Z378" s="191">
        <f t="shared" si="214"/>
        <v>0</v>
      </c>
      <c r="AA378" s="192"/>
      <c r="AB378" s="192"/>
      <c r="AC378" s="192">
        <f t="shared" si="215"/>
        <v>0</v>
      </c>
      <c r="AD378" s="193"/>
      <c r="AE378" s="193"/>
      <c r="AF378" s="193">
        <f t="shared" si="216"/>
        <v>0</v>
      </c>
      <c r="AG378" s="194"/>
      <c r="AH378" s="194"/>
      <c r="AI378" s="194">
        <f t="shared" si="217"/>
        <v>0</v>
      </c>
      <c r="AJ378" s="195"/>
      <c r="AK378" s="195"/>
      <c r="AL378" s="195">
        <f t="shared" si="218"/>
        <v>0</v>
      </c>
      <c r="AM378" s="196"/>
      <c r="AN378" s="196"/>
      <c r="AO378" s="196">
        <f t="shared" si="219"/>
        <v>0</v>
      </c>
      <c r="AP378" s="197"/>
      <c r="AQ378" s="197"/>
      <c r="AR378" s="197">
        <f t="shared" si="220"/>
        <v>0</v>
      </c>
      <c r="AS378" s="198"/>
      <c r="AT378" s="198"/>
      <c r="AU378" s="198">
        <f t="shared" si="221"/>
        <v>0</v>
      </c>
      <c r="AV378" s="199"/>
      <c r="AW378" s="199"/>
      <c r="AX378" s="199">
        <f t="shared" si="222"/>
        <v>0</v>
      </c>
      <c r="AY378" s="200"/>
      <c r="AZ378" s="200"/>
      <c r="BA378" s="200">
        <f t="shared" si="223"/>
        <v>0</v>
      </c>
      <c r="BB378" s="201"/>
      <c r="BC378" s="201"/>
      <c r="BD378" s="201">
        <f t="shared" si="224"/>
        <v>0</v>
      </c>
      <c r="BE378" s="202"/>
      <c r="BF378" s="202"/>
      <c r="BG378" s="202">
        <f t="shared" si="225"/>
        <v>0</v>
      </c>
      <c r="BH378" s="203"/>
      <c r="BI378" s="203"/>
      <c r="BJ378" s="203">
        <f t="shared" si="226"/>
        <v>0</v>
      </c>
      <c r="BK378" s="195"/>
      <c r="BL378" s="195"/>
      <c r="BM378" s="195">
        <f t="shared" si="227"/>
        <v>0</v>
      </c>
      <c r="BN378" s="204"/>
      <c r="BO378" s="204"/>
      <c r="BP378" s="204">
        <f t="shared" si="228"/>
        <v>0</v>
      </c>
      <c r="BQ378" s="205"/>
      <c r="BR378" s="205"/>
      <c r="BS378" s="205">
        <f t="shared" si="229"/>
        <v>0</v>
      </c>
      <c r="BT378" s="206"/>
      <c r="BU378" s="206"/>
      <c r="BV378" s="206">
        <f t="shared" si="230"/>
        <v>0</v>
      </c>
      <c r="BW378" s="207"/>
      <c r="BX378" s="207"/>
      <c r="BY378" s="207">
        <f t="shared" si="231"/>
        <v>0</v>
      </c>
      <c r="BZ378" s="208"/>
      <c r="CA378" s="208"/>
      <c r="CB378" s="208">
        <f t="shared" si="232"/>
        <v>0</v>
      </c>
      <c r="CC378" s="209"/>
      <c r="CD378" s="209"/>
      <c r="CE378" s="209">
        <f t="shared" si="233"/>
        <v>0</v>
      </c>
      <c r="CF378" s="210"/>
      <c r="CG378" s="210"/>
      <c r="CH378" s="210">
        <f t="shared" si="234"/>
        <v>0</v>
      </c>
      <c r="CI378" s="211"/>
      <c r="CJ378" s="211"/>
      <c r="CK378" s="211">
        <f t="shared" si="235"/>
        <v>0</v>
      </c>
      <c r="CL378" s="206"/>
      <c r="CM378" s="206"/>
      <c r="CN378" s="206">
        <f t="shared" si="236"/>
        <v>0</v>
      </c>
      <c r="CO378" s="212"/>
      <c r="CP378" s="212"/>
      <c r="CQ378" s="212">
        <f t="shared" si="237"/>
        <v>0</v>
      </c>
      <c r="CR378" s="213"/>
      <c r="CS378" s="213"/>
      <c r="CT378" s="213">
        <f t="shared" si="238"/>
        <v>0</v>
      </c>
      <c r="CU378">
        <f t="shared" si="203"/>
        <v>0</v>
      </c>
      <c r="CV378">
        <f t="shared" si="204"/>
        <v>0</v>
      </c>
      <c r="CW378">
        <f t="shared" si="205"/>
        <v>0</v>
      </c>
      <c r="CY378" s="140" t="e">
        <f t="shared" si="206"/>
        <v>#NAME?</v>
      </c>
      <c r="CZ378">
        <f t="shared" si="207"/>
        <v>0</v>
      </c>
    </row>
    <row r="379" spans="1:104">
      <c r="A379" s="181">
        <v>308</v>
      </c>
      <c r="B379" s="230"/>
      <c r="C379" s="182" t="s">
        <v>130</v>
      </c>
      <c r="D379" s="183"/>
      <c r="E379" s="184"/>
      <c r="F379" s="152"/>
      <c r="G379" s="152"/>
      <c r="H379" s="185">
        <f t="shared" si="208"/>
        <v>0</v>
      </c>
      <c r="I379" s="153"/>
      <c r="J379" s="153"/>
      <c r="K379" s="186">
        <f t="shared" si="209"/>
        <v>0</v>
      </c>
      <c r="L379" s="187"/>
      <c r="M379" s="187"/>
      <c r="N379" s="187">
        <f t="shared" si="210"/>
        <v>0</v>
      </c>
      <c r="O379" s="188"/>
      <c r="P379" s="188"/>
      <c r="Q379" s="188">
        <f t="shared" si="211"/>
        <v>0</v>
      </c>
      <c r="R379" s="189"/>
      <c r="S379" s="189"/>
      <c r="T379" s="189">
        <f t="shared" si="212"/>
        <v>0</v>
      </c>
      <c r="U379" s="190"/>
      <c r="V379" s="190"/>
      <c r="W379" s="190">
        <f t="shared" si="213"/>
        <v>0</v>
      </c>
      <c r="X379" s="191"/>
      <c r="Y379" s="191"/>
      <c r="Z379" s="191">
        <f t="shared" si="214"/>
        <v>0</v>
      </c>
      <c r="AA379" s="192"/>
      <c r="AB379" s="192"/>
      <c r="AC379" s="192">
        <f t="shared" si="215"/>
        <v>0</v>
      </c>
      <c r="AD379" s="193"/>
      <c r="AE379" s="193"/>
      <c r="AF379" s="193">
        <f t="shared" si="216"/>
        <v>0</v>
      </c>
      <c r="AG379" s="194"/>
      <c r="AH379" s="194"/>
      <c r="AI379" s="194">
        <f t="shared" si="217"/>
        <v>0</v>
      </c>
      <c r="AJ379" s="195"/>
      <c r="AK379" s="195"/>
      <c r="AL379" s="195">
        <f t="shared" si="218"/>
        <v>0</v>
      </c>
      <c r="AM379" s="196"/>
      <c r="AN379" s="196"/>
      <c r="AO379" s="196">
        <f t="shared" si="219"/>
        <v>0</v>
      </c>
      <c r="AP379" s="197"/>
      <c r="AQ379" s="197"/>
      <c r="AR379" s="197">
        <f t="shared" si="220"/>
        <v>0</v>
      </c>
      <c r="AS379" s="198"/>
      <c r="AT379" s="198"/>
      <c r="AU379" s="198">
        <f t="shared" si="221"/>
        <v>0</v>
      </c>
      <c r="AV379" s="199"/>
      <c r="AW379" s="199"/>
      <c r="AX379" s="199">
        <f t="shared" si="222"/>
        <v>0</v>
      </c>
      <c r="AY379" s="200"/>
      <c r="AZ379" s="200"/>
      <c r="BA379" s="200">
        <f t="shared" si="223"/>
        <v>0</v>
      </c>
      <c r="BB379" s="201"/>
      <c r="BC379" s="201"/>
      <c r="BD379" s="201">
        <f t="shared" si="224"/>
        <v>0</v>
      </c>
      <c r="BE379" s="202"/>
      <c r="BF379" s="202"/>
      <c r="BG379" s="202">
        <f t="shared" si="225"/>
        <v>0</v>
      </c>
      <c r="BH379" s="203"/>
      <c r="BI379" s="203"/>
      <c r="BJ379" s="203">
        <f t="shared" si="226"/>
        <v>0</v>
      </c>
      <c r="BK379" s="195"/>
      <c r="BL379" s="195"/>
      <c r="BM379" s="195">
        <f t="shared" si="227"/>
        <v>0</v>
      </c>
      <c r="BN379" s="204"/>
      <c r="BO379" s="204"/>
      <c r="BP379" s="204">
        <f t="shared" si="228"/>
        <v>0</v>
      </c>
      <c r="BQ379" s="205"/>
      <c r="BR379" s="205"/>
      <c r="BS379" s="205">
        <f t="shared" si="229"/>
        <v>0</v>
      </c>
      <c r="BT379" s="206"/>
      <c r="BU379" s="206"/>
      <c r="BV379" s="206">
        <f t="shared" si="230"/>
        <v>0</v>
      </c>
      <c r="BW379" s="207"/>
      <c r="BX379" s="207"/>
      <c r="BY379" s="207">
        <f t="shared" si="231"/>
        <v>0</v>
      </c>
      <c r="BZ379" s="208"/>
      <c r="CA379" s="208"/>
      <c r="CB379" s="208">
        <f t="shared" si="232"/>
        <v>0</v>
      </c>
      <c r="CC379" s="209"/>
      <c r="CD379" s="209"/>
      <c r="CE379" s="209">
        <f t="shared" si="233"/>
        <v>0</v>
      </c>
      <c r="CF379" s="210"/>
      <c r="CG379" s="210"/>
      <c r="CH379" s="210">
        <f t="shared" si="234"/>
        <v>0</v>
      </c>
      <c r="CI379" s="211"/>
      <c r="CJ379" s="211"/>
      <c r="CK379" s="211">
        <f t="shared" si="235"/>
        <v>0</v>
      </c>
      <c r="CL379" s="206"/>
      <c r="CM379" s="206"/>
      <c r="CN379" s="206">
        <f t="shared" si="236"/>
        <v>0</v>
      </c>
      <c r="CO379" s="212"/>
      <c r="CP379" s="212"/>
      <c r="CQ379" s="212">
        <f t="shared" si="237"/>
        <v>0</v>
      </c>
      <c r="CR379" s="213"/>
      <c r="CS379" s="213"/>
      <c r="CT379" s="213">
        <f t="shared" si="238"/>
        <v>0</v>
      </c>
      <c r="CU379">
        <f t="shared" si="203"/>
        <v>0</v>
      </c>
      <c r="CV379">
        <f t="shared" si="204"/>
        <v>0</v>
      </c>
      <c r="CW379">
        <f t="shared" si="205"/>
        <v>0</v>
      </c>
      <c r="CY379" s="140" t="e">
        <f t="shared" si="206"/>
        <v>#NAME?</v>
      </c>
      <c r="CZ379">
        <f t="shared" si="207"/>
        <v>0</v>
      </c>
    </row>
    <row r="380" spans="1:104">
      <c r="A380" s="181">
        <v>309</v>
      </c>
      <c r="B380" s="230"/>
      <c r="C380" s="182" t="s">
        <v>130</v>
      </c>
      <c r="D380" s="183"/>
      <c r="E380" s="184"/>
      <c r="F380" s="152"/>
      <c r="G380" s="152"/>
      <c r="H380" s="185">
        <f t="shared" si="208"/>
        <v>0</v>
      </c>
      <c r="I380" s="153"/>
      <c r="J380" s="153"/>
      <c r="K380" s="186">
        <f t="shared" si="209"/>
        <v>0</v>
      </c>
      <c r="L380" s="187"/>
      <c r="M380" s="187"/>
      <c r="N380" s="187">
        <f t="shared" si="210"/>
        <v>0</v>
      </c>
      <c r="O380" s="188"/>
      <c r="P380" s="188"/>
      <c r="Q380" s="188">
        <f t="shared" si="211"/>
        <v>0</v>
      </c>
      <c r="R380" s="189"/>
      <c r="S380" s="189"/>
      <c r="T380" s="189">
        <f t="shared" si="212"/>
        <v>0</v>
      </c>
      <c r="U380" s="190"/>
      <c r="V380" s="190"/>
      <c r="W380" s="190">
        <f t="shared" si="213"/>
        <v>0</v>
      </c>
      <c r="X380" s="191"/>
      <c r="Y380" s="191"/>
      <c r="Z380" s="191">
        <f t="shared" si="214"/>
        <v>0</v>
      </c>
      <c r="AA380" s="192"/>
      <c r="AB380" s="192"/>
      <c r="AC380" s="192">
        <f t="shared" si="215"/>
        <v>0</v>
      </c>
      <c r="AD380" s="193"/>
      <c r="AE380" s="193"/>
      <c r="AF380" s="193">
        <f t="shared" si="216"/>
        <v>0</v>
      </c>
      <c r="AG380" s="194"/>
      <c r="AH380" s="194"/>
      <c r="AI380" s="194">
        <f t="shared" si="217"/>
        <v>0</v>
      </c>
      <c r="AJ380" s="195"/>
      <c r="AK380" s="195"/>
      <c r="AL380" s="195">
        <f t="shared" si="218"/>
        <v>0</v>
      </c>
      <c r="AM380" s="196"/>
      <c r="AN380" s="196"/>
      <c r="AO380" s="196">
        <f t="shared" si="219"/>
        <v>0</v>
      </c>
      <c r="AP380" s="197"/>
      <c r="AQ380" s="197"/>
      <c r="AR380" s="197">
        <f t="shared" si="220"/>
        <v>0</v>
      </c>
      <c r="AS380" s="198"/>
      <c r="AT380" s="198"/>
      <c r="AU380" s="198">
        <f t="shared" si="221"/>
        <v>0</v>
      </c>
      <c r="AV380" s="199"/>
      <c r="AW380" s="199"/>
      <c r="AX380" s="199">
        <f t="shared" si="222"/>
        <v>0</v>
      </c>
      <c r="AY380" s="200"/>
      <c r="AZ380" s="200"/>
      <c r="BA380" s="200">
        <f t="shared" si="223"/>
        <v>0</v>
      </c>
      <c r="BB380" s="201"/>
      <c r="BC380" s="201"/>
      <c r="BD380" s="201">
        <f t="shared" si="224"/>
        <v>0</v>
      </c>
      <c r="BE380" s="202"/>
      <c r="BF380" s="202"/>
      <c r="BG380" s="202">
        <f t="shared" si="225"/>
        <v>0</v>
      </c>
      <c r="BH380" s="203"/>
      <c r="BI380" s="203"/>
      <c r="BJ380" s="203">
        <f t="shared" si="226"/>
        <v>0</v>
      </c>
      <c r="BK380" s="195"/>
      <c r="BL380" s="195"/>
      <c r="BM380" s="195">
        <f t="shared" si="227"/>
        <v>0</v>
      </c>
      <c r="BN380" s="204"/>
      <c r="BO380" s="204"/>
      <c r="BP380" s="204">
        <f t="shared" si="228"/>
        <v>0</v>
      </c>
      <c r="BQ380" s="205"/>
      <c r="BR380" s="205"/>
      <c r="BS380" s="205">
        <f t="shared" si="229"/>
        <v>0</v>
      </c>
      <c r="BT380" s="206"/>
      <c r="BU380" s="206"/>
      <c r="BV380" s="206">
        <f t="shared" si="230"/>
        <v>0</v>
      </c>
      <c r="BW380" s="207"/>
      <c r="BX380" s="207"/>
      <c r="BY380" s="207">
        <f t="shared" si="231"/>
        <v>0</v>
      </c>
      <c r="BZ380" s="208"/>
      <c r="CA380" s="208"/>
      <c r="CB380" s="208">
        <f t="shared" si="232"/>
        <v>0</v>
      </c>
      <c r="CC380" s="209"/>
      <c r="CD380" s="209"/>
      <c r="CE380" s="209">
        <f t="shared" si="233"/>
        <v>0</v>
      </c>
      <c r="CF380" s="210"/>
      <c r="CG380" s="210"/>
      <c r="CH380" s="210">
        <f t="shared" si="234"/>
        <v>0</v>
      </c>
      <c r="CI380" s="211"/>
      <c r="CJ380" s="211"/>
      <c r="CK380" s="211">
        <f t="shared" si="235"/>
        <v>0</v>
      </c>
      <c r="CL380" s="206"/>
      <c r="CM380" s="206"/>
      <c r="CN380" s="206">
        <f t="shared" si="236"/>
        <v>0</v>
      </c>
      <c r="CO380" s="212"/>
      <c r="CP380" s="212"/>
      <c r="CQ380" s="212">
        <f t="shared" si="237"/>
        <v>0</v>
      </c>
      <c r="CR380" s="213"/>
      <c r="CS380" s="213"/>
      <c r="CT380" s="213">
        <f t="shared" si="238"/>
        <v>0</v>
      </c>
      <c r="CU380">
        <f t="shared" si="203"/>
        <v>0</v>
      </c>
      <c r="CV380">
        <f t="shared" si="204"/>
        <v>0</v>
      </c>
      <c r="CW380">
        <f t="shared" si="205"/>
        <v>0</v>
      </c>
      <c r="CY380" s="140" t="e">
        <f t="shared" si="206"/>
        <v>#NAME?</v>
      </c>
      <c r="CZ380">
        <f t="shared" si="207"/>
        <v>0</v>
      </c>
    </row>
    <row r="381" spans="1:104">
      <c r="A381" s="181">
        <v>310</v>
      </c>
      <c r="B381" s="230"/>
      <c r="C381" s="182" t="s">
        <v>130</v>
      </c>
      <c r="D381" s="183"/>
      <c r="E381" s="184"/>
      <c r="F381" s="152"/>
      <c r="G381" s="152"/>
      <c r="H381" s="185">
        <f t="shared" si="208"/>
        <v>0</v>
      </c>
      <c r="I381" s="153"/>
      <c r="J381" s="153"/>
      <c r="K381" s="186">
        <f t="shared" si="209"/>
        <v>0</v>
      </c>
      <c r="L381" s="187"/>
      <c r="M381" s="187"/>
      <c r="N381" s="187">
        <f t="shared" si="210"/>
        <v>0</v>
      </c>
      <c r="O381" s="188"/>
      <c r="P381" s="188"/>
      <c r="Q381" s="188">
        <f t="shared" si="211"/>
        <v>0</v>
      </c>
      <c r="R381" s="189"/>
      <c r="S381" s="189"/>
      <c r="T381" s="189">
        <f t="shared" si="212"/>
        <v>0</v>
      </c>
      <c r="U381" s="190"/>
      <c r="V381" s="190"/>
      <c r="W381" s="190">
        <f t="shared" si="213"/>
        <v>0</v>
      </c>
      <c r="X381" s="191"/>
      <c r="Y381" s="191"/>
      <c r="Z381" s="191">
        <f t="shared" si="214"/>
        <v>0</v>
      </c>
      <c r="AA381" s="192"/>
      <c r="AB381" s="192"/>
      <c r="AC381" s="192">
        <f t="shared" si="215"/>
        <v>0</v>
      </c>
      <c r="AD381" s="193"/>
      <c r="AE381" s="193"/>
      <c r="AF381" s="193">
        <f t="shared" si="216"/>
        <v>0</v>
      </c>
      <c r="AG381" s="194"/>
      <c r="AH381" s="194"/>
      <c r="AI381" s="194">
        <f t="shared" si="217"/>
        <v>0</v>
      </c>
      <c r="AJ381" s="195"/>
      <c r="AK381" s="195"/>
      <c r="AL381" s="195">
        <f t="shared" si="218"/>
        <v>0</v>
      </c>
      <c r="AM381" s="196"/>
      <c r="AN381" s="196"/>
      <c r="AO381" s="196">
        <f t="shared" si="219"/>
        <v>0</v>
      </c>
      <c r="AP381" s="197"/>
      <c r="AQ381" s="197"/>
      <c r="AR381" s="197">
        <f t="shared" si="220"/>
        <v>0</v>
      </c>
      <c r="AS381" s="198"/>
      <c r="AT381" s="198"/>
      <c r="AU381" s="198">
        <f t="shared" si="221"/>
        <v>0</v>
      </c>
      <c r="AV381" s="199"/>
      <c r="AW381" s="199"/>
      <c r="AX381" s="199">
        <f t="shared" si="222"/>
        <v>0</v>
      </c>
      <c r="AY381" s="200"/>
      <c r="AZ381" s="200"/>
      <c r="BA381" s="200">
        <f t="shared" si="223"/>
        <v>0</v>
      </c>
      <c r="BB381" s="201"/>
      <c r="BC381" s="201"/>
      <c r="BD381" s="201">
        <f t="shared" si="224"/>
        <v>0</v>
      </c>
      <c r="BE381" s="202"/>
      <c r="BF381" s="202"/>
      <c r="BG381" s="202">
        <f t="shared" si="225"/>
        <v>0</v>
      </c>
      <c r="BH381" s="203"/>
      <c r="BI381" s="203"/>
      <c r="BJ381" s="203">
        <f t="shared" si="226"/>
        <v>0</v>
      </c>
      <c r="BK381" s="195"/>
      <c r="BL381" s="195"/>
      <c r="BM381" s="195">
        <f t="shared" si="227"/>
        <v>0</v>
      </c>
      <c r="BN381" s="204"/>
      <c r="BO381" s="204"/>
      <c r="BP381" s="204">
        <f t="shared" si="228"/>
        <v>0</v>
      </c>
      <c r="BQ381" s="205"/>
      <c r="BR381" s="205"/>
      <c r="BS381" s="205">
        <f t="shared" si="229"/>
        <v>0</v>
      </c>
      <c r="BT381" s="206"/>
      <c r="BU381" s="206"/>
      <c r="BV381" s="206">
        <f t="shared" si="230"/>
        <v>0</v>
      </c>
      <c r="BW381" s="207"/>
      <c r="BX381" s="207"/>
      <c r="BY381" s="207">
        <f t="shared" si="231"/>
        <v>0</v>
      </c>
      <c r="BZ381" s="208"/>
      <c r="CA381" s="208"/>
      <c r="CB381" s="208">
        <f t="shared" si="232"/>
        <v>0</v>
      </c>
      <c r="CC381" s="209"/>
      <c r="CD381" s="209"/>
      <c r="CE381" s="209">
        <f t="shared" si="233"/>
        <v>0</v>
      </c>
      <c r="CF381" s="210"/>
      <c r="CG381" s="210"/>
      <c r="CH381" s="210">
        <f t="shared" si="234"/>
        <v>0</v>
      </c>
      <c r="CI381" s="211"/>
      <c r="CJ381" s="211"/>
      <c r="CK381" s="211">
        <f t="shared" si="235"/>
        <v>0</v>
      </c>
      <c r="CL381" s="206"/>
      <c r="CM381" s="206"/>
      <c r="CN381" s="206">
        <f t="shared" si="236"/>
        <v>0</v>
      </c>
      <c r="CO381" s="212"/>
      <c r="CP381" s="212"/>
      <c r="CQ381" s="212">
        <f t="shared" si="237"/>
        <v>0</v>
      </c>
      <c r="CR381" s="213"/>
      <c r="CS381" s="213"/>
      <c r="CT381" s="213">
        <f t="shared" si="238"/>
        <v>0</v>
      </c>
      <c r="CU381">
        <f t="shared" si="203"/>
        <v>0</v>
      </c>
      <c r="CV381">
        <f t="shared" si="204"/>
        <v>0</v>
      </c>
      <c r="CW381">
        <f t="shared" si="205"/>
        <v>0</v>
      </c>
      <c r="CY381" s="140" t="e">
        <f t="shared" si="206"/>
        <v>#NAME?</v>
      </c>
      <c r="CZ381">
        <f t="shared" si="207"/>
        <v>0</v>
      </c>
    </row>
    <row r="382" spans="1:104">
      <c r="A382" s="181">
        <v>311</v>
      </c>
      <c r="B382" s="230"/>
      <c r="C382" s="182" t="s">
        <v>130</v>
      </c>
      <c r="D382" s="183"/>
      <c r="E382" s="184"/>
      <c r="F382" s="152"/>
      <c r="G382" s="152"/>
      <c r="H382" s="185">
        <f t="shared" si="208"/>
        <v>0</v>
      </c>
      <c r="I382" s="153"/>
      <c r="J382" s="153"/>
      <c r="K382" s="186">
        <f t="shared" si="209"/>
        <v>0</v>
      </c>
      <c r="L382" s="187"/>
      <c r="M382" s="187"/>
      <c r="N382" s="187">
        <f t="shared" si="210"/>
        <v>0</v>
      </c>
      <c r="O382" s="188"/>
      <c r="P382" s="188"/>
      <c r="Q382" s="188">
        <f t="shared" si="211"/>
        <v>0</v>
      </c>
      <c r="R382" s="189"/>
      <c r="S382" s="189"/>
      <c r="T382" s="189">
        <f t="shared" si="212"/>
        <v>0</v>
      </c>
      <c r="U382" s="190"/>
      <c r="V382" s="190"/>
      <c r="W382" s="190">
        <f t="shared" si="213"/>
        <v>0</v>
      </c>
      <c r="X382" s="191"/>
      <c r="Y382" s="191"/>
      <c r="Z382" s="191">
        <f t="shared" si="214"/>
        <v>0</v>
      </c>
      <c r="AA382" s="192"/>
      <c r="AB382" s="192"/>
      <c r="AC382" s="192">
        <f t="shared" si="215"/>
        <v>0</v>
      </c>
      <c r="AD382" s="193"/>
      <c r="AE382" s="193"/>
      <c r="AF382" s="193">
        <f t="shared" si="216"/>
        <v>0</v>
      </c>
      <c r="AG382" s="194"/>
      <c r="AH382" s="194"/>
      <c r="AI382" s="194">
        <f t="shared" si="217"/>
        <v>0</v>
      </c>
      <c r="AJ382" s="195"/>
      <c r="AK382" s="195"/>
      <c r="AL382" s="195">
        <f t="shared" si="218"/>
        <v>0</v>
      </c>
      <c r="AM382" s="196"/>
      <c r="AN382" s="196"/>
      <c r="AO382" s="196">
        <f t="shared" si="219"/>
        <v>0</v>
      </c>
      <c r="AP382" s="197"/>
      <c r="AQ382" s="197"/>
      <c r="AR382" s="197">
        <f t="shared" si="220"/>
        <v>0</v>
      </c>
      <c r="AS382" s="198"/>
      <c r="AT382" s="198"/>
      <c r="AU382" s="198">
        <f t="shared" si="221"/>
        <v>0</v>
      </c>
      <c r="AV382" s="199"/>
      <c r="AW382" s="199"/>
      <c r="AX382" s="199">
        <f t="shared" si="222"/>
        <v>0</v>
      </c>
      <c r="AY382" s="200"/>
      <c r="AZ382" s="200"/>
      <c r="BA382" s="200">
        <f t="shared" si="223"/>
        <v>0</v>
      </c>
      <c r="BB382" s="201"/>
      <c r="BC382" s="201"/>
      <c r="BD382" s="201">
        <f t="shared" si="224"/>
        <v>0</v>
      </c>
      <c r="BE382" s="202"/>
      <c r="BF382" s="202"/>
      <c r="BG382" s="202">
        <f t="shared" si="225"/>
        <v>0</v>
      </c>
      <c r="BH382" s="203"/>
      <c r="BI382" s="203"/>
      <c r="BJ382" s="203">
        <f t="shared" si="226"/>
        <v>0</v>
      </c>
      <c r="BK382" s="195"/>
      <c r="BL382" s="195"/>
      <c r="BM382" s="195">
        <f t="shared" si="227"/>
        <v>0</v>
      </c>
      <c r="BN382" s="204"/>
      <c r="BO382" s="204"/>
      <c r="BP382" s="204">
        <f t="shared" si="228"/>
        <v>0</v>
      </c>
      <c r="BQ382" s="205"/>
      <c r="BR382" s="205"/>
      <c r="BS382" s="205">
        <f t="shared" si="229"/>
        <v>0</v>
      </c>
      <c r="BT382" s="206"/>
      <c r="BU382" s="206"/>
      <c r="BV382" s="206">
        <f t="shared" si="230"/>
        <v>0</v>
      </c>
      <c r="BW382" s="207"/>
      <c r="BX382" s="207"/>
      <c r="BY382" s="207">
        <f t="shared" si="231"/>
        <v>0</v>
      </c>
      <c r="BZ382" s="208"/>
      <c r="CA382" s="208"/>
      <c r="CB382" s="208">
        <f t="shared" si="232"/>
        <v>0</v>
      </c>
      <c r="CC382" s="209"/>
      <c r="CD382" s="209"/>
      <c r="CE382" s="209">
        <f t="shared" si="233"/>
        <v>0</v>
      </c>
      <c r="CF382" s="210"/>
      <c r="CG382" s="210"/>
      <c r="CH382" s="210">
        <f t="shared" si="234"/>
        <v>0</v>
      </c>
      <c r="CI382" s="211"/>
      <c r="CJ382" s="211"/>
      <c r="CK382" s="211">
        <f t="shared" si="235"/>
        <v>0</v>
      </c>
      <c r="CL382" s="206"/>
      <c r="CM382" s="206"/>
      <c r="CN382" s="206">
        <f t="shared" si="236"/>
        <v>0</v>
      </c>
      <c r="CO382" s="212"/>
      <c r="CP382" s="212"/>
      <c r="CQ382" s="212">
        <f t="shared" si="237"/>
        <v>0</v>
      </c>
      <c r="CR382" s="213"/>
      <c r="CS382" s="213"/>
      <c r="CT382" s="213">
        <f t="shared" si="238"/>
        <v>0</v>
      </c>
      <c r="CU382">
        <f t="shared" si="203"/>
        <v>0</v>
      </c>
      <c r="CV382">
        <f t="shared" si="204"/>
        <v>0</v>
      </c>
      <c r="CW382">
        <f t="shared" si="205"/>
        <v>0</v>
      </c>
      <c r="CY382" s="140" t="e">
        <f t="shared" si="206"/>
        <v>#NAME?</v>
      </c>
      <c r="CZ382">
        <f t="shared" si="207"/>
        <v>0</v>
      </c>
    </row>
    <row r="383" spans="1:104">
      <c r="A383" s="181">
        <v>312</v>
      </c>
      <c r="B383" s="230"/>
      <c r="C383" s="182" t="s">
        <v>130</v>
      </c>
      <c r="D383" s="183"/>
      <c r="E383" s="184"/>
      <c r="F383" s="152"/>
      <c r="G383" s="152"/>
      <c r="H383" s="185">
        <f t="shared" si="208"/>
        <v>0</v>
      </c>
      <c r="I383" s="153"/>
      <c r="J383" s="153"/>
      <c r="K383" s="186">
        <f t="shared" si="209"/>
        <v>0</v>
      </c>
      <c r="L383" s="187"/>
      <c r="M383" s="187"/>
      <c r="N383" s="187">
        <f t="shared" si="210"/>
        <v>0</v>
      </c>
      <c r="O383" s="188"/>
      <c r="P383" s="188"/>
      <c r="Q383" s="188">
        <f t="shared" si="211"/>
        <v>0</v>
      </c>
      <c r="R383" s="189"/>
      <c r="S383" s="189"/>
      <c r="T383" s="189">
        <f t="shared" si="212"/>
        <v>0</v>
      </c>
      <c r="U383" s="190"/>
      <c r="V383" s="190"/>
      <c r="W383" s="190">
        <f t="shared" si="213"/>
        <v>0</v>
      </c>
      <c r="X383" s="191"/>
      <c r="Y383" s="191"/>
      <c r="Z383" s="191">
        <f t="shared" si="214"/>
        <v>0</v>
      </c>
      <c r="AA383" s="192"/>
      <c r="AB383" s="192"/>
      <c r="AC383" s="192">
        <f t="shared" si="215"/>
        <v>0</v>
      </c>
      <c r="AD383" s="193"/>
      <c r="AE383" s="193"/>
      <c r="AF383" s="193">
        <f t="shared" si="216"/>
        <v>0</v>
      </c>
      <c r="AG383" s="194"/>
      <c r="AH383" s="194"/>
      <c r="AI383" s="194">
        <f t="shared" si="217"/>
        <v>0</v>
      </c>
      <c r="AJ383" s="195"/>
      <c r="AK383" s="195"/>
      <c r="AL383" s="195">
        <f t="shared" si="218"/>
        <v>0</v>
      </c>
      <c r="AM383" s="196"/>
      <c r="AN383" s="196"/>
      <c r="AO383" s="196">
        <f t="shared" si="219"/>
        <v>0</v>
      </c>
      <c r="AP383" s="197"/>
      <c r="AQ383" s="197"/>
      <c r="AR383" s="197">
        <f t="shared" si="220"/>
        <v>0</v>
      </c>
      <c r="AS383" s="198"/>
      <c r="AT383" s="198"/>
      <c r="AU383" s="198">
        <f t="shared" si="221"/>
        <v>0</v>
      </c>
      <c r="AV383" s="199"/>
      <c r="AW383" s="199"/>
      <c r="AX383" s="199">
        <f t="shared" si="222"/>
        <v>0</v>
      </c>
      <c r="AY383" s="200"/>
      <c r="AZ383" s="200"/>
      <c r="BA383" s="200">
        <f t="shared" si="223"/>
        <v>0</v>
      </c>
      <c r="BB383" s="201"/>
      <c r="BC383" s="201"/>
      <c r="BD383" s="201">
        <f t="shared" si="224"/>
        <v>0</v>
      </c>
      <c r="BE383" s="202"/>
      <c r="BF383" s="202"/>
      <c r="BG383" s="202">
        <f t="shared" si="225"/>
        <v>0</v>
      </c>
      <c r="BH383" s="203"/>
      <c r="BI383" s="203"/>
      <c r="BJ383" s="203">
        <f t="shared" si="226"/>
        <v>0</v>
      </c>
      <c r="BK383" s="195"/>
      <c r="BL383" s="195"/>
      <c r="BM383" s="195">
        <f t="shared" si="227"/>
        <v>0</v>
      </c>
      <c r="BN383" s="204"/>
      <c r="BO383" s="204"/>
      <c r="BP383" s="204">
        <f t="shared" si="228"/>
        <v>0</v>
      </c>
      <c r="BQ383" s="205"/>
      <c r="BR383" s="205"/>
      <c r="BS383" s="205">
        <f t="shared" si="229"/>
        <v>0</v>
      </c>
      <c r="BT383" s="206"/>
      <c r="BU383" s="206"/>
      <c r="BV383" s="206">
        <f t="shared" si="230"/>
        <v>0</v>
      </c>
      <c r="BW383" s="207"/>
      <c r="BX383" s="207"/>
      <c r="BY383" s="207">
        <f t="shared" si="231"/>
        <v>0</v>
      </c>
      <c r="BZ383" s="208"/>
      <c r="CA383" s="208"/>
      <c r="CB383" s="208">
        <f t="shared" si="232"/>
        <v>0</v>
      </c>
      <c r="CC383" s="209"/>
      <c r="CD383" s="209"/>
      <c r="CE383" s="209">
        <f t="shared" si="233"/>
        <v>0</v>
      </c>
      <c r="CF383" s="210"/>
      <c r="CG383" s="210"/>
      <c r="CH383" s="210">
        <f t="shared" si="234"/>
        <v>0</v>
      </c>
      <c r="CI383" s="211"/>
      <c r="CJ383" s="211"/>
      <c r="CK383" s="211">
        <f t="shared" si="235"/>
        <v>0</v>
      </c>
      <c r="CL383" s="206"/>
      <c r="CM383" s="206"/>
      <c r="CN383" s="206">
        <f t="shared" si="236"/>
        <v>0</v>
      </c>
      <c r="CO383" s="212"/>
      <c r="CP383" s="212"/>
      <c r="CQ383" s="212">
        <f t="shared" si="237"/>
        <v>0</v>
      </c>
      <c r="CR383" s="213"/>
      <c r="CS383" s="213"/>
      <c r="CT383" s="213">
        <f t="shared" si="238"/>
        <v>0</v>
      </c>
      <c r="CU383">
        <f t="shared" si="203"/>
        <v>0</v>
      </c>
      <c r="CV383">
        <f t="shared" si="204"/>
        <v>0</v>
      </c>
      <c r="CW383">
        <f t="shared" si="205"/>
        <v>0</v>
      </c>
      <c r="CY383" s="140" t="e">
        <f t="shared" si="206"/>
        <v>#NAME?</v>
      </c>
      <c r="CZ383">
        <f t="shared" si="207"/>
        <v>0</v>
      </c>
    </row>
    <row r="384" spans="1:104">
      <c r="A384" s="181">
        <v>313</v>
      </c>
      <c r="B384" s="230"/>
      <c r="C384" s="182" t="s">
        <v>130</v>
      </c>
      <c r="D384" s="183"/>
      <c r="E384" s="184"/>
      <c r="F384" s="152"/>
      <c r="G384" s="152"/>
      <c r="H384" s="185">
        <f t="shared" si="208"/>
        <v>0</v>
      </c>
      <c r="I384" s="153"/>
      <c r="J384" s="153"/>
      <c r="K384" s="186">
        <f t="shared" si="209"/>
        <v>0</v>
      </c>
      <c r="L384" s="187"/>
      <c r="M384" s="187"/>
      <c r="N384" s="187">
        <f t="shared" si="210"/>
        <v>0</v>
      </c>
      <c r="O384" s="188"/>
      <c r="P384" s="188"/>
      <c r="Q384" s="188">
        <f t="shared" si="211"/>
        <v>0</v>
      </c>
      <c r="R384" s="189"/>
      <c r="S384" s="189"/>
      <c r="T384" s="189">
        <f t="shared" si="212"/>
        <v>0</v>
      </c>
      <c r="U384" s="190"/>
      <c r="V384" s="190"/>
      <c r="W384" s="190">
        <f t="shared" si="213"/>
        <v>0</v>
      </c>
      <c r="X384" s="191"/>
      <c r="Y384" s="191"/>
      <c r="Z384" s="191">
        <f t="shared" si="214"/>
        <v>0</v>
      </c>
      <c r="AA384" s="192"/>
      <c r="AB384" s="192"/>
      <c r="AC384" s="192">
        <f t="shared" si="215"/>
        <v>0</v>
      </c>
      <c r="AD384" s="193"/>
      <c r="AE384" s="193"/>
      <c r="AF384" s="193">
        <f t="shared" si="216"/>
        <v>0</v>
      </c>
      <c r="AG384" s="194"/>
      <c r="AH384" s="194"/>
      <c r="AI384" s="194">
        <f t="shared" si="217"/>
        <v>0</v>
      </c>
      <c r="AJ384" s="195"/>
      <c r="AK384" s="195"/>
      <c r="AL384" s="195">
        <f t="shared" si="218"/>
        <v>0</v>
      </c>
      <c r="AM384" s="196"/>
      <c r="AN384" s="196"/>
      <c r="AO384" s="196">
        <f t="shared" si="219"/>
        <v>0</v>
      </c>
      <c r="AP384" s="197"/>
      <c r="AQ384" s="197"/>
      <c r="AR384" s="197">
        <f t="shared" si="220"/>
        <v>0</v>
      </c>
      <c r="AS384" s="198"/>
      <c r="AT384" s="198"/>
      <c r="AU384" s="198">
        <f t="shared" si="221"/>
        <v>0</v>
      </c>
      <c r="AV384" s="199"/>
      <c r="AW384" s="199"/>
      <c r="AX384" s="199">
        <f t="shared" si="222"/>
        <v>0</v>
      </c>
      <c r="AY384" s="200"/>
      <c r="AZ384" s="200"/>
      <c r="BA384" s="200">
        <f t="shared" si="223"/>
        <v>0</v>
      </c>
      <c r="BB384" s="201"/>
      <c r="BC384" s="201"/>
      <c r="BD384" s="201">
        <f t="shared" si="224"/>
        <v>0</v>
      </c>
      <c r="BE384" s="202"/>
      <c r="BF384" s="202"/>
      <c r="BG384" s="202">
        <f t="shared" si="225"/>
        <v>0</v>
      </c>
      <c r="BH384" s="203"/>
      <c r="BI384" s="203"/>
      <c r="BJ384" s="203">
        <f t="shared" si="226"/>
        <v>0</v>
      </c>
      <c r="BK384" s="195"/>
      <c r="BL384" s="195"/>
      <c r="BM384" s="195">
        <f t="shared" si="227"/>
        <v>0</v>
      </c>
      <c r="BN384" s="204"/>
      <c r="BO384" s="204"/>
      <c r="BP384" s="204">
        <f t="shared" si="228"/>
        <v>0</v>
      </c>
      <c r="BQ384" s="205"/>
      <c r="BR384" s="205"/>
      <c r="BS384" s="205">
        <f t="shared" si="229"/>
        <v>0</v>
      </c>
      <c r="BT384" s="206"/>
      <c r="BU384" s="206"/>
      <c r="BV384" s="206">
        <f t="shared" si="230"/>
        <v>0</v>
      </c>
      <c r="BW384" s="207"/>
      <c r="BX384" s="207"/>
      <c r="BY384" s="207">
        <f t="shared" si="231"/>
        <v>0</v>
      </c>
      <c r="BZ384" s="208"/>
      <c r="CA384" s="208"/>
      <c r="CB384" s="208">
        <f t="shared" si="232"/>
        <v>0</v>
      </c>
      <c r="CC384" s="209"/>
      <c r="CD384" s="209"/>
      <c r="CE384" s="209">
        <f t="shared" si="233"/>
        <v>0</v>
      </c>
      <c r="CF384" s="210"/>
      <c r="CG384" s="210"/>
      <c r="CH384" s="210">
        <f t="shared" si="234"/>
        <v>0</v>
      </c>
      <c r="CI384" s="211"/>
      <c r="CJ384" s="211"/>
      <c r="CK384" s="211">
        <f t="shared" si="235"/>
        <v>0</v>
      </c>
      <c r="CL384" s="206"/>
      <c r="CM384" s="206"/>
      <c r="CN384" s="206">
        <f t="shared" si="236"/>
        <v>0</v>
      </c>
      <c r="CO384" s="212"/>
      <c r="CP384" s="212"/>
      <c r="CQ384" s="212">
        <f t="shared" si="237"/>
        <v>0</v>
      </c>
      <c r="CR384" s="213"/>
      <c r="CS384" s="213"/>
      <c r="CT384" s="213">
        <f t="shared" si="238"/>
        <v>0</v>
      </c>
      <c r="CU384">
        <f t="shared" si="203"/>
        <v>0</v>
      </c>
      <c r="CV384">
        <f t="shared" si="204"/>
        <v>0</v>
      </c>
      <c r="CW384">
        <f t="shared" si="205"/>
        <v>0</v>
      </c>
      <c r="CY384" s="140" t="e">
        <f t="shared" si="206"/>
        <v>#NAME?</v>
      </c>
      <c r="CZ384">
        <f t="shared" si="207"/>
        <v>0</v>
      </c>
    </row>
    <row r="385" spans="1:104">
      <c r="A385" s="181">
        <v>314</v>
      </c>
      <c r="B385" s="230"/>
      <c r="C385" s="182" t="s">
        <v>130</v>
      </c>
      <c r="D385" s="183"/>
      <c r="E385" s="184"/>
      <c r="F385" s="152"/>
      <c r="G385" s="152"/>
      <c r="H385" s="185">
        <f t="shared" si="208"/>
        <v>0</v>
      </c>
      <c r="I385" s="153"/>
      <c r="J385" s="153"/>
      <c r="K385" s="186">
        <f t="shared" si="209"/>
        <v>0</v>
      </c>
      <c r="L385" s="187"/>
      <c r="M385" s="187"/>
      <c r="N385" s="187">
        <f t="shared" si="210"/>
        <v>0</v>
      </c>
      <c r="O385" s="188"/>
      <c r="P385" s="188"/>
      <c r="Q385" s="188">
        <f t="shared" si="211"/>
        <v>0</v>
      </c>
      <c r="R385" s="189"/>
      <c r="S385" s="189"/>
      <c r="T385" s="189">
        <f t="shared" si="212"/>
        <v>0</v>
      </c>
      <c r="U385" s="190"/>
      <c r="V385" s="190"/>
      <c r="W385" s="190">
        <f t="shared" si="213"/>
        <v>0</v>
      </c>
      <c r="X385" s="191"/>
      <c r="Y385" s="191"/>
      <c r="Z385" s="191">
        <f t="shared" si="214"/>
        <v>0</v>
      </c>
      <c r="AA385" s="192"/>
      <c r="AB385" s="192"/>
      <c r="AC385" s="192">
        <f t="shared" si="215"/>
        <v>0</v>
      </c>
      <c r="AD385" s="193"/>
      <c r="AE385" s="193"/>
      <c r="AF385" s="193">
        <f t="shared" si="216"/>
        <v>0</v>
      </c>
      <c r="AG385" s="194"/>
      <c r="AH385" s="194"/>
      <c r="AI385" s="194">
        <f t="shared" si="217"/>
        <v>0</v>
      </c>
      <c r="AJ385" s="195"/>
      <c r="AK385" s="195"/>
      <c r="AL385" s="195">
        <f t="shared" si="218"/>
        <v>0</v>
      </c>
      <c r="AM385" s="196"/>
      <c r="AN385" s="196"/>
      <c r="AO385" s="196">
        <f t="shared" si="219"/>
        <v>0</v>
      </c>
      <c r="AP385" s="197"/>
      <c r="AQ385" s="197"/>
      <c r="AR385" s="197">
        <f t="shared" si="220"/>
        <v>0</v>
      </c>
      <c r="AS385" s="198"/>
      <c r="AT385" s="198"/>
      <c r="AU385" s="198">
        <f t="shared" si="221"/>
        <v>0</v>
      </c>
      <c r="AV385" s="199"/>
      <c r="AW385" s="199"/>
      <c r="AX385" s="199">
        <f t="shared" si="222"/>
        <v>0</v>
      </c>
      <c r="AY385" s="200"/>
      <c r="AZ385" s="200"/>
      <c r="BA385" s="200">
        <f t="shared" si="223"/>
        <v>0</v>
      </c>
      <c r="BB385" s="201"/>
      <c r="BC385" s="201"/>
      <c r="BD385" s="201">
        <f t="shared" si="224"/>
        <v>0</v>
      </c>
      <c r="BE385" s="202"/>
      <c r="BF385" s="202"/>
      <c r="BG385" s="202">
        <f t="shared" si="225"/>
        <v>0</v>
      </c>
      <c r="BH385" s="203"/>
      <c r="BI385" s="203"/>
      <c r="BJ385" s="203">
        <f t="shared" si="226"/>
        <v>0</v>
      </c>
      <c r="BK385" s="195"/>
      <c r="BL385" s="195"/>
      <c r="BM385" s="195">
        <f t="shared" si="227"/>
        <v>0</v>
      </c>
      <c r="BN385" s="204"/>
      <c r="BO385" s="204"/>
      <c r="BP385" s="204">
        <f t="shared" si="228"/>
        <v>0</v>
      </c>
      <c r="BQ385" s="205"/>
      <c r="BR385" s="205"/>
      <c r="BS385" s="205">
        <f t="shared" si="229"/>
        <v>0</v>
      </c>
      <c r="BT385" s="206"/>
      <c r="BU385" s="206"/>
      <c r="BV385" s="206">
        <f t="shared" si="230"/>
        <v>0</v>
      </c>
      <c r="BW385" s="207"/>
      <c r="BX385" s="207"/>
      <c r="BY385" s="207">
        <f t="shared" si="231"/>
        <v>0</v>
      </c>
      <c r="BZ385" s="208"/>
      <c r="CA385" s="208"/>
      <c r="CB385" s="208">
        <f t="shared" si="232"/>
        <v>0</v>
      </c>
      <c r="CC385" s="209"/>
      <c r="CD385" s="209"/>
      <c r="CE385" s="209">
        <f t="shared" si="233"/>
        <v>0</v>
      </c>
      <c r="CF385" s="210"/>
      <c r="CG385" s="210"/>
      <c r="CH385" s="210">
        <f t="shared" si="234"/>
        <v>0</v>
      </c>
      <c r="CI385" s="211"/>
      <c r="CJ385" s="211"/>
      <c r="CK385" s="211">
        <f t="shared" si="235"/>
        <v>0</v>
      </c>
      <c r="CL385" s="206"/>
      <c r="CM385" s="206"/>
      <c r="CN385" s="206">
        <f t="shared" si="236"/>
        <v>0</v>
      </c>
      <c r="CO385" s="212"/>
      <c r="CP385" s="212"/>
      <c r="CQ385" s="212">
        <f t="shared" si="237"/>
        <v>0</v>
      </c>
      <c r="CR385" s="213"/>
      <c r="CS385" s="213"/>
      <c r="CT385" s="213">
        <f t="shared" si="238"/>
        <v>0</v>
      </c>
      <c r="CU385">
        <f t="shared" si="203"/>
        <v>0</v>
      </c>
      <c r="CV385">
        <f t="shared" si="204"/>
        <v>0</v>
      </c>
      <c r="CW385">
        <f t="shared" si="205"/>
        <v>0</v>
      </c>
      <c r="CY385" s="140" t="e">
        <f t="shared" si="206"/>
        <v>#NAME?</v>
      </c>
      <c r="CZ385">
        <f t="shared" si="207"/>
        <v>0</v>
      </c>
    </row>
    <row r="386" spans="1:104">
      <c r="A386" s="181">
        <v>315</v>
      </c>
      <c r="B386" s="230"/>
      <c r="C386" s="182" t="s">
        <v>130</v>
      </c>
      <c r="D386" s="183"/>
      <c r="E386" s="184"/>
      <c r="F386" s="152"/>
      <c r="G386" s="152"/>
      <c r="H386" s="185">
        <f t="shared" si="208"/>
        <v>0</v>
      </c>
      <c r="I386" s="153"/>
      <c r="J386" s="153"/>
      <c r="K386" s="186">
        <f t="shared" si="209"/>
        <v>0</v>
      </c>
      <c r="L386" s="187"/>
      <c r="M386" s="187"/>
      <c r="N386" s="187">
        <f t="shared" si="210"/>
        <v>0</v>
      </c>
      <c r="O386" s="188"/>
      <c r="P386" s="188"/>
      <c r="Q386" s="188">
        <f t="shared" si="211"/>
        <v>0</v>
      </c>
      <c r="R386" s="189"/>
      <c r="S386" s="189"/>
      <c r="T386" s="189">
        <f t="shared" si="212"/>
        <v>0</v>
      </c>
      <c r="U386" s="190"/>
      <c r="V386" s="190"/>
      <c r="W386" s="190">
        <f t="shared" si="213"/>
        <v>0</v>
      </c>
      <c r="X386" s="191"/>
      <c r="Y386" s="191"/>
      <c r="Z386" s="191">
        <f t="shared" si="214"/>
        <v>0</v>
      </c>
      <c r="AA386" s="192"/>
      <c r="AB386" s="192"/>
      <c r="AC386" s="192">
        <f t="shared" si="215"/>
        <v>0</v>
      </c>
      <c r="AD386" s="193"/>
      <c r="AE386" s="193"/>
      <c r="AF386" s="193">
        <f t="shared" si="216"/>
        <v>0</v>
      </c>
      <c r="AG386" s="194"/>
      <c r="AH386" s="194"/>
      <c r="AI386" s="194">
        <f t="shared" si="217"/>
        <v>0</v>
      </c>
      <c r="AJ386" s="195"/>
      <c r="AK386" s="195"/>
      <c r="AL386" s="195">
        <f t="shared" si="218"/>
        <v>0</v>
      </c>
      <c r="AM386" s="196"/>
      <c r="AN386" s="196"/>
      <c r="AO386" s="196">
        <f t="shared" si="219"/>
        <v>0</v>
      </c>
      <c r="AP386" s="197"/>
      <c r="AQ386" s="197"/>
      <c r="AR386" s="197">
        <f t="shared" si="220"/>
        <v>0</v>
      </c>
      <c r="AS386" s="198"/>
      <c r="AT386" s="198"/>
      <c r="AU386" s="198">
        <f t="shared" si="221"/>
        <v>0</v>
      </c>
      <c r="AV386" s="199"/>
      <c r="AW386" s="199"/>
      <c r="AX386" s="199">
        <f t="shared" si="222"/>
        <v>0</v>
      </c>
      <c r="AY386" s="200"/>
      <c r="AZ386" s="200"/>
      <c r="BA386" s="200">
        <f t="shared" si="223"/>
        <v>0</v>
      </c>
      <c r="BB386" s="201"/>
      <c r="BC386" s="201"/>
      <c r="BD386" s="201">
        <f t="shared" si="224"/>
        <v>0</v>
      </c>
      <c r="BE386" s="202"/>
      <c r="BF386" s="202"/>
      <c r="BG386" s="202">
        <f t="shared" si="225"/>
        <v>0</v>
      </c>
      <c r="BH386" s="203"/>
      <c r="BI386" s="203"/>
      <c r="BJ386" s="203">
        <f t="shared" si="226"/>
        <v>0</v>
      </c>
      <c r="BK386" s="195"/>
      <c r="BL386" s="195"/>
      <c r="BM386" s="195">
        <f t="shared" si="227"/>
        <v>0</v>
      </c>
      <c r="BN386" s="204"/>
      <c r="BO386" s="204"/>
      <c r="BP386" s="204">
        <f t="shared" si="228"/>
        <v>0</v>
      </c>
      <c r="BQ386" s="205"/>
      <c r="BR386" s="205"/>
      <c r="BS386" s="205">
        <f t="shared" si="229"/>
        <v>0</v>
      </c>
      <c r="BT386" s="206"/>
      <c r="BU386" s="206"/>
      <c r="BV386" s="206">
        <f t="shared" si="230"/>
        <v>0</v>
      </c>
      <c r="BW386" s="207"/>
      <c r="BX386" s="207"/>
      <c r="BY386" s="207">
        <f t="shared" si="231"/>
        <v>0</v>
      </c>
      <c r="BZ386" s="208"/>
      <c r="CA386" s="208"/>
      <c r="CB386" s="208">
        <f t="shared" si="232"/>
        <v>0</v>
      </c>
      <c r="CC386" s="209"/>
      <c r="CD386" s="209"/>
      <c r="CE386" s="209">
        <f t="shared" si="233"/>
        <v>0</v>
      </c>
      <c r="CF386" s="210"/>
      <c r="CG386" s="210"/>
      <c r="CH386" s="210">
        <f t="shared" si="234"/>
        <v>0</v>
      </c>
      <c r="CI386" s="211"/>
      <c r="CJ386" s="211"/>
      <c r="CK386" s="211">
        <f t="shared" si="235"/>
        <v>0</v>
      </c>
      <c r="CL386" s="206"/>
      <c r="CM386" s="206"/>
      <c r="CN386" s="206">
        <f t="shared" si="236"/>
        <v>0</v>
      </c>
      <c r="CO386" s="212"/>
      <c r="CP386" s="212"/>
      <c r="CQ386" s="212">
        <f t="shared" si="237"/>
        <v>0</v>
      </c>
      <c r="CR386" s="213"/>
      <c r="CS386" s="213"/>
      <c r="CT386" s="213">
        <f t="shared" si="238"/>
        <v>0</v>
      </c>
      <c r="CU386">
        <f t="shared" si="203"/>
        <v>0</v>
      </c>
      <c r="CV386">
        <f t="shared" si="204"/>
        <v>0</v>
      </c>
      <c r="CW386">
        <f t="shared" si="205"/>
        <v>0</v>
      </c>
      <c r="CY386" s="140" t="e">
        <f t="shared" si="206"/>
        <v>#NAME?</v>
      </c>
      <c r="CZ386">
        <f t="shared" si="207"/>
        <v>0</v>
      </c>
    </row>
    <row r="387" spans="1:104">
      <c r="A387" s="181">
        <v>316</v>
      </c>
      <c r="B387" s="230"/>
      <c r="C387" s="182" t="s">
        <v>130</v>
      </c>
      <c r="D387" s="183"/>
      <c r="E387" s="184"/>
      <c r="F387" s="152"/>
      <c r="G387" s="152"/>
      <c r="H387" s="185">
        <f t="shared" si="208"/>
        <v>0</v>
      </c>
      <c r="I387" s="153"/>
      <c r="J387" s="153"/>
      <c r="K387" s="186">
        <f t="shared" si="209"/>
        <v>0</v>
      </c>
      <c r="L387" s="187"/>
      <c r="M387" s="187"/>
      <c r="N387" s="187">
        <f t="shared" si="210"/>
        <v>0</v>
      </c>
      <c r="O387" s="188"/>
      <c r="P387" s="188"/>
      <c r="Q387" s="188">
        <f t="shared" si="211"/>
        <v>0</v>
      </c>
      <c r="R387" s="189"/>
      <c r="S387" s="189"/>
      <c r="T387" s="189">
        <f t="shared" si="212"/>
        <v>0</v>
      </c>
      <c r="U387" s="190"/>
      <c r="V387" s="190"/>
      <c r="W387" s="190">
        <f t="shared" si="213"/>
        <v>0</v>
      </c>
      <c r="X387" s="191"/>
      <c r="Y387" s="191"/>
      <c r="Z387" s="191">
        <f t="shared" si="214"/>
        <v>0</v>
      </c>
      <c r="AA387" s="192"/>
      <c r="AB387" s="192"/>
      <c r="AC387" s="192">
        <f t="shared" si="215"/>
        <v>0</v>
      </c>
      <c r="AD387" s="193"/>
      <c r="AE387" s="193"/>
      <c r="AF387" s="193">
        <f t="shared" si="216"/>
        <v>0</v>
      </c>
      <c r="AG387" s="194"/>
      <c r="AH387" s="194"/>
      <c r="AI387" s="194">
        <f t="shared" si="217"/>
        <v>0</v>
      </c>
      <c r="AJ387" s="195"/>
      <c r="AK387" s="195"/>
      <c r="AL387" s="195">
        <f t="shared" si="218"/>
        <v>0</v>
      </c>
      <c r="AM387" s="196"/>
      <c r="AN387" s="196"/>
      <c r="AO387" s="196">
        <f t="shared" si="219"/>
        <v>0</v>
      </c>
      <c r="AP387" s="197"/>
      <c r="AQ387" s="197"/>
      <c r="AR387" s="197">
        <f t="shared" si="220"/>
        <v>0</v>
      </c>
      <c r="AS387" s="198"/>
      <c r="AT387" s="198"/>
      <c r="AU387" s="198">
        <f t="shared" si="221"/>
        <v>0</v>
      </c>
      <c r="AV387" s="199"/>
      <c r="AW387" s="199"/>
      <c r="AX387" s="199">
        <f t="shared" si="222"/>
        <v>0</v>
      </c>
      <c r="AY387" s="200"/>
      <c r="AZ387" s="200"/>
      <c r="BA387" s="200">
        <f t="shared" si="223"/>
        <v>0</v>
      </c>
      <c r="BB387" s="201"/>
      <c r="BC387" s="201"/>
      <c r="BD387" s="201">
        <f t="shared" si="224"/>
        <v>0</v>
      </c>
      <c r="BE387" s="202"/>
      <c r="BF387" s="202"/>
      <c r="BG387" s="202">
        <f t="shared" si="225"/>
        <v>0</v>
      </c>
      <c r="BH387" s="203"/>
      <c r="BI387" s="203"/>
      <c r="BJ387" s="203">
        <f t="shared" si="226"/>
        <v>0</v>
      </c>
      <c r="BK387" s="195"/>
      <c r="BL387" s="195"/>
      <c r="BM387" s="195">
        <f t="shared" si="227"/>
        <v>0</v>
      </c>
      <c r="BN387" s="204"/>
      <c r="BO387" s="204"/>
      <c r="BP387" s="204">
        <f t="shared" si="228"/>
        <v>0</v>
      </c>
      <c r="BQ387" s="205"/>
      <c r="BR387" s="205"/>
      <c r="BS387" s="205">
        <f t="shared" si="229"/>
        <v>0</v>
      </c>
      <c r="BT387" s="206"/>
      <c r="BU387" s="206"/>
      <c r="BV387" s="206">
        <f t="shared" si="230"/>
        <v>0</v>
      </c>
      <c r="BW387" s="207"/>
      <c r="BX387" s="207"/>
      <c r="BY387" s="207">
        <f t="shared" si="231"/>
        <v>0</v>
      </c>
      <c r="BZ387" s="208"/>
      <c r="CA387" s="208"/>
      <c r="CB387" s="208">
        <f t="shared" si="232"/>
        <v>0</v>
      </c>
      <c r="CC387" s="209"/>
      <c r="CD387" s="209"/>
      <c r="CE387" s="209">
        <f t="shared" si="233"/>
        <v>0</v>
      </c>
      <c r="CF387" s="210"/>
      <c r="CG387" s="210"/>
      <c r="CH387" s="210">
        <f t="shared" si="234"/>
        <v>0</v>
      </c>
      <c r="CI387" s="211"/>
      <c r="CJ387" s="211"/>
      <c r="CK387" s="211">
        <f t="shared" si="235"/>
        <v>0</v>
      </c>
      <c r="CL387" s="206"/>
      <c r="CM387" s="206"/>
      <c r="CN387" s="206">
        <f t="shared" si="236"/>
        <v>0</v>
      </c>
      <c r="CO387" s="212"/>
      <c r="CP387" s="212"/>
      <c r="CQ387" s="212">
        <f t="shared" si="237"/>
        <v>0</v>
      </c>
      <c r="CR387" s="213"/>
      <c r="CS387" s="213"/>
      <c r="CT387" s="213">
        <f t="shared" si="238"/>
        <v>0</v>
      </c>
      <c r="CU387">
        <f t="shared" si="203"/>
        <v>0</v>
      </c>
      <c r="CV387">
        <f t="shared" si="204"/>
        <v>0</v>
      </c>
      <c r="CW387">
        <f t="shared" si="205"/>
        <v>0</v>
      </c>
      <c r="CY387" s="140" t="e">
        <f t="shared" si="206"/>
        <v>#NAME?</v>
      </c>
      <c r="CZ387">
        <f t="shared" si="207"/>
        <v>0</v>
      </c>
    </row>
    <row r="388" spans="1:104">
      <c r="A388" s="181">
        <v>317</v>
      </c>
      <c r="B388" s="230"/>
      <c r="C388" s="182" t="s">
        <v>130</v>
      </c>
      <c r="D388" s="183"/>
      <c r="E388" s="184"/>
      <c r="F388" s="152"/>
      <c r="G388" s="152"/>
      <c r="H388" s="185">
        <f t="shared" si="208"/>
        <v>0</v>
      </c>
      <c r="I388" s="153"/>
      <c r="J388" s="153"/>
      <c r="K388" s="186">
        <f t="shared" si="209"/>
        <v>0</v>
      </c>
      <c r="L388" s="187"/>
      <c r="M388" s="187"/>
      <c r="N388" s="187">
        <f t="shared" si="210"/>
        <v>0</v>
      </c>
      <c r="O388" s="188"/>
      <c r="P388" s="188"/>
      <c r="Q388" s="188">
        <f t="shared" si="211"/>
        <v>0</v>
      </c>
      <c r="R388" s="189"/>
      <c r="S388" s="189"/>
      <c r="T388" s="189">
        <f t="shared" si="212"/>
        <v>0</v>
      </c>
      <c r="U388" s="190"/>
      <c r="V388" s="190"/>
      <c r="W388" s="190">
        <f t="shared" si="213"/>
        <v>0</v>
      </c>
      <c r="X388" s="191"/>
      <c r="Y388" s="191"/>
      <c r="Z388" s="191">
        <f t="shared" si="214"/>
        <v>0</v>
      </c>
      <c r="AA388" s="192"/>
      <c r="AB388" s="192"/>
      <c r="AC388" s="192">
        <f t="shared" si="215"/>
        <v>0</v>
      </c>
      <c r="AD388" s="193"/>
      <c r="AE388" s="193"/>
      <c r="AF388" s="193">
        <f t="shared" si="216"/>
        <v>0</v>
      </c>
      <c r="AG388" s="194"/>
      <c r="AH388" s="194"/>
      <c r="AI388" s="194">
        <f t="shared" si="217"/>
        <v>0</v>
      </c>
      <c r="AJ388" s="195"/>
      <c r="AK388" s="195"/>
      <c r="AL388" s="195">
        <f t="shared" si="218"/>
        <v>0</v>
      </c>
      <c r="AM388" s="196"/>
      <c r="AN388" s="196"/>
      <c r="AO388" s="196">
        <f t="shared" si="219"/>
        <v>0</v>
      </c>
      <c r="AP388" s="197"/>
      <c r="AQ388" s="197"/>
      <c r="AR388" s="197">
        <f t="shared" si="220"/>
        <v>0</v>
      </c>
      <c r="AS388" s="198"/>
      <c r="AT388" s="198"/>
      <c r="AU388" s="198">
        <f t="shared" si="221"/>
        <v>0</v>
      </c>
      <c r="AV388" s="199"/>
      <c r="AW388" s="199"/>
      <c r="AX388" s="199">
        <f t="shared" si="222"/>
        <v>0</v>
      </c>
      <c r="AY388" s="200"/>
      <c r="AZ388" s="200"/>
      <c r="BA388" s="200">
        <f t="shared" si="223"/>
        <v>0</v>
      </c>
      <c r="BB388" s="201"/>
      <c r="BC388" s="201"/>
      <c r="BD388" s="201">
        <f t="shared" si="224"/>
        <v>0</v>
      </c>
      <c r="BE388" s="202"/>
      <c r="BF388" s="202"/>
      <c r="BG388" s="202">
        <f t="shared" si="225"/>
        <v>0</v>
      </c>
      <c r="BH388" s="203"/>
      <c r="BI388" s="203"/>
      <c r="BJ388" s="203">
        <f t="shared" si="226"/>
        <v>0</v>
      </c>
      <c r="BK388" s="195"/>
      <c r="BL388" s="195"/>
      <c r="BM388" s="195">
        <f t="shared" si="227"/>
        <v>0</v>
      </c>
      <c r="BN388" s="204"/>
      <c r="BO388" s="204"/>
      <c r="BP388" s="204">
        <f t="shared" si="228"/>
        <v>0</v>
      </c>
      <c r="BQ388" s="205"/>
      <c r="BR388" s="205"/>
      <c r="BS388" s="205">
        <f t="shared" si="229"/>
        <v>0</v>
      </c>
      <c r="BT388" s="206"/>
      <c r="BU388" s="206"/>
      <c r="BV388" s="206">
        <f t="shared" si="230"/>
        <v>0</v>
      </c>
      <c r="BW388" s="207"/>
      <c r="BX388" s="207"/>
      <c r="BY388" s="207">
        <f t="shared" si="231"/>
        <v>0</v>
      </c>
      <c r="BZ388" s="208"/>
      <c r="CA388" s="208"/>
      <c r="CB388" s="208">
        <f t="shared" si="232"/>
        <v>0</v>
      </c>
      <c r="CC388" s="209"/>
      <c r="CD388" s="209"/>
      <c r="CE388" s="209">
        <f t="shared" si="233"/>
        <v>0</v>
      </c>
      <c r="CF388" s="210"/>
      <c r="CG388" s="210"/>
      <c r="CH388" s="210">
        <f t="shared" si="234"/>
        <v>0</v>
      </c>
      <c r="CI388" s="211"/>
      <c r="CJ388" s="211"/>
      <c r="CK388" s="211">
        <f t="shared" si="235"/>
        <v>0</v>
      </c>
      <c r="CL388" s="206"/>
      <c r="CM388" s="206"/>
      <c r="CN388" s="206">
        <f t="shared" si="236"/>
        <v>0</v>
      </c>
      <c r="CO388" s="212"/>
      <c r="CP388" s="212"/>
      <c r="CQ388" s="212">
        <f t="shared" si="237"/>
        <v>0</v>
      </c>
      <c r="CR388" s="213"/>
      <c r="CS388" s="213"/>
      <c r="CT388" s="213">
        <f t="shared" si="238"/>
        <v>0</v>
      </c>
      <c r="CU388">
        <f t="shared" si="203"/>
        <v>0</v>
      </c>
      <c r="CV388">
        <f t="shared" si="204"/>
        <v>0</v>
      </c>
      <c r="CW388">
        <f t="shared" si="205"/>
        <v>0</v>
      </c>
      <c r="CY388" s="140" t="e">
        <f t="shared" si="206"/>
        <v>#NAME?</v>
      </c>
      <c r="CZ388">
        <f t="shared" si="207"/>
        <v>0</v>
      </c>
    </row>
    <row r="389" spans="1:104">
      <c r="A389" s="181">
        <v>318</v>
      </c>
      <c r="B389" s="230"/>
      <c r="C389" s="182" t="s">
        <v>130</v>
      </c>
      <c r="D389" s="183"/>
      <c r="E389" s="184"/>
      <c r="F389" s="152"/>
      <c r="G389" s="152"/>
      <c r="H389" s="185">
        <f t="shared" si="208"/>
        <v>0</v>
      </c>
      <c r="I389" s="153"/>
      <c r="J389" s="153"/>
      <c r="K389" s="186">
        <f t="shared" si="209"/>
        <v>0</v>
      </c>
      <c r="L389" s="187"/>
      <c r="M389" s="187"/>
      <c r="N389" s="187">
        <f t="shared" si="210"/>
        <v>0</v>
      </c>
      <c r="O389" s="188"/>
      <c r="P389" s="188"/>
      <c r="Q389" s="188">
        <f t="shared" si="211"/>
        <v>0</v>
      </c>
      <c r="R389" s="189"/>
      <c r="S389" s="189"/>
      <c r="T389" s="189">
        <f t="shared" si="212"/>
        <v>0</v>
      </c>
      <c r="U389" s="190"/>
      <c r="V389" s="190"/>
      <c r="W389" s="190">
        <f t="shared" si="213"/>
        <v>0</v>
      </c>
      <c r="X389" s="191"/>
      <c r="Y389" s="191"/>
      <c r="Z389" s="191">
        <f t="shared" si="214"/>
        <v>0</v>
      </c>
      <c r="AA389" s="192"/>
      <c r="AB389" s="192"/>
      <c r="AC389" s="192">
        <f t="shared" si="215"/>
        <v>0</v>
      </c>
      <c r="AD389" s="193"/>
      <c r="AE389" s="193"/>
      <c r="AF389" s="193">
        <f t="shared" si="216"/>
        <v>0</v>
      </c>
      <c r="AG389" s="194"/>
      <c r="AH389" s="194"/>
      <c r="AI389" s="194">
        <f t="shared" si="217"/>
        <v>0</v>
      </c>
      <c r="AJ389" s="195"/>
      <c r="AK389" s="195"/>
      <c r="AL389" s="195">
        <f t="shared" si="218"/>
        <v>0</v>
      </c>
      <c r="AM389" s="196"/>
      <c r="AN389" s="196"/>
      <c r="AO389" s="196">
        <f t="shared" si="219"/>
        <v>0</v>
      </c>
      <c r="AP389" s="197"/>
      <c r="AQ389" s="197"/>
      <c r="AR389" s="197">
        <f t="shared" si="220"/>
        <v>0</v>
      </c>
      <c r="AS389" s="198"/>
      <c r="AT389" s="198"/>
      <c r="AU389" s="198">
        <f t="shared" si="221"/>
        <v>0</v>
      </c>
      <c r="AV389" s="199"/>
      <c r="AW389" s="199"/>
      <c r="AX389" s="199">
        <f t="shared" si="222"/>
        <v>0</v>
      </c>
      <c r="AY389" s="200"/>
      <c r="AZ389" s="200"/>
      <c r="BA389" s="200">
        <f t="shared" si="223"/>
        <v>0</v>
      </c>
      <c r="BB389" s="201"/>
      <c r="BC389" s="201"/>
      <c r="BD389" s="201">
        <f t="shared" si="224"/>
        <v>0</v>
      </c>
      <c r="BE389" s="202"/>
      <c r="BF389" s="202"/>
      <c r="BG389" s="202">
        <f t="shared" si="225"/>
        <v>0</v>
      </c>
      <c r="BH389" s="203"/>
      <c r="BI389" s="203"/>
      <c r="BJ389" s="203">
        <f t="shared" si="226"/>
        <v>0</v>
      </c>
      <c r="BK389" s="195"/>
      <c r="BL389" s="195"/>
      <c r="BM389" s="195">
        <f t="shared" si="227"/>
        <v>0</v>
      </c>
      <c r="BN389" s="204"/>
      <c r="BO389" s="204"/>
      <c r="BP389" s="204">
        <f t="shared" si="228"/>
        <v>0</v>
      </c>
      <c r="BQ389" s="205"/>
      <c r="BR389" s="205"/>
      <c r="BS389" s="205">
        <f t="shared" si="229"/>
        <v>0</v>
      </c>
      <c r="BT389" s="206"/>
      <c r="BU389" s="206"/>
      <c r="BV389" s="206">
        <f t="shared" si="230"/>
        <v>0</v>
      </c>
      <c r="BW389" s="207"/>
      <c r="BX389" s="207"/>
      <c r="BY389" s="207">
        <f t="shared" si="231"/>
        <v>0</v>
      </c>
      <c r="BZ389" s="208"/>
      <c r="CA389" s="208"/>
      <c r="CB389" s="208">
        <f t="shared" si="232"/>
        <v>0</v>
      </c>
      <c r="CC389" s="209"/>
      <c r="CD389" s="209"/>
      <c r="CE389" s="209">
        <f t="shared" si="233"/>
        <v>0</v>
      </c>
      <c r="CF389" s="210"/>
      <c r="CG389" s="210"/>
      <c r="CH389" s="210">
        <f t="shared" si="234"/>
        <v>0</v>
      </c>
      <c r="CI389" s="211"/>
      <c r="CJ389" s="211"/>
      <c r="CK389" s="211">
        <f t="shared" si="235"/>
        <v>0</v>
      </c>
      <c r="CL389" s="206"/>
      <c r="CM389" s="206"/>
      <c r="CN389" s="206">
        <f t="shared" si="236"/>
        <v>0</v>
      </c>
      <c r="CO389" s="212"/>
      <c r="CP389" s="212"/>
      <c r="CQ389" s="212">
        <f t="shared" si="237"/>
        <v>0</v>
      </c>
      <c r="CR389" s="213"/>
      <c r="CS389" s="213"/>
      <c r="CT389" s="213">
        <f t="shared" si="238"/>
        <v>0</v>
      </c>
      <c r="CU389">
        <f t="shared" si="203"/>
        <v>0</v>
      </c>
      <c r="CV389">
        <f t="shared" si="204"/>
        <v>0</v>
      </c>
      <c r="CW389">
        <f t="shared" si="205"/>
        <v>0</v>
      </c>
      <c r="CY389" s="140" t="e">
        <f t="shared" si="206"/>
        <v>#NAME?</v>
      </c>
      <c r="CZ389">
        <f t="shared" si="207"/>
        <v>0</v>
      </c>
    </row>
    <row r="390" spans="1:104">
      <c r="A390" s="181">
        <v>319</v>
      </c>
      <c r="B390" s="230"/>
      <c r="C390" s="182" t="s">
        <v>130</v>
      </c>
      <c r="D390" s="183"/>
      <c r="E390" s="184"/>
      <c r="F390" s="152"/>
      <c r="G390" s="152"/>
      <c r="H390" s="185">
        <f t="shared" si="208"/>
        <v>0</v>
      </c>
      <c r="I390" s="153"/>
      <c r="J390" s="153"/>
      <c r="K390" s="186">
        <f t="shared" si="209"/>
        <v>0</v>
      </c>
      <c r="L390" s="187"/>
      <c r="M390" s="187"/>
      <c r="N390" s="187">
        <f t="shared" si="210"/>
        <v>0</v>
      </c>
      <c r="O390" s="188"/>
      <c r="P390" s="188"/>
      <c r="Q390" s="188">
        <f t="shared" si="211"/>
        <v>0</v>
      </c>
      <c r="R390" s="189"/>
      <c r="S390" s="189"/>
      <c r="T390" s="189">
        <f t="shared" si="212"/>
        <v>0</v>
      </c>
      <c r="U390" s="190"/>
      <c r="V390" s="190"/>
      <c r="W390" s="190">
        <f t="shared" si="213"/>
        <v>0</v>
      </c>
      <c r="X390" s="191"/>
      <c r="Y390" s="191"/>
      <c r="Z390" s="191">
        <f t="shared" si="214"/>
        <v>0</v>
      </c>
      <c r="AA390" s="192"/>
      <c r="AB390" s="192"/>
      <c r="AC390" s="192">
        <f t="shared" si="215"/>
        <v>0</v>
      </c>
      <c r="AD390" s="193"/>
      <c r="AE390" s="193"/>
      <c r="AF390" s="193">
        <f t="shared" si="216"/>
        <v>0</v>
      </c>
      <c r="AG390" s="194"/>
      <c r="AH390" s="194"/>
      <c r="AI390" s="194">
        <f t="shared" si="217"/>
        <v>0</v>
      </c>
      <c r="AJ390" s="195"/>
      <c r="AK390" s="195"/>
      <c r="AL390" s="195">
        <f t="shared" si="218"/>
        <v>0</v>
      </c>
      <c r="AM390" s="196"/>
      <c r="AN390" s="196"/>
      <c r="AO390" s="196">
        <f t="shared" si="219"/>
        <v>0</v>
      </c>
      <c r="AP390" s="197"/>
      <c r="AQ390" s="197"/>
      <c r="AR390" s="197">
        <f t="shared" si="220"/>
        <v>0</v>
      </c>
      <c r="AS390" s="198"/>
      <c r="AT390" s="198"/>
      <c r="AU390" s="198">
        <f t="shared" si="221"/>
        <v>0</v>
      </c>
      <c r="AV390" s="199"/>
      <c r="AW390" s="199"/>
      <c r="AX390" s="199">
        <f t="shared" si="222"/>
        <v>0</v>
      </c>
      <c r="AY390" s="200"/>
      <c r="AZ390" s="200"/>
      <c r="BA390" s="200">
        <f t="shared" si="223"/>
        <v>0</v>
      </c>
      <c r="BB390" s="201"/>
      <c r="BC390" s="201"/>
      <c r="BD390" s="201">
        <f t="shared" si="224"/>
        <v>0</v>
      </c>
      <c r="BE390" s="202"/>
      <c r="BF390" s="202"/>
      <c r="BG390" s="202">
        <f t="shared" si="225"/>
        <v>0</v>
      </c>
      <c r="BH390" s="203"/>
      <c r="BI390" s="203"/>
      <c r="BJ390" s="203">
        <f t="shared" si="226"/>
        <v>0</v>
      </c>
      <c r="BK390" s="195"/>
      <c r="BL390" s="195"/>
      <c r="BM390" s="195">
        <f t="shared" si="227"/>
        <v>0</v>
      </c>
      <c r="BN390" s="204"/>
      <c r="BO390" s="204"/>
      <c r="BP390" s="204">
        <f t="shared" si="228"/>
        <v>0</v>
      </c>
      <c r="BQ390" s="205"/>
      <c r="BR390" s="205"/>
      <c r="BS390" s="205">
        <f t="shared" si="229"/>
        <v>0</v>
      </c>
      <c r="BT390" s="206"/>
      <c r="BU390" s="206"/>
      <c r="BV390" s="206">
        <f t="shared" si="230"/>
        <v>0</v>
      </c>
      <c r="BW390" s="207"/>
      <c r="BX390" s="207"/>
      <c r="BY390" s="207">
        <f t="shared" si="231"/>
        <v>0</v>
      </c>
      <c r="BZ390" s="208"/>
      <c r="CA390" s="208"/>
      <c r="CB390" s="208">
        <f t="shared" si="232"/>
        <v>0</v>
      </c>
      <c r="CC390" s="209"/>
      <c r="CD390" s="209"/>
      <c r="CE390" s="209">
        <f t="shared" si="233"/>
        <v>0</v>
      </c>
      <c r="CF390" s="210"/>
      <c r="CG390" s="210"/>
      <c r="CH390" s="210">
        <f t="shared" si="234"/>
        <v>0</v>
      </c>
      <c r="CI390" s="211"/>
      <c r="CJ390" s="211"/>
      <c r="CK390" s="211">
        <f t="shared" si="235"/>
        <v>0</v>
      </c>
      <c r="CL390" s="206"/>
      <c r="CM390" s="206"/>
      <c r="CN390" s="206">
        <f t="shared" si="236"/>
        <v>0</v>
      </c>
      <c r="CO390" s="212"/>
      <c r="CP390" s="212"/>
      <c r="CQ390" s="212">
        <f t="shared" si="237"/>
        <v>0</v>
      </c>
      <c r="CR390" s="213"/>
      <c r="CS390" s="213"/>
      <c r="CT390" s="213">
        <f t="shared" si="238"/>
        <v>0</v>
      </c>
      <c r="CU390">
        <f t="shared" si="203"/>
        <v>0</v>
      </c>
      <c r="CV390">
        <f t="shared" si="204"/>
        <v>0</v>
      </c>
      <c r="CW390">
        <f t="shared" si="205"/>
        <v>0</v>
      </c>
      <c r="CY390" s="140" t="e">
        <f t="shared" si="206"/>
        <v>#NAME?</v>
      </c>
      <c r="CZ390">
        <f t="shared" si="207"/>
        <v>0</v>
      </c>
    </row>
    <row r="391" spans="1:104">
      <c r="A391" s="181">
        <v>320</v>
      </c>
      <c r="B391" s="230"/>
      <c r="C391" s="182" t="s">
        <v>130</v>
      </c>
      <c r="D391" s="183"/>
      <c r="E391" s="184"/>
      <c r="F391" s="152"/>
      <c r="G391" s="152"/>
      <c r="H391" s="185">
        <f t="shared" si="208"/>
        <v>0</v>
      </c>
      <c r="I391" s="153"/>
      <c r="J391" s="153"/>
      <c r="K391" s="186">
        <f t="shared" si="209"/>
        <v>0</v>
      </c>
      <c r="L391" s="187"/>
      <c r="M391" s="187"/>
      <c r="N391" s="187">
        <f t="shared" si="210"/>
        <v>0</v>
      </c>
      <c r="O391" s="188"/>
      <c r="P391" s="188"/>
      <c r="Q391" s="188">
        <f t="shared" si="211"/>
        <v>0</v>
      </c>
      <c r="R391" s="189"/>
      <c r="S391" s="189"/>
      <c r="T391" s="189">
        <f t="shared" si="212"/>
        <v>0</v>
      </c>
      <c r="U391" s="190"/>
      <c r="V391" s="190"/>
      <c r="W391" s="190">
        <f t="shared" si="213"/>
        <v>0</v>
      </c>
      <c r="X391" s="191"/>
      <c r="Y391" s="191"/>
      <c r="Z391" s="191">
        <f t="shared" si="214"/>
        <v>0</v>
      </c>
      <c r="AA391" s="192"/>
      <c r="AB391" s="192"/>
      <c r="AC391" s="192">
        <f t="shared" si="215"/>
        <v>0</v>
      </c>
      <c r="AD391" s="193"/>
      <c r="AE391" s="193"/>
      <c r="AF391" s="193">
        <f t="shared" si="216"/>
        <v>0</v>
      </c>
      <c r="AG391" s="194"/>
      <c r="AH391" s="194"/>
      <c r="AI391" s="194">
        <f t="shared" si="217"/>
        <v>0</v>
      </c>
      <c r="AJ391" s="195"/>
      <c r="AK391" s="195"/>
      <c r="AL391" s="195">
        <f t="shared" si="218"/>
        <v>0</v>
      </c>
      <c r="AM391" s="196"/>
      <c r="AN391" s="196"/>
      <c r="AO391" s="196">
        <f t="shared" si="219"/>
        <v>0</v>
      </c>
      <c r="AP391" s="197"/>
      <c r="AQ391" s="197"/>
      <c r="AR391" s="197">
        <f t="shared" si="220"/>
        <v>0</v>
      </c>
      <c r="AS391" s="198"/>
      <c r="AT391" s="198"/>
      <c r="AU391" s="198">
        <f t="shared" si="221"/>
        <v>0</v>
      </c>
      <c r="AV391" s="199"/>
      <c r="AW391" s="199"/>
      <c r="AX391" s="199">
        <f t="shared" si="222"/>
        <v>0</v>
      </c>
      <c r="AY391" s="200"/>
      <c r="AZ391" s="200"/>
      <c r="BA391" s="200">
        <f t="shared" si="223"/>
        <v>0</v>
      </c>
      <c r="BB391" s="201"/>
      <c r="BC391" s="201"/>
      <c r="BD391" s="201">
        <f t="shared" si="224"/>
        <v>0</v>
      </c>
      <c r="BE391" s="202"/>
      <c r="BF391" s="202"/>
      <c r="BG391" s="202">
        <f t="shared" si="225"/>
        <v>0</v>
      </c>
      <c r="BH391" s="203"/>
      <c r="BI391" s="203"/>
      <c r="BJ391" s="203">
        <f t="shared" si="226"/>
        <v>0</v>
      </c>
      <c r="BK391" s="195"/>
      <c r="BL391" s="195"/>
      <c r="BM391" s="195">
        <f t="shared" si="227"/>
        <v>0</v>
      </c>
      <c r="BN391" s="204"/>
      <c r="BO391" s="204"/>
      <c r="BP391" s="204">
        <f t="shared" si="228"/>
        <v>0</v>
      </c>
      <c r="BQ391" s="205"/>
      <c r="BR391" s="205"/>
      <c r="BS391" s="205">
        <f t="shared" si="229"/>
        <v>0</v>
      </c>
      <c r="BT391" s="206"/>
      <c r="BU391" s="206"/>
      <c r="BV391" s="206">
        <f t="shared" si="230"/>
        <v>0</v>
      </c>
      <c r="BW391" s="207"/>
      <c r="BX391" s="207"/>
      <c r="BY391" s="207">
        <f t="shared" si="231"/>
        <v>0</v>
      </c>
      <c r="BZ391" s="208"/>
      <c r="CA391" s="208"/>
      <c r="CB391" s="208">
        <f t="shared" si="232"/>
        <v>0</v>
      </c>
      <c r="CC391" s="209"/>
      <c r="CD391" s="209"/>
      <c r="CE391" s="209">
        <f t="shared" si="233"/>
        <v>0</v>
      </c>
      <c r="CF391" s="210"/>
      <c r="CG391" s="210"/>
      <c r="CH391" s="210">
        <f t="shared" si="234"/>
        <v>0</v>
      </c>
      <c r="CI391" s="211"/>
      <c r="CJ391" s="211"/>
      <c r="CK391" s="211">
        <f t="shared" si="235"/>
        <v>0</v>
      </c>
      <c r="CL391" s="206"/>
      <c r="CM391" s="206"/>
      <c r="CN391" s="206">
        <f t="shared" si="236"/>
        <v>0</v>
      </c>
      <c r="CO391" s="212"/>
      <c r="CP391" s="212"/>
      <c r="CQ391" s="212">
        <f t="shared" si="237"/>
        <v>0</v>
      </c>
      <c r="CR391" s="213"/>
      <c r="CS391" s="213"/>
      <c r="CT391" s="213">
        <f t="shared" si="238"/>
        <v>0</v>
      </c>
      <c r="CU391">
        <f t="shared" si="203"/>
        <v>0</v>
      </c>
      <c r="CV391">
        <f t="shared" si="204"/>
        <v>0</v>
      </c>
      <c r="CW391">
        <f t="shared" si="205"/>
        <v>0</v>
      </c>
      <c r="CY391" s="140" t="e">
        <f t="shared" si="206"/>
        <v>#NAME?</v>
      </c>
      <c r="CZ391">
        <f t="shared" si="207"/>
        <v>0</v>
      </c>
    </row>
    <row r="392" spans="1:104">
      <c r="A392" s="181">
        <v>321</v>
      </c>
      <c r="B392" s="230"/>
      <c r="C392" s="182" t="s">
        <v>130</v>
      </c>
      <c r="D392" s="183"/>
      <c r="E392" s="184"/>
      <c r="F392" s="152"/>
      <c r="G392" s="152"/>
      <c r="H392" s="185">
        <f t="shared" si="208"/>
        <v>0</v>
      </c>
      <c r="I392" s="153"/>
      <c r="J392" s="153"/>
      <c r="K392" s="186">
        <f t="shared" si="209"/>
        <v>0</v>
      </c>
      <c r="L392" s="187"/>
      <c r="M392" s="187"/>
      <c r="N392" s="187">
        <f t="shared" si="210"/>
        <v>0</v>
      </c>
      <c r="O392" s="188"/>
      <c r="P392" s="188"/>
      <c r="Q392" s="188">
        <f t="shared" si="211"/>
        <v>0</v>
      </c>
      <c r="R392" s="189"/>
      <c r="S392" s="189"/>
      <c r="T392" s="189">
        <f t="shared" si="212"/>
        <v>0</v>
      </c>
      <c r="U392" s="190"/>
      <c r="V392" s="190"/>
      <c r="W392" s="190">
        <f t="shared" si="213"/>
        <v>0</v>
      </c>
      <c r="X392" s="191"/>
      <c r="Y392" s="191"/>
      <c r="Z392" s="191">
        <f t="shared" si="214"/>
        <v>0</v>
      </c>
      <c r="AA392" s="192"/>
      <c r="AB392" s="192"/>
      <c r="AC392" s="192">
        <f t="shared" si="215"/>
        <v>0</v>
      </c>
      <c r="AD392" s="193"/>
      <c r="AE392" s="193"/>
      <c r="AF392" s="193">
        <f t="shared" si="216"/>
        <v>0</v>
      </c>
      <c r="AG392" s="194"/>
      <c r="AH392" s="194"/>
      <c r="AI392" s="194">
        <f t="shared" si="217"/>
        <v>0</v>
      </c>
      <c r="AJ392" s="195"/>
      <c r="AK392" s="195"/>
      <c r="AL392" s="195">
        <f t="shared" si="218"/>
        <v>0</v>
      </c>
      <c r="AM392" s="196"/>
      <c r="AN392" s="196"/>
      <c r="AO392" s="196">
        <f t="shared" si="219"/>
        <v>0</v>
      </c>
      <c r="AP392" s="197"/>
      <c r="AQ392" s="197"/>
      <c r="AR392" s="197">
        <f t="shared" si="220"/>
        <v>0</v>
      </c>
      <c r="AS392" s="198"/>
      <c r="AT392" s="198"/>
      <c r="AU392" s="198">
        <f t="shared" si="221"/>
        <v>0</v>
      </c>
      <c r="AV392" s="199"/>
      <c r="AW392" s="199"/>
      <c r="AX392" s="199">
        <f t="shared" si="222"/>
        <v>0</v>
      </c>
      <c r="AY392" s="200"/>
      <c r="AZ392" s="200"/>
      <c r="BA392" s="200">
        <f t="shared" si="223"/>
        <v>0</v>
      </c>
      <c r="BB392" s="201"/>
      <c r="BC392" s="201"/>
      <c r="BD392" s="201">
        <f t="shared" si="224"/>
        <v>0</v>
      </c>
      <c r="BE392" s="202"/>
      <c r="BF392" s="202"/>
      <c r="BG392" s="202">
        <f t="shared" si="225"/>
        <v>0</v>
      </c>
      <c r="BH392" s="203"/>
      <c r="BI392" s="203"/>
      <c r="BJ392" s="203">
        <f t="shared" si="226"/>
        <v>0</v>
      </c>
      <c r="BK392" s="195"/>
      <c r="BL392" s="195"/>
      <c r="BM392" s="195">
        <f t="shared" si="227"/>
        <v>0</v>
      </c>
      <c r="BN392" s="204"/>
      <c r="BO392" s="204"/>
      <c r="BP392" s="204">
        <f t="shared" si="228"/>
        <v>0</v>
      </c>
      <c r="BQ392" s="205"/>
      <c r="BR392" s="205"/>
      <c r="BS392" s="205">
        <f t="shared" si="229"/>
        <v>0</v>
      </c>
      <c r="BT392" s="206"/>
      <c r="BU392" s="206"/>
      <c r="BV392" s="206">
        <f t="shared" si="230"/>
        <v>0</v>
      </c>
      <c r="BW392" s="207"/>
      <c r="BX392" s="207"/>
      <c r="BY392" s="207">
        <f t="shared" si="231"/>
        <v>0</v>
      </c>
      <c r="BZ392" s="208"/>
      <c r="CA392" s="208"/>
      <c r="CB392" s="208">
        <f t="shared" si="232"/>
        <v>0</v>
      </c>
      <c r="CC392" s="209"/>
      <c r="CD392" s="209"/>
      <c r="CE392" s="209">
        <f t="shared" si="233"/>
        <v>0</v>
      </c>
      <c r="CF392" s="210"/>
      <c r="CG392" s="210"/>
      <c r="CH392" s="210">
        <f t="shared" si="234"/>
        <v>0</v>
      </c>
      <c r="CI392" s="211"/>
      <c r="CJ392" s="211"/>
      <c r="CK392" s="211">
        <f t="shared" si="235"/>
        <v>0</v>
      </c>
      <c r="CL392" s="206"/>
      <c r="CM392" s="206"/>
      <c r="CN392" s="206">
        <f t="shared" si="236"/>
        <v>0</v>
      </c>
      <c r="CO392" s="212"/>
      <c r="CP392" s="212"/>
      <c r="CQ392" s="212">
        <f t="shared" si="237"/>
        <v>0</v>
      </c>
      <c r="CR392" s="213"/>
      <c r="CS392" s="213"/>
      <c r="CT392" s="213">
        <f t="shared" si="238"/>
        <v>0</v>
      </c>
      <c r="CU392">
        <f t="shared" ref="CU392:CU405" si="239">IF(Dan=$F$4,F392,IF(Dan=$I$4,I392,IF(Dan=$L$4,L392,IF(Dan=$O$4,O392,IF(Dan=$R$4,R392,IF(Dan=$U$4,U392,IF(Dan=$X$4,X392,IF(Dan=$AA$4,AA392,IF(Dan=$AD$4,AD392,IF(Dan=$AG$4,AG392,IF(Dan=$AJ$4,AJ392,IF(Dan=$AM$4,AM392,IF(Dan=$AP$4,AP392,IF(Dan=$AS$4,AS392,IF(Dan=$AV$4,AV392,IF(Dan=$AY$4,AY392,IF(Dan=$BB$4,BB392,IF(Dan=$BE$4,BE392,IF(Dan=$BH$4,BH392,IF(Dan=$BK$4,BK392,IF(Dan=$BN$4,BN392,IF(Dan=$BQ$4,BQ392,IF(Dan=$BT$4,BT392,IF(Dan=$BW$4,BW392,IF(Dan=$BZ$4,BZ392,IF(Dan=$CC$4,CC392,IF(Dan=$CF$4,CF392,IF(Dan=$CI$4,CI392,IF(Dan=$CL$4,CL392,IF(Dan=$CO$4,CO392,IF(Dan=$CR$4,CR392,0)))))))))))))))))))))))))))))))</f>
        <v>0</v>
      </c>
      <c r="CV392">
        <f t="shared" ref="CV392:CV405" si="240">IF(Dan=$F$4,G392,IF(Dan=$I$4,J392,IF(Dan=$L$4,M392,IF(Dan=$O$4,P392,IF(Dan=$R$4,S392,IF(Dan=$U$4,V392,IF(Dan=$X$4,Y392,IF(Dan=$AA$4,AB392,IF(Dan=$AD$4,AE392,IF(Dan=$AG$4,AH392,IF(Dan=$AJ$4,AK392,IF(Dan=$AM$4,AN392,IF(Dan=$AP$4,AQ392,IF(Dan=$AS$4,AT392,IF(Dan=$AV$4,AW392,IF(Dan=$AY$4,AZ392,IF(Dan=$BB$4,BC392,IF(Dan=$BE$4,BF392,IF(Dan=$BH$4,BI392,IF(Dan=$BK$4,BL392,IF(Dan=$BN$4,BO392,IF(Dan=$BQ$4,BR392,IF(Dan=$BT$4,BU392,IF(Dan=$BW$4,BX392,IF(Dan=$BZ$4,CA392,IF(Dan=$CC$4,CD392,IF(Dan=$CF$4,CG392,IF(Dan=$CI$4,CJ392,IF(Dan=$CL$4,CM392,IF(Dan=$CO$4,CP392,IF(Dan=$CR$4,CS392,0)))))))))))))))))))))))))))))))</f>
        <v>0</v>
      </c>
      <c r="CW392">
        <f t="shared" ref="CW392:CW405" si="241">IF(Dan=$F$4,D392,IF(Dan=$I$4,H392,IF(Dan=$L$4,K392,IF(Dan=$O$4,N392,IF(Dan=$R$4,Q392,IF(Dan=$U$4,T392,IF(Dan=$X$4,W392,IF(Dan=$AA$4,Z392,IF(Dan=$AD$4,AC392,IF(Dan=$AG$4,AF392,IF(Dan=$AJ$4,AI392,IF(Dan=$AM$4,AL392,IF(Dan=$AP$4,AO392,IF(Dan=$AS$4,AR392,IF(Dan=$AV$4,AU392,IF(Dan=$AY$4,AX392,IF(Dan=$BB$4,BA392,IF(Dan=$BE$4,BD392,IF(Dan=$BH$4,BG392,IF(Dan=$BK$4,BJ392,IF(Dan=$BN$4,BM392,IF(Dan=$BQ$4,BP392,IF(Dan=$BT$4,BS392,IF(Dan=$BW$4,BV392,IF(Dan=$BZ$4,BY392,IF(Dan=$CC$4,CB392,IF(Dan=$CF$4,CE392,IF(Dan=$CI$4,CH392,IF(Dan=$CL$4,CK392,IF(Dan=$CO$4,CN392,IF(Dan=$CR$4,CQ392,0)))))))))))))))))))))))))))))))</f>
        <v>0</v>
      </c>
      <c r="CY392" s="140" t="e">
        <f t="shared" ref="CY392:CY405" si="242">SUM(IF(AND($F$4&gt;=PocetniD,$F$4&lt;=KrajnjiD),G392,0),IF(AND($I$4&gt;=PocetniD,$I$4&lt;=KrajnjiD),J392,0),IF(AND($L$4&gt;=PocetniD,$L$4&lt;=KrajnjiD),M392,0),IF(AND($O$4&gt;=PocetniD,$O$4&lt;=KrajnjiD),P392,0),IF(AND($R$4&gt;=PocetniD,$R$4&lt;=KrajnjiD),S392,0),IF(AND($U$4&gt;=PocetniD,$U$4&lt;=KrajnjiD),V392,0),IF(AND($X$4&gt;=PocetniD,$X$4&lt;=KrajnjiD),Y392,0),IF(AND($AA$4&gt;=PocetniD,$AA$4&lt;=KrajnjiD),AB392,0),IF(AND($AD$4&gt;=PocetniD,$AD$4&lt;=KrajnjiD),AE392,0),IF(AND($AG$4&gt;=PocetniD,$AG$4&lt;=KrajnjiD),AH392,0),IF(AND($AJ$4&gt;=PocetniD,$AJ$4&lt;=KrajnjiD),AK392,0),IF(AND($AM$4&gt;=PocetniD,$AM$4&lt;=KrajnjiD),AN392,0),IF(AND($AP$4&gt;=PocetniD,$AP$4&lt;=KrajnjiD),AQ392,0),IF(AND($AS$4&gt;=PocetniD,$AS$4&lt;=KrajnjiD),AT392,0),IF(AND($AV$4&gt;=PocetniD,$AV$4&lt;=KrajnjiD),AW392,0),IF(AND($AY$4&gt;=PocetniD,$AY$4&lt;=KrajnjiD),AZ392,0),IF(AND($BB$4&gt;=PocetniD,$BB$4&lt;=KrajnjiD),BC392,0),IF(AND($BE$4&gt;=PocetniD,$BE$4&lt;=KrajnjiD),BF392,0),IF(AND($BH$4&gt;=PocetniD,$BH$4&lt;=KrajnjiD),BI392,0),IF(AND($BK$4&gt;=PocetniD,$BK$4&lt;=KrajnjiD),BL392,0),IF(AND($BN$4&gt;=PocetniD,$BN$4&lt;=KrajnjiD),BO392,0),IF(AND($BQ$4&gt;=PocetniD,$BQ$4&lt;=KrajnjiD),BR392,0),IF(AND($BT$4&gt;=PocetniD,$BT$4&lt;=KrajnjiD),BU392,0),IF(AND($BW$4&gt;=PocetniD,$BW$4&lt;=KrajnjiD),BX392,0),IF(AND($BZ$4&gt;=PocetniD,$BZ$4&lt;=KrajnjiD),CA392,0),IF(AND($CC$4&gt;=PocetniD,$CC$4&lt;=KrajnjiD),CD392,0),IF(AND($CF$4&gt;=PocetniD,$CF$4&lt;=KrajnjiD),CG392,0),IF(AND($FCI$4&gt;=PocetniD,$CI$4&lt;=KrajnjiD),CJ392,0),IF(AND($CL$4&gt;=PocetniD,$CL$4&lt;=KrajnjiD),CM392,0),IF(AND($CO$4&gt;=PocetniD,$CO$4&lt;=KrajnjiD),CP392,0),IF(AND($CR$4&gt;=PocetniD,$CR$4&lt;=KrajnjiD),CS392,0),)</f>
        <v>#NAME?</v>
      </c>
      <c r="CZ392">
        <f t="shared" ref="CZ392:CZ405" si="243">SUM(D392,IF(Dan&gt;=$F$4,F392,0),IF(Dan&gt;=$I$4,I392,0),IF(Dan&gt;=$L$4,L392,0),IF(Dan&gt;=$O$4,O392,0),IF(Dan&gt;=$R$4,R392,0),IF(Dan&gt;=$U$4,U392,0),IF(Dan&gt;=$X$4,X392,0),IF(Dan&gt;=$AA$4,AA392,0),IF(Dan&gt;=$AD$4,AD392,0),IF(Dan&gt;=$AG$4,AG392,0),IF(Dan&gt;=$AJ$4,AJ392,0),IF(Dan&gt;=$AM$4,AM392,0),IF(Dan&gt;=$AP$4,AP392,0),IF(Dan&gt;=$AS$4,AS392,0),IF(Dan&gt;=$AV$4,AV392,0),IF(Dan&gt;=$AY$4,AY392,0),IF(Dan&gt;=$BB$4,BB392,0),IF(Dan&gt;=$BE$4,BE392,0),IF(Dan&gt;=$BH$4,BH392,0),IF(Dan&gt;=$BK$4,BK392,0),IF(Dan&gt;=$BN$4,BN392,0),IF(Dan&gt;=$BQ$4,BQ392,0),IF(Dan&gt;=$BT$4,BT392,0),IF(Dan&gt;=$BW$4,BW392,0),IF(Dan&gt;=$BZ$4,BZ392,0),IF(Dan&gt;=$CC$4,CC392,0),IF(Dan&gt;=$CF$4,CF392,0),IF(Dan&gt;=$CI$4,CI392,0),IF(Dan&gt;=$CL$4,CL392,0),IF(Dan&gt;=$CO$4,CO392,0),IF(Dan&gt;=$CR$4,CR392,0))</f>
        <v>0</v>
      </c>
    </row>
    <row r="393" spans="1:104">
      <c r="A393" s="181">
        <v>322</v>
      </c>
      <c r="B393" s="230"/>
      <c r="C393" s="182" t="s">
        <v>130</v>
      </c>
      <c r="D393" s="183"/>
      <c r="E393" s="184"/>
      <c r="F393" s="152"/>
      <c r="G393" s="152"/>
      <c r="H393" s="185">
        <f t="shared" si="208"/>
        <v>0</v>
      </c>
      <c r="I393" s="153"/>
      <c r="J393" s="153"/>
      <c r="K393" s="186">
        <f t="shared" si="209"/>
        <v>0</v>
      </c>
      <c r="L393" s="187"/>
      <c r="M393" s="187"/>
      <c r="N393" s="187">
        <f t="shared" si="210"/>
        <v>0</v>
      </c>
      <c r="O393" s="188"/>
      <c r="P393" s="188"/>
      <c r="Q393" s="188">
        <f t="shared" si="211"/>
        <v>0</v>
      </c>
      <c r="R393" s="189"/>
      <c r="S393" s="189"/>
      <c r="T393" s="189">
        <f t="shared" si="212"/>
        <v>0</v>
      </c>
      <c r="U393" s="190"/>
      <c r="V393" s="190"/>
      <c r="W393" s="190">
        <f t="shared" si="213"/>
        <v>0</v>
      </c>
      <c r="X393" s="191"/>
      <c r="Y393" s="191"/>
      <c r="Z393" s="191">
        <f t="shared" si="214"/>
        <v>0</v>
      </c>
      <c r="AA393" s="192"/>
      <c r="AB393" s="192"/>
      <c r="AC393" s="192">
        <f t="shared" si="215"/>
        <v>0</v>
      </c>
      <c r="AD393" s="193"/>
      <c r="AE393" s="193"/>
      <c r="AF393" s="193">
        <f t="shared" si="216"/>
        <v>0</v>
      </c>
      <c r="AG393" s="194"/>
      <c r="AH393" s="194"/>
      <c r="AI393" s="194">
        <f t="shared" si="217"/>
        <v>0</v>
      </c>
      <c r="AJ393" s="195"/>
      <c r="AK393" s="195"/>
      <c r="AL393" s="195">
        <f t="shared" si="218"/>
        <v>0</v>
      </c>
      <c r="AM393" s="196"/>
      <c r="AN393" s="196"/>
      <c r="AO393" s="196">
        <f t="shared" si="219"/>
        <v>0</v>
      </c>
      <c r="AP393" s="197"/>
      <c r="AQ393" s="197"/>
      <c r="AR393" s="197">
        <f t="shared" si="220"/>
        <v>0</v>
      </c>
      <c r="AS393" s="198"/>
      <c r="AT393" s="198"/>
      <c r="AU393" s="198">
        <f t="shared" si="221"/>
        <v>0</v>
      </c>
      <c r="AV393" s="199"/>
      <c r="AW393" s="199"/>
      <c r="AX393" s="199">
        <f t="shared" si="222"/>
        <v>0</v>
      </c>
      <c r="AY393" s="200"/>
      <c r="AZ393" s="200"/>
      <c r="BA393" s="200">
        <f t="shared" si="223"/>
        <v>0</v>
      </c>
      <c r="BB393" s="201"/>
      <c r="BC393" s="201"/>
      <c r="BD393" s="201">
        <f t="shared" si="224"/>
        <v>0</v>
      </c>
      <c r="BE393" s="202"/>
      <c r="BF393" s="202"/>
      <c r="BG393" s="202">
        <f t="shared" si="225"/>
        <v>0</v>
      </c>
      <c r="BH393" s="203"/>
      <c r="BI393" s="203"/>
      <c r="BJ393" s="203">
        <f t="shared" si="226"/>
        <v>0</v>
      </c>
      <c r="BK393" s="195"/>
      <c r="BL393" s="195"/>
      <c r="BM393" s="195">
        <f t="shared" si="227"/>
        <v>0</v>
      </c>
      <c r="BN393" s="204"/>
      <c r="BO393" s="204"/>
      <c r="BP393" s="204">
        <f t="shared" si="228"/>
        <v>0</v>
      </c>
      <c r="BQ393" s="205"/>
      <c r="BR393" s="205"/>
      <c r="BS393" s="205">
        <f t="shared" si="229"/>
        <v>0</v>
      </c>
      <c r="BT393" s="206"/>
      <c r="BU393" s="206"/>
      <c r="BV393" s="206">
        <f t="shared" si="230"/>
        <v>0</v>
      </c>
      <c r="BW393" s="207"/>
      <c r="BX393" s="207"/>
      <c r="BY393" s="207">
        <f t="shared" si="231"/>
        <v>0</v>
      </c>
      <c r="BZ393" s="208"/>
      <c r="CA393" s="208"/>
      <c r="CB393" s="208">
        <f t="shared" si="232"/>
        <v>0</v>
      </c>
      <c r="CC393" s="209"/>
      <c r="CD393" s="209"/>
      <c r="CE393" s="209">
        <f t="shared" si="233"/>
        <v>0</v>
      </c>
      <c r="CF393" s="210"/>
      <c r="CG393" s="210"/>
      <c r="CH393" s="210">
        <f t="shared" si="234"/>
        <v>0</v>
      </c>
      <c r="CI393" s="211"/>
      <c r="CJ393" s="211"/>
      <c r="CK393" s="211">
        <f t="shared" si="235"/>
        <v>0</v>
      </c>
      <c r="CL393" s="206"/>
      <c r="CM393" s="206"/>
      <c r="CN393" s="206">
        <f t="shared" si="236"/>
        <v>0</v>
      </c>
      <c r="CO393" s="212"/>
      <c r="CP393" s="212"/>
      <c r="CQ393" s="212">
        <f t="shared" si="237"/>
        <v>0</v>
      </c>
      <c r="CR393" s="213"/>
      <c r="CS393" s="213"/>
      <c r="CT393" s="213">
        <f t="shared" si="238"/>
        <v>0</v>
      </c>
      <c r="CU393">
        <f t="shared" si="239"/>
        <v>0</v>
      </c>
      <c r="CV393">
        <f t="shared" si="240"/>
        <v>0</v>
      </c>
      <c r="CW393">
        <f t="shared" si="241"/>
        <v>0</v>
      </c>
      <c r="CY393" s="140" t="e">
        <f t="shared" si="242"/>
        <v>#NAME?</v>
      </c>
      <c r="CZ393">
        <f t="shared" si="243"/>
        <v>0</v>
      </c>
    </row>
    <row r="394" spans="1:104">
      <c r="A394" s="181">
        <v>323</v>
      </c>
      <c r="B394" s="230"/>
      <c r="C394" s="182" t="s">
        <v>130</v>
      </c>
      <c r="D394" s="183"/>
      <c r="E394" s="184"/>
      <c r="F394" s="152"/>
      <c r="G394" s="152"/>
      <c r="H394" s="185">
        <f t="shared" si="208"/>
        <v>0</v>
      </c>
      <c r="I394" s="153"/>
      <c r="J394" s="153"/>
      <c r="K394" s="186">
        <f t="shared" si="209"/>
        <v>0</v>
      </c>
      <c r="L394" s="187"/>
      <c r="M394" s="187"/>
      <c r="N394" s="187">
        <f t="shared" si="210"/>
        <v>0</v>
      </c>
      <c r="O394" s="188"/>
      <c r="P394" s="188"/>
      <c r="Q394" s="188">
        <f t="shared" si="211"/>
        <v>0</v>
      </c>
      <c r="R394" s="189"/>
      <c r="S394" s="189"/>
      <c r="T394" s="189">
        <f t="shared" si="212"/>
        <v>0</v>
      </c>
      <c r="U394" s="190"/>
      <c r="V394" s="190"/>
      <c r="W394" s="190">
        <f t="shared" si="213"/>
        <v>0</v>
      </c>
      <c r="X394" s="191"/>
      <c r="Y394" s="191"/>
      <c r="Z394" s="191">
        <f t="shared" si="214"/>
        <v>0</v>
      </c>
      <c r="AA394" s="192"/>
      <c r="AB394" s="192"/>
      <c r="AC394" s="192">
        <f t="shared" si="215"/>
        <v>0</v>
      </c>
      <c r="AD394" s="193"/>
      <c r="AE394" s="193"/>
      <c r="AF394" s="193">
        <f t="shared" si="216"/>
        <v>0</v>
      </c>
      <c r="AG394" s="194"/>
      <c r="AH394" s="194"/>
      <c r="AI394" s="194">
        <f t="shared" si="217"/>
        <v>0</v>
      </c>
      <c r="AJ394" s="195"/>
      <c r="AK394" s="195"/>
      <c r="AL394" s="195">
        <f t="shared" si="218"/>
        <v>0</v>
      </c>
      <c r="AM394" s="196"/>
      <c r="AN394" s="196"/>
      <c r="AO394" s="196">
        <f t="shared" si="219"/>
        <v>0</v>
      </c>
      <c r="AP394" s="197"/>
      <c r="AQ394" s="197"/>
      <c r="AR394" s="197">
        <f t="shared" si="220"/>
        <v>0</v>
      </c>
      <c r="AS394" s="198"/>
      <c r="AT394" s="198"/>
      <c r="AU394" s="198">
        <f t="shared" si="221"/>
        <v>0</v>
      </c>
      <c r="AV394" s="199"/>
      <c r="AW394" s="199"/>
      <c r="AX394" s="199">
        <f t="shared" si="222"/>
        <v>0</v>
      </c>
      <c r="AY394" s="200"/>
      <c r="AZ394" s="200"/>
      <c r="BA394" s="200">
        <f t="shared" si="223"/>
        <v>0</v>
      </c>
      <c r="BB394" s="201"/>
      <c r="BC394" s="201"/>
      <c r="BD394" s="201">
        <f t="shared" si="224"/>
        <v>0</v>
      </c>
      <c r="BE394" s="202"/>
      <c r="BF394" s="202"/>
      <c r="BG394" s="202">
        <f t="shared" si="225"/>
        <v>0</v>
      </c>
      <c r="BH394" s="203"/>
      <c r="BI394" s="203"/>
      <c r="BJ394" s="203">
        <f t="shared" si="226"/>
        <v>0</v>
      </c>
      <c r="BK394" s="195"/>
      <c r="BL394" s="195"/>
      <c r="BM394" s="195">
        <f t="shared" si="227"/>
        <v>0</v>
      </c>
      <c r="BN394" s="204"/>
      <c r="BO394" s="204"/>
      <c r="BP394" s="204">
        <f t="shared" si="228"/>
        <v>0</v>
      </c>
      <c r="BQ394" s="205"/>
      <c r="BR394" s="205"/>
      <c r="BS394" s="205">
        <f t="shared" si="229"/>
        <v>0</v>
      </c>
      <c r="BT394" s="206"/>
      <c r="BU394" s="206"/>
      <c r="BV394" s="206">
        <f t="shared" si="230"/>
        <v>0</v>
      </c>
      <c r="BW394" s="207"/>
      <c r="BX394" s="207"/>
      <c r="BY394" s="207">
        <f t="shared" si="231"/>
        <v>0</v>
      </c>
      <c r="BZ394" s="208"/>
      <c r="CA394" s="208"/>
      <c r="CB394" s="208">
        <f t="shared" si="232"/>
        <v>0</v>
      </c>
      <c r="CC394" s="209"/>
      <c r="CD394" s="209"/>
      <c r="CE394" s="209">
        <f t="shared" si="233"/>
        <v>0</v>
      </c>
      <c r="CF394" s="210"/>
      <c r="CG394" s="210"/>
      <c r="CH394" s="210">
        <f t="shared" si="234"/>
        <v>0</v>
      </c>
      <c r="CI394" s="211"/>
      <c r="CJ394" s="211"/>
      <c r="CK394" s="211">
        <f t="shared" si="235"/>
        <v>0</v>
      </c>
      <c r="CL394" s="206"/>
      <c r="CM394" s="206"/>
      <c r="CN394" s="206">
        <f t="shared" si="236"/>
        <v>0</v>
      </c>
      <c r="CO394" s="212"/>
      <c r="CP394" s="212"/>
      <c r="CQ394" s="212">
        <f t="shared" si="237"/>
        <v>0</v>
      </c>
      <c r="CR394" s="213"/>
      <c r="CS394" s="213"/>
      <c r="CT394" s="213">
        <f t="shared" si="238"/>
        <v>0</v>
      </c>
      <c r="CU394">
        <f t="shared" si="239"/>
        <v>0</v>
      </c>
      <c r="CV394">
        <f t="shared" si="240"/>
        <v>0</v>
      </c>
      <c r="CW394">
        <f t="shared" si="241"/>
        <v>0</v>
      </c>
      <c r="CY394" s="140" t="e">
        <f t="shared" si="242"/>
        <v>#NAME?</v>
      </c>
      <c r="CZ394">
        <f t="shared" si="243"/>
        <v>0</v>
      </c>
    </row>
    <row r="395" spans="1:104">
      <c r="A395" s="181">
        <v>324</v>
      </c>
      <c r="B395" s="230"/>
      <c r="C395" s="182" t="s">
        <v>130</v>
      </c>
      <c r="D395" s="183"/>
      <c r="E395" s="184"/>
      <c r="F395" s="152"/>
      <c r="G395" s="152"/>
      <c r="H395" s="185">
        <f t="shared" si="208"/>
        <v>0</v>
      </c>
      <c r="I395" s="153"/>
      <c r="J395" s="153"/>
      <c r="K395" s="186">
        <f t="shared" si="209"/>
        <v>0</v>
      </c>
      <c r="L395" s="187"/>
      <c r="M395" s="187"/>
      <c r="N395" s="187">
        <f t="shared" si="210"/>
        <v>0</v>
      </c>
      <c r="O395" s="188"/>
      <c r="P395" s="188"/>
      <c r="Q395" s="188">
        <f t="shared" si="211"/>
        <v>0</v>
      </c>
      <c r="R395" s="189"/>
      <c r="S395" s="189"/>
      <c r="T395" s="189">
        <f t="shared" si="212"/>
        <v>0</v>
      </c>
      <c r="U395" s="190"/>
      <c r="V395" s="190"/>
      <c r="W395" s="190">
        <f t="shared" si="213"/>
        <v>0</v>
      </c>
      <c r="X395" s="191"/>
      <c r="Y395" s="191"/>
      <c r="Z395" s="191">
        <f t="shared" si="214"/>
        <v>0</v>
      </c>
      <c r="AA395" s="192"/>
      <c r="AB395" s="192"/>
      <c r="AC395" s="192">
        <f t="shared" si="215"/>
        <v>0</v>
      </c>
      <c r="AD395" s="193"/>
      <c r="AE395" s="193"/>
      <c r="AF395" s="193">
        <f t="shared" si="216"/>
        <v>0</v>
      </c>
      <c r="AG395" s="194"/>
      <c r="AH395" s="194"/>
      <c r="AI395" s="194">
        <f t="shared" si="217"/>
        <v>0</v>
      </c>
      <c r="AJ395" s="195"/>
      <c r="AK395" s="195"/>
      <c r="AL395" s="195">
        <f t="shared" si="218"/>
        <v>0</v>
      </c>
      <c r="AM395" s="196"/>
      <c r="AN395" s="196"/>
      <c r="AO395" s="196">
        <f t="shared" si="219"/>
        <v>0</v>
      </c>
      <c r="AP395" s="197"/>
      <c r="AQ395" s="197"/>
      <c r="AR395" s="197">
        <f t="shared" si="220"/>
        <v>0</v>
      </c>
      <c r="AS395" s="198"/>
      <c r="AT395" s="198"/>
      <c r="AU395" s="198">
        <f t="shared" si="221"/>
        <v>0</v>
      </c>
      <c r="AV395" s="199"/>
      <c r="AW395" s="199"/>
      <c r="AX395" s="199">
        <f t="shared" si="222"/>
        <v>0</v>
      </c>
      <c r="AY395" s="200"/>
      <c r="AZ395" s="200"/>
      <c r="BA395" s="200">
        <f t="shared" si="223"/>
        <v>0</v>
      </c>
      <c r="BB395" s="201"/>
      <c r="BC395" s="201"/>
      <c r="BD395" s="201">
        <f t="shared" si="224"/>
        <v>0</v>
      </c>
      <c r="BE395" s="202"/>
      <c r="BF395" s="202"/>
      <c r="BG395" s="202">
        <f t="shared" si="225"/>
        <v>0</v>
      </c>
      <c r="BH395" s="203"/>
      <c r="BI395" s="203"/>
      <c r="BJ395" s="203">
        <f t="shared" si="226"/>
        <v>0</v>
      </c>
      <c r="BK395" s="195"/>
      <c r="BL395" s="195"/>
      <c r="BM395" s="195">
        <f t="shared" si="227"/>
        <v>0</v>
      </c>
      <c r="BN395" s="204"/>
      <c r="BO395" s="204"/>
      <c r="BP395" s="204">
        <f t="shared" si="228"/>
        <v>0</v>
      </c>
      <c r="BQ395" s="205"/>
      <c r="BR395" s="205"/>
      <c r="BS395" s="205">
        <f t="shared" si="229"/>
        <v>0</v>
      </c>
      <c r="BT395" s="206"/>
      <c r="BU395" s="206"/>
      <c r="BV395" s="206">
        <f t="shared" si="230"/>
        <v>0</v>
      </c>
      <c r="BW395" s="207"/>
      <c r="BX395" s="207"/>
      <c r="BY395" s="207">
        <f t="shared" si="231"/>
        <v>0</v>
      </c>
      <c r="BZ395" s="208"/>
      <c r="CA395" s="208"/>
      <c r="CB395" s="208">
        <f t="shared" si="232"/>
        <v>0</v>
      </c>
      <c r="CC395" s="209"/>
      <c r="CD395" s="209"/>
      <c r="CE395" s="209">
        <f t="shared" si="233"/>
        <v>0</v>
      </c>
      <c r="CF395" s="210"/>
      <c r="CG395" s="210"/>
      <c r="CH395" s="210">
        <f t="shared" si="234"/>
        <v>0</v>
      </c>
      <c r="CI395" s="211"/>
      <c r="CJ395" s="211"/>
      <c r="CK395" s="211">
        <f t="shared" si="235"/>
        <v>0</v>
      </c>
      <c r="CL395" s="206"/>
      <c r="CM395" s="206"/>
      <c r="CN395" s="206">
        <f t="shared" si="236"/>
        <v>0</v>
      </c>
      <c r="CO395" s="212"/>
      <c r="CP395" s="212"/>
      <c r="CQ395" s="212">
        <f t="shared" si="237"/>
        <v>0</v>
      </c>
      <c r="CR395" s="213"/>
      <c r="CS395" s="213"/>
      <c r="CT395" s="213">
        <f t="shared" si="238"/>
        <v>0</v>
      </c>
      <c r="CU395">
        <f t="shared" si="239"/>
        <v>0</v>
      </c>
      <c r="CV395">
        <f t="shared" si="240"/>
        <v>0</v>
      </c>
      <c r="CW395">
        <f t="shared" si="241"/>
        <v>0</v>
      </c>
      <c r="CY395" s="140" t="e">
        <f t="shared" si="242"/>
        <v>#NAME?</v>
      </c>
      <c r="CZ395">
        <f t="shared" si="243"/>
        <v>0</v>
      </c>
    </row>
    <row r="396" spans="1:104">
      <c r="A396" s="181">
        <v>325</v>
      </c>
      <c r="B396" s="230"/>
      <c r="C396" s="182" t="s">
        <v>130</v>
      </c>
      <c r="D396" s="183"/>
      <c r="E396" s="184"/>
      <c r="F396" s="152"/>
      <c r="G396" s="152"/>
      <c r="H396" s="185">
        <f t="shared" si="208"/>
        <v>0</v>
      </c>
      <c r="I396" s="153"/>
      <c r="J396" s="153"/>
      <c r="K396" s="186">
        <f t="shared" si="209"/>
        <v>0</v>
      </c>
      <c r="L396" s="187"/>
      <c r="M396" s="187"/>
      <c r="N396" s="187">
        <f t="shared" si="210"/>
        <v>0</v>
      </c>
      <c r="O396" s="188"/>
      <c r="P396" s="188"/>
      <c r="Q396" s="188">
        <f t="shared" si="211"/>
        <v>0</v>
      </c>
      <c r="R396" s="189"/>
      <c r="S396" s="189"/>
      <c r="T396" s="189">
        <f t="shared" si="212"/>
        <v>0</v>
      </c>
      <c r="U396" s="190"/>
      <c r="V396" s="190"/>
      <c r="W396" s="190">
        <f t="shared" si="213"/>
        <v>0</v>
      </c>
      <c r="X396" s="191"/>
      <c r="Y396" s="191"/>
      <c r="Z396" s="191">
        <f t="shared" si="214"/>
        <v>0</v>
      </c>
      <c r="AA396" s="192"/>
      <c r="AB396" s="192"/>
      <c r="AC396" s="192">
        <f t="shared" si="215"/>
        <v>0</v>
      </c>
      <c r="AD396" s="193"/>
      <c r="AE396" s="193"/>
      <c r="AF396" s="193">
        <f t="shared" si="216"/>
        <v>0</v>
      </c>
      <c r="AG396" s="194"/>
      <c r="AH396" s="194"/>
      <c r="AI396" s="194">
        <f t="shared" si="217"/>
        <v>0</v>
      </c>
      <c r="AJ396" s="195"/>
      <c r="AK396" s="195"/>
      <c r="AL396" s="195">
        <f t="shared" si="218"/>
        <v>0</v>
      </c>
      <c r="AM396" s="196"/>
      <c r="AN396" s="196"/>
      <c r="AO396" s="196">
        <f t="shared" si="219"/>
        <v>0</v>
      </c>
      <c r="AP396" s="197"/>
      <c r="AQ396" s="197"/>
      <c r="AR396" s="197">
        <f t="shared" si="220"/>
        <v>0</v>
      </c>
      <c r="AS396" s="198"/>
      <c r="AT396" s="198"/>
      <c r="AU396" s="198">
        <f t="shared" si="221"/>
        <v>0</v>
      </c>
      <c r="AV396" s="199"/>
      <c r="AW396" s="199"/>
      <c r="AX396" s="199">
        <f t="shared" si="222"/>
        <v>0</v>
      </c>
      <c r="AY396" s="200"/>
      <c r="AZ396" s="200"/>
      <c r="BA396" s="200">
        <f t="shared" si="223"/>
        <v>0</v>
      </c>
      <c r="BB396" s="201"/>
      <c r="BC396" s="201"/>
      <c r="BD396" s="201">
        <f t="shared" si="224"/>
        <v>0</v>
      </c>
      <c r="BE396" s="202"/>
      <c r="BF396" s="202"/>
      <c r="BG396" s="202">
        <f t="shared" si="225"/>
        <v>0</v>
      </c>
      <c r="BH396" s="203"/>
      <c r="BI396" s="203"/>
      <c r="BJ396" s="203">
        <f t="shared" si="226"/>
        <v>0</v>
      </c>
      <c r="BK396" s="195"/>
      <c r="BL396" s="195"/>
      <c r="BM396" s="195">
        <f t="shared" si="227"/>
        <v>0</v>
      </c>
      <c r="BN396" s="204"/>
      <c r="BO396" s="204"/>
      <c r="BP396" s="204">
        <f t="shared" si="228"/>
        <v>0</v>
      </c>
      <c r="BQ396" s="205"/>
      <c r="BR396" s="205"/>
      <c r="BS396" s="205">
        <f t="shared" si="229"/>
        <v>0</v>
      </c>
      <c r="BT396" s="206"/>
      <c r="BU396" s="206"/>
      <c r="BV396" s="206">
        <f t="shared" si="230"/>
        <v>0</v>
      </c>
      <c r="BW396" s="207"/>
      <c r="BX396" s="207"/>
      <c r="BY396" s="207">
        <f t="shared" si="231"/>
        <v>0</v>
      </c>
      <c r="BZ396" s="208"/>
      <c r="CA396" s="208"/>
      <c r="CB396" s="208">
        <f t="shared" si="232"/>
        <v>0</v>
      </c>
      <c r="CC396" s="209"/>
      <c r="CD396" s="209"/>
      <c r="CE396" s="209">
        <f t="shared" si="233"/>
        <v>0</v>
      </c>
      <c r="CF396" s="210"/>
      <c r="CG396" s="210"/>
      <c r="CH396" s="210">
        <f t="shared" si="234"/>
        <v>0</v>
      </c>
      <c r="CI396" s="211"/>
      <c r="CJ396" s="211"/>
      <c r="CK396" s="211">
        <f t="shared" si="235"/>
        <v>0</v>
      </c>
      <c r="CL396" s="206"/>
      <c r="CM396" s="206"/>
      <c r="CN396" s="206">
        <f t="shared" si="236"/>
        <v>0</v>
      </c>
      <c r="CO396" s="212"/>
      <c r="CP396" s="212"/>
      <c r="CQ396" s="212">
        <f t="shared" si="237"/>
        <v>0</v>
      </c>
      <c r="CR396" s="213"/>
      <c r="CS396" s="213"/>
      <c r="CT396" s="213">
        <f t="shared" si="238"/>
        <v>0</v>
      </c>
      <c r="CU396">
        <f t="shared" si="239"/>
        <v>0</v>
      </c>
      <c r="CV396">
        <f t="shared" si="240"/>
        <v>0</v>
      </c>
      <c r="CW396">
        <f t="shared" si="241"/>
        <v>0</v>
      </c>
      <c r="CY396" s="140" t="e">
        <f t="shared" si="242"/>
        <v>#NAME?</v>
      </c>
      <c r="CZ396">
        <f t="shared" si="243"/>
        <v>0</v>
      </c>
    </row>
    <row r="397" spans="1:104">
      <c r="A397" s="181">
        <v>326</v>
      </c>
      <c r="B397" s="230"/>
      <c r="C397" s="182" t="s">
        <v>130</v>
      </c>
      <c r="D397" s="183"/>
      <c r="E397" s="184"/>
      <c r="F397" s="152"/>
      <c r="G397" s="152"/>
      <c r="H397" s="185">
        <f t="shared" si="208"/>
        <v>0</v>
      </c>
      <c r="I397" s="153"/>
      <c r="J397" s="153"/>
      <c r="K397" s="186">
        <f t="shared" si="209"/>
        <v>0</v>
      </c>
      <c r="L397" s="187"/>
      <c r="M397" s="187"/>
      <c r="N397" s="187">
        <f t="shared" si="210"/>
        <v>0</v>
      </c>
      <c r="O397" s="188"/>
      <c r="P397" s="188"/>
      <c r="Q397" s="188">
        <f t="shared" si="211"/>
        <v>0</v>
      </c>
      <c r="R397" s="189"/>
      <c r="S397" s="189"/>
      <c r="T397" s="189">
        <f t="shared" si="212"/>
        <v>0</v>
      </c>
      <c r="U397" s="190"/>
      <c r="V397" s="190"/>
      <c r="W397" s="190">
        <f t="shared" si="213"/>
        <v>0</v>
      </c>
      <c r="X397" s="191"/>
      <c r="Y397" s="191"/>
      <c r="Z397" s="191">
        <f t="shared" si="214"/>
        <v>0</v>
      </c>
      <c r="AA397" s="192"/>
      <c r="AB397" s="192"/>
      <c r="AC397" s="192">
        <f t="shared" si="215"/>
        <v>0</v>
      </c>
      <c r="AD397" s="193"/>
      <c r="AE397" s="193"/>
      <c r="AF397" s="193">
        <f t="shared" si="216"/>
        <v>0</v>
      </c>
      <c r="AG397" s="194"/>
      <c r="AH397" s="194"/>
      <c r="AI397" s="194">
        <f t="shared" si="217"/>
        <v>0</v>
      </c>
      <c r="AJ397" s="195"/>
      <c r="AK397" s="195"/>
      <c r="AL397" s="195">
        <f t="shared" si="218"/>
        <v>0</v>
      </c>
      <c r="AM397" s="196"/>
      <c r="AN397" s="196"/>
      <c r="AO397" s="196">
        <f t="shared" si="219"/>
        <v>0</v>
      </c>
      <c r="AP397" s="197"/>
      <c r="AQ397" s="197"/>
      <c r="AR397" s="197">
        <f t="shared" si="220"/>
        <v>0</v>
      </c>
      <c r="AS397" s="198"/>
      <c r="AT397" s="198"/>
      <c r="AU397" s="198">
        <f t="shared" si="221"/>
        <v>0</v>
      </c>
      <c r="AV397" s="199"/>
      <c r="AW397" s="199"/>
      <c r="AX397" s="199">
        <f t="shared" si="222"/>
        <v>0</v>
      </c>
      <c r="AY397" s="200"/>
      <c r="AZ397" s="200"/>
      <c r="BA397" s="200">
        <f t="shared" si="223"/>
        <v>0</v>
      </c>
      <c r="BB397" s="201"/>
      <c r="BC397" s="201"/>
      <c r="BD397" s="201">
        <f t="shared" si="224"/>
        <v>0</v>
      </c>
      <c r="BE397" s="202"/>
      <c r="BF397" s="202"/>
      <c r="BG397" s="202">
        <f t="shared" si="225"/>
        <v>0</v>
      </c>
      <c r="BH397" s="203"/>
      <c r="BI397" s="203"/>
      <c r="BJ397" s="203">
        <f t="shared" si="226"/>
        <v>0</v>
      </c>
      <c r="BK397" s="195"/>
      <c r="BL397" s="195"/>
      <c r="BM397" s="195">
        <f t="shared" si="227"/>
        <v>0</v>
      </c>
      <c r="BN397" s="204"/>
      <c r="BO397" s="204"/>
      <c r="BP397" s="204">
        <f t="shared" si="228"/>
        <v>0</v>
      </c>
      <c r="BQ397" s="205"/>
      <c r="BR397" s="205"/>
      <c r="BS397" s="205">
        <f t="shared" si="229"/>
        <v>0</v>
      </c>
      <c r="BT397" s="206"/>
      <c r="BU397" s="206"/>
      <c r="BV397" s="206">
        <f t="shared" si="230"/>
        <v>0</v>
      </c>
      <c r="BW397" s="207"/>
      <c r="BX397" s="207"/>
      <c r="BY397" s="207">
        <f t="shared" si="231"/>
        <v>0</v>
      </c>
      <c r="BZ397" s="208"/>
      <c r="CA397" s="208"/>
      <c r="CB397" s="208">
        <f t="shared" si="232"/>
        <v>0</v>
      </c>
      <c r="CC397" s="209"/>
      <c r="CD397" s="209"/>
      <c r="CE397" s="209">
        <f t="shared" si="233"/>
        <v>0</v>
      </c>
      <c r="CF397" s="210"/>
      <c r="CG397" s="210"/>
      <c r="CH397" s="210">
        <f t="shared" si="234"/>
        <v>0</v>
      </c>
      <c r="CI397" s="211"/>
      <c r="CJ397" s="211"/>
      <c r="CK397" s="211">
        <f t="shared" si="235"/>
        <v>0</v>
      </c>
      <c r="CL397" s="206"/>
      <c r="CM397" s="206"/>
      <c r="CN397" s="206">
        <f t="shared" si="236"/>
        <v>0</v>
      </c>
      <c r="CO397" s="212"/>
      <c r="CP397" s="212"/>
      <c r="CQ397" s="212">
        <f t="shared" si="237"/>
        <v>0</v>
      </c>
      <c r="CR397" s="213"/>
      <c r="CS397" s="213"/>
      <c r="CT397" s="213">
        <f t="shared" si="238"/>
        <v>0</v>
      </c>
      <c r="CU397">
        <f t="shared" si="239"/>
        <v>0</v>
      </c>
      <c r="CV397">
        <f t="shared" si="240"/>
        <v>0</v>
      </c>
      <c r="CW397">
        <f t="shared" si="241"/>
        <v>0</v>
      </c>
      <c r="CY397" s="140" t="e">
        <f t="shared" si="242"/>
        <v>#NAME?</v>
      </c>
      <c r="CZ397">
        <f t="shared" si="243"/>
        <v>0</v>
      </c>
    </row>
    <row r="398" spans="1:104">
      <c r="A398" s="181">
        <v>327</v>
      </c>
      <c r="B398" s="230"/>
      <c r="C398" s="182" t="s">
        <v>130</v>
      </c>
      <c r="D398" s="183"/>
      <c r="E398" s="184"/>
      <c r="F398" s="152"/>
      <c r="G398" s="152"/>
      <c r="H398" s="185">
        <f t="shared" si="208"/>
        <v>0</v>
      </c>
      <c r="I398" s="153"/>
      <c r="J398" s="153"/>
      <c r="K398" s="186">
        <f t="shared" si="209"/>
        <v>0</v>
      </c>
      <c r="L398" s="187"/>
      <c r="M398" s="187"/>
      <c r="N398" s="187">
        <f t="shared" si="210"/>
        <v>0</v>
      </c>
      <c r="O398" s="188"/>
      <c r="P398" s="188"/>
      <c r="Q398" s="188">
        <f t="shared" si="211"/>
        <v>0</v>
      </c>
      <c r="R398" s="189"/>
      <c r="S398" s="189"/>
      <c r="T398" s="189">
        <f t="shared" si="212"/>
        <v>0</v>
      </c>
      <c r="U398" s="190"/>
      <c r="V398" s="190"/>
      <c r="W398" s="190">
        <f t="shared" si="213"/>
        <v>0</v>
      </c>
      <c r="X398" s="191"/>
      <c r="Y398" s="191"/>
      <c r="Z398" s="191">
        <f t="shared" si="214"/>
        <v>0</v>
      </c>
      <c r="AA398" s="192"/>
      <c r="AB398" s="192"/>
      <c r="AC398" s="192">
        <f t="shared" si="215"/>
        <v>0</v>
      </c>
      <c r="AD398" s="193"/>
      <c r="AE398" s="193"/>
      <c r="AF398" s="193">
        <f t="shared" si="216"/>
        <v>0</v>
      </c>
      <c r="AG398" s="194"/>
      <c r="AH398" s="194"/>
      <c r="AI398" s="194">
        <f t="shared" si="217"/>
        <v>0</v>
      </c>
      <c r="AJ398" s="195"/>
      <c r="AK398" s="195"/>
      <c r="AL398" s="195">
        <f t="shared" si="218"/>
        <v>0</v>
      </c>
      <c r="AM398" s="196"/>
      <c r="AN398" s="196"/>
      <c r="AO398" s="196">
        <f t="shared" si="219"/>
        <v>0</v>
      </c>
      <c r="AP398" s="197"/>
      <c r="AQ398" s="197"/>
      <c r="AR398" s="197">
        <f t="shared" si="220"/>
        <v>0</v>
      </c>
      <c r="AS398" s="198"/>
      <c r="AT398" s="198"/>
      <c r="AU398" s="198">
        <f t="shared" si="221"/>
        <v>0</v>
      </c>
      <c r="AV398" s="199"/>
      <c r="AW398" s="199"/>
      <c r="AX398" s="199">
        <f t="shared" si="222"/>
        <v>0</v>
      </c>
      <c r="AY398" s="200"/>
      <c r="AZ398" s="200"/>
      <c r="BA398" s="200">
        <f t="shared" si="223"/>
        <v>0</v>
      </c>
      <c r="BB398" s="201"/>
      <c r="BC398" s="201"/>
      <c r="BD398" s="201">
        <f t="shared" si="224"/>
        <v>0</v>
      </c>
      <c r="BE398" s="202"/>
      <c r="BF398" s="202"/>
      <c r="BG398" s="202">
        <f t="shared" si="225"/>
        <v>0</v>
      </c>
      <c r="BH398" s="203"/>
      <c r="BI398" s="203"/>
      <c r="BJ398" s="203">
        <f t="shared" si="226"/>
        <v>0</v>
      </c>
      <c r="BK398" s="195"/>
      <c r="BL398" s="195"/>
      <c r="BM398" s="195">
        <f t="shared" si="227"/>
        <v>0</v>
      </c>
      <c r="BN398" s="204"/>
      <c r="BO398" s="204"/>
      <c r="BP398" s="204">
        <f t="shared" si="228"/>
        <v>0</v>
      </c>
      <c r="BQ398" s="205"/>
      <c r="BR398" s="205"/>
      <c r="BS398" s="205">
        <f t="shared" si="229"/>
        <v>0</v>
      </c>
      <c r="BT398" s="206"/>
      <c r="BU398" s="206"/>
      <c r="BV398" s="206">
        <f t="shared" si="230"/>
        <v>0</v>
      </c>
      <c r="BW398" s="207"/>
      <c r="BX398" s="207"/>
      <c r="BY398" s="207">
        <f t="shared" si="231"/>
        <v>0</v>
      </c>
      <c r="BZ398" s="208"/>
      <c r="CA398" s="208"/>
      <c r="CB398" s="208">
        <f t="shared" si="232"/>
        <v>0</v>
      </c>
      <c r="CC398" s="209"/>
      <c r="CD398" s="209"/>
      <c r="CE398" s="209">
        <f t="shared" si="233"/>
        <v>0</v>
      </c>
      <c r="CF398" s="210"/>
      <c r="CG398" s="210"/>
      <c r="CH398" s="210">
        <f t="shared" si="234"/>
        <v>0</v>
      </c>
      <c r="CI398" s="211"/>
      <c r="CJ398" s="211"/>
      <c r="CK398" s="211">
        <f t="shared" si="235"/>
        <v>0</v>
      </c>
      <c r="CL398" s="206"/>
      <c r="CM398" s="206"/>
      <c r="CN398" s="206">
        <f t="shared" si="236"/>
        <v>0</v>
      </c>
      <c r="CO398" s="212"/>
      <c r="CP398" s="212"/>
      <c r="CQ398" s="212">
        <f t="shared" si="237"/>
        <v>0</v>
      </c>
      <c r="CR398" s="213"/>
      <c r="CS398" s="213"/>
      <c r="CT398" s="213">
        <f t="shared" si="238"/>
        <v>0</v>
      </c>
      <c r="CU398">
        <f t="shared" si="239"/>
        <v>0</v>
      </c>
      <c r="CV398">
        <f t="shared" si="240"/>
        <v>0</v>
      </c>
      <c r="CW398">
        <f t="shared" si="241"/>
        <v>0</v>
      </c>
      <c r="CY398" s="140" t="e">
        <f t="shared" si="242"/>
        <v>#NAME?</v>
      </c>
      <c r="CZ398">
        <f t="shared" si="243"/>
        <v>0</v>
      </c>
    </row>
    <row r="399" spans="1:104">
      <c r="A399" s="181">
        <v>328</v>
      </c>
      <c r="B399" s="230"/>
      <c r="C399" s="182" t="s">
        <v>130</v>
      </c>
      <c r="D399" s="183"/>
      <c r="E399" s="184"/>
      <c r="F399" s="152"/>
      <c r="G399" s="152"/>
      <c r="H399" s="185">
        <f t="shared" si="208"/>
        <v>0</v>
      </c>
      <c r="I399" s="153"/>
      <c r="J399" s="153"/>
      <c r="K399" s="186">
        <f t="shared" si="209"/>
        <v>0</v>
      </c>
      <c r="L399" s="187"/>
      <c r="M399" s="187"/>
      <c r="N399" s="187">
        <f t="shared" si="210"/>
        <v>0</v>
      </c>
      <c r="O399" s="188"/>
      <c r="P399" s="188"/>
      <c r="Q399" s="188">
        <f t="shared" si="211"/>
        <v>0</v>
      </c>
      <c r="R399" s="189"/>
      <c r="S399" s="189"/>
      <c r="T399" s="189">
        <f t="shared" si="212"/>
        <v>0</v>
      </c>
      <c r="U399" s="190"/>
      <c r="V399" s="190"/>
      <c r="W399" s="190">
        <f t="shared" si="213"/>
        <v>0</v>
      </c>
      <c r="X399" s="191"/>
      <c r="Y399" s="191"/>
      <c r="Z399" s="191">
        <f t="shared" si="214"/>
        <v>0</v>
      </c>
      <c r="AA399" s="192"/>
      <c r="AB399" s="192"/>
      <c r="AC399" s="192">
        <f t="shared" si="215"/>
        <v>0</v>
      </c>
      <c r="AD399" s="193"/>
      <c r="AE399" s="193"/>
      <c r="AF399" s="193">
        <f t="shared" si="216"/>
        <v>0</v>
      </c>
      <c r="AG399" s="194"/>
      <c r="AH399" s="194"/>
      <c r="AI399" s="194">
        <f t="shared" si="217"/>
        <v>0</v>
      </c>
      <c r="AJ399" s="195"/>
      <c r="AK399" s="195"/>
      <c r="AL399" s="195">
        <f t="shared" si="218"/>
        <v>0</v>
      </c>
      <c r="AM399" s="196"/>
      <c r="AN399" s="196"/>
      <c r="AO399" s="196">
        <f t="shared" si="219"/>
        <v>0</v>
      </c>
      <c r="AP399" s="197"/>
      <c r="AQ399" s="197"/>
      <c r="AR399" s="197">
        <f t="shared" si="220"/>
        <v>0</v>
      </c>
      <c r="AS399" s="198"/>
      <c r="AT399" s="198"/>
      <c r="AU399" s="198">
        <f t="shared" si="221"/>
        <v>0</v>
      </c>
      <c r="AV399" s="199"/>
      <c r="AW399" s="199"/>
      <c r="AX399" s="199">
        <f t="shared" si="222"/>
        <v>0</v>
      </c>
      <c r="AY399" s="200"/>
      <c r="AZ399" s="200"/>
      <c r="BA399" s="200">
        <f t="shared" si="223"/>
        <v>0</v>
      </c>
      <c r="BB399" s="201"/>
      <c r="BC399" s="201"/>
      <c r="BD399" s="201">
        <f t="shared" si="224"/>
        <v>0</v>
      </c>
      <c r="BE399" s="202"/>
      <c r="BF399" s="202"/>
      <c r="BG399" s="202">
        <f t="shared" si="225"/>
        <v>0</v>
      </c>
      <c r="BH399" s="203"/>
      <c r="BI399" s="203"/>
      <c r="BJ399" s="203">
        <f t="shared" si="226"/>
        <v>0</v>
      </c>
      <c r="BK399" s="195"/>
      <c r="BL399" s="195"/>
      <c r="BM399" s="195">
        <f t="shared" si="227"/>
        <v>0</v>
      </c>
      <c r="BN399" s="204"/>
      <c r="BO399" s="204"/>
      <c r="BP399" s="204">
        <f t="shared" si="228"/>
        <v>0</v>
      </c>
      <c r="BQ399" s="205"/>
      <c r="BR399" s="205"/>
      <c r="BS399" s="205">
        <f t="shared" si="229"/>
        <v>0</v>
      </c>
      <c r="BT399" s="206"/>
      <c r="BU399" s="206"/>
      <c r="BV399" s="206">
        <f t="shared" si="230"/>
        <v>0</v>
      </c>
      <c r="BW399" s="207"/>
      <c r="BX399" s="207"/>
      <c r="BY399" s="207">
        <f t="shared" si="231"/>
        <v>0</v>
      </c>
      <c r="BZ399" s="208"/>
      <c r="CA399" s="208"/>
      <c r="CB399" s="208">
        <f t="shared" si="232"/>
        <v>0</v>
      </c>
      <c r="CC399" s="209"/>
      <c r="CD399" s="209"/>
      <c r="CE399" s="209">
        <f t="shared" si="233"/>
        <v>0</v>
      </c>
      <c r="CF399" s="210"/>
      <c r="CG399" s="210"/>
      <c r="CH399" s="210">
        <f t="shared" si="234"/>
        <v>0</v>
      </c>
      <c r="CI399" s="211"/>
      <c r="CJ399" s="211"/>
      <c r="CK399" s="211">
        <f t="shared" si="235"/>
        <v>0</v>
      </c>
      <c r="CL399" s="206"/>
      <c r="CM399" s="206"/>
      <c r="CN399" s="206">
        <f t="shared" si="236"/>
        <v>0</v>
      </c>
      <c r="CO399" s="212"/>
      <c r="CP399" s="212"/>
      <c r="CQ399" s="212">
        <f t="shared" si="237"/>
        <v>0</v>
      </c>
      <c r="CR399" s="213"/>
      <c r="CS399" s="213"/>
      <c r="CT399" s="213">
        <f t="shared" si="238"/>
        <v>0</v>
      </c>
      <c r="CU399">
        <f t="shared" si="239"/>
        <v>0</v>
      </c>
      <c r="CV399">
        <f t="shared" si="240"/>
        <v>0</v>
      </c>
      <c r="CW399">
        <f t="shared" si="241"/>
        <v>0</v>
      </c>
      <c r="CY399" s="140" t="e">
        <f t="shared" si="242"/>
        <v>#NAME?</v>
      </c>
      <c r="CZ399">
        <f t="shared" si="243"/>
        <v>0</v>
      </c>
    </row>
    <row r="400" spans="1:104">
      <c r="A400" s="181">
        <v>329</v>
      </c>
      <c r="B400" s="230"/>
      <c r="C400" s="182" t="s">
        <v>130</v>
      </c>
      <c r="D400" s="183"/>
      <c r="E400" s="184"/>
      <c r="F400" s="152"/>
      <c r="G400" s="152"/>
      <c r="H400" s="185">
        <f t="shared" si="208"/>
        <v>0</v>
      </c>
      <c r="I400" s="153"/>
      <c r="J400" s="153"/>
      <c r="K400" s="186">
        <f t="shared" si="209"/>
        <v>0</v>
      </c>
      <c r="L400" s="187"/>
      <c r="M400" s="187"/>
      <c r="N400" s="187">
        <f t="shared" si="210"/>
        <v>0</v>
      </c>
      <c r="O400" s="188"/>
      <c r="P400" s="188"/>
      <c r="Q400" s="188">
        <f t="shared" si="211"/>
        <v>0</v>
      </c>
      <c r="R400" s="189"/>
      <c r="S400" s="189"/>
      <c r="T400" s="189">
        <f t="shared" si="212"/>
        <v>0</v>
      </c>
      <c r="U400" s="190"/>
      <c r="V400" s="190"/>
      <c r="W400" s="190">
        <f t="shared" si="213"/>
        <v>0</v>
      </c>
      <c r="X400" s="191"/>
      <c r="Y400" s="191"/>
      <c r="Z400" s="191">
        <f t="shared" si="214"/>
        <v>0</v>
      </c>
      <c r="AA400" s="192"/>
      <c r="AB400" s="192"/>
      <c r="AC400" s="192">
        <f t="shared" si="215"/>
        <v>0</v>
      </c>
      <c r="AD400" s="193"/>
      <c r="AE400" s="193"/>
      <c r="AF400" s="193">
        <f t="shared" si="216"/>
        <v>0</v>
      </c>
      <c r="AG400" s="194"/>
      <c r="AH400" s="194"/>
      <c r="AI400" s="194">
        <f t="shared" si="217"/>
        <v>0</v>
      </c>
      <c r="AJ400" s="195"/>
      <c r="AK400" s="195"/>
      <c r="AL400" s="195">
        <f t="shared" si="218"/>
        <v>0</v>
      </c>
      <c r="AM400" s="196"/>
      <c r="AN400" s="196"/>
      <c r="AO400" s="196">
        <f t="shared" si="219"/>
        <v>0</v>
      </c>
      <c r="AP400" s="197"/>
      <c r="AQ400" s="197"/>
      <c r="AR400" s="197">
        <f t="shared" si="220"/>
        <v>0</v>
      </c>
      <c r="AS400" s="198"/>
      <c r="AT400" s="198"/>
      <c r="AU400" s="198">
        <f t="shared" si="221"/>
        <v>0</v>
      </c>
      <c r="AV400" s="199"/>
      <c r="AW400" s="199"/>
      <c r="AX400" s="199">
        <f t="shared" si="222"/>
        <v>0</v>
      </c>
      <c r="AY400" s="200"/>
      <c r="AZ400" s="200"/>
      <c r="BA400" s="200">
        <f t="shared" si="223"/>
        <v>0</v>
      </c>
      <c r="BB400" s="201"/>
      <c r="BC400" s="201"/>
      <c r="BD400" s="201">
        <f t="shared" si="224"/>
        <v>0</v>
      </c>
      <c r="BE400" s="202"/>
      <c r="BF400" s="202"/>
      <c r="BG400" s="202">
        <f t="shared" si="225"/>
        <v>0</v>
      </c>
      <c r="BH400" s="203"/>
      <c r="BI400" s="203"/>
      <c r="BJ400" s="203">
        <f t="shared" si="226"/>
        <v>0</v>
      </c>
      <c r="BK400" s="195"/>
      <c r="BL400" s="195"/>
      <c r="BM400" s="195">
        <f t="shared" si="227"/>
        <v>0</v>
      </c>
      <c r="BN400" s="204"/>
      <c r="BO400" s="204"/>
      <c r="BP400" s="204">
        <f t="shared" si="228"/>
        <v>0</v>
      </c>
      <c r="BQ400" s="205"/>
      <c r="BR400" s="205"/>
      <c r="BS400" s="205">
        <f t="shared" si="229"/>
        <v>0</v>
      </c>
      <c r="BT400" s="206"/>
      <c r="BU400" s="206"/>
      <c r="BV400" s="206">
        <f t="shared" si="230"/>
        <v>0</v>
      </c>
      <c r="BW400" s="207"/>
      <c r="BX400" s="207"/>
      <c r="BY400" s="207">
        <f t="shared" si="231"/>
        <v>0</v>
      </c>
      <c r="BZ400" s="208"/>
      <c r="CA400" s="208"/>
      <c r="CB400" s="208">
        <f t="shared" si="232"/>
        <v>0</v>
      </c>
      <c r="CC400" s="209"/>
      <c r="CD400" s="209"/>
      <c r="CE400" s="209">
        <f t="shared" si="233"/>
        <v>0</v>
      </c>
      <c r="CF400" s="210"/>
      <c r="CG400" s="210"/>
      <c r="CH400" s="210">
        <f t="shared" si="234"/>
        <v>0</v>
      </c>
      <c r="CI400" s="211"/>
      <c r="CJ400" s="211"/>
      <c r="CK400" s="211">
        <f t="shared" si="235"/>
        <v>0</v>
      </c>
      <c r="CL400" s="206"/>
      <c r="CM400" s="206"/>
      <c r="CN400" s="206">
        <f t="shared" si="236"/>
        <v>0</v>
      </c>
      <c r="CO400" s="212"/>
      <c r="CP400" s="212"/>
      <c r="CQ400" s="212">
        <f t="shared" si="237"/>
        <v>0</v>
      </c>
      <c r="CR400" s="213"/>
      <c r="CS400" s="213"/>
      <c r="CT400" s="213">
        <f t="shared" si="238"/>
        <v>0</v>
      </c>
      <c r="CU400">
        <f t="shared" si="239"/>
        <v>0</v>
      </c>
      <c r="CV400">
        <f t="shared" si="240"/>
        <v>0</v>
      </c>
      <c r="CW400">
        <f t="shared" si="241"/>
        <v>0</v>
      </c>
      <c r="CY400" s="140" t="e">
        <f t="shared" si="242"/>
        <v>#NAME?</v>
      </c>
      <c r="CZ400">
        <f t="shared" si="243"/>
        <v>0</v>
      </c>
    </row>
    <row r="401" spans="1:104">
      <c r="A401" s="181">
        <v>330</v>
      </c>
      <c r="B401" s="230"/>
      <c r="C401" s="182" t="s">
        <v>130</v>
      </c>
      <c r="D401" s="183"/>
      <c r="E401" s="184"/>
      <c r="F401" s="152"/>
      <c r="G401" s="152"/>
      <c r="H401" s="185">
        <f t="shared" si="208"/>
        <v>0</v>
      </c>
      <c r="I401" s="153"/>
      <c r="J401" s="153"/>
      <c r="K401" s="186">
        <f t="shared" si="209"/>
        <v>0</v>
      </c>
      <c r="L401" s="187"/>
      <c r="M401" s="187"/>
      <c r="N401" s="187">
        <f t="shared" si="210"/>
        <v>0</v>
      </c>
      <c r="O401" s="188"/>
      <c r="P401" s="188"/>
      <c r="Q401" s="188">
        <f t="shared" si="211"/>
        <v>0</v>
      </c>
      <c r="R401" s="189"/>
      <c r="S401" s="189"/>
      <c r="T401" s="189">
        <f t="shared" si="212"/>
        <v>0</v>
      </c>
      <c r="U401" s="190"/>
      <c r="V401" s="190"/>
      <c r="W401" s="190">
        <f t="shared" si="213"/>
        <v>0</v>
      </c>
      <c r="X401" s="191"/>
      <c r="Y401" s="191"/>
      <c r="Z401" s="191">
        <f t="shared" si="214"/>
        <v>0</v>
      </c>
      <c r="AA401" s="192"/>
      <c r="AB401" s="192"/>
      <c r="AC401" s="192">
        <f t="shared" si="215"/>
        <v>0</v>
      </c>
      <c r="AD401" s="193"/>
      <c r="AE401" s="193"/>
      <c r="AF401" s="193">
        <f t="shared" si="216"/>
        <v>0</v>
      </c>
      <c r="AG401" s="194"/>
      <c r="AH401" s="194"/>
      <c r="AI401" s="194">
        <f t="shared" si="217"/>
        <v>0</v>
      </c>
      <c r="AJ401" s="195"/>
      <c r="AK401" s="195"/>
      <c r="AL401" s="195">
        <f t="shared" si="218"/>
        <v>0</v>
      </c>
      <c r="AM401" s="196"/>
      <c r="AN401" s="196"/>
      <c r="AO401" s="196">
        <f t="shared" si="219"/>
        <v>0</v>
      </c>
      <c r="AP401" s="197"/>
      <c r="AQ401" s="197"/>
      <c r="AR401" s="197">
        <f t="shared" si="220"/>
        <v>0</v>
      </c>
      <c r="AS401" s="198"/>
      <c r="AT401" s="198"/>
      <c r="AU401" s="198">
        <f t="shared" si="221"/>
        <v>0</v>
      </c>
      <c r="AV401" s="199"/>
      <c r="AW401" s="199"/>
      <c r="AX401" s="199">
        <f t="shared" si="222"/>
        <v>0</v>
      </c>
      <c r="AY401" s="200"/>
      <c r="AZ401" s="200"/>
      <c r="BA401" s="200">
        <f t="shared" si="223"/>
        <v>0</v>
      </c>
      <c r="BB401" s="201"/>
      <c r="BC401" s="201"/>
      <c r="BD401" s="201">
        <f t="shared" si="224"/>
        <v>0</v>
      </c>
      <c r="BE401" s="202"/>
      <c r="BF401" s="202"/>
      <c r="BG401" s="202">
        <f t="shared" si="225"/>
        <v>0</v>
      </c>
      <c r="BH401" s="203"/>
      <c r="BI401" s="203"/>
      <c r="BJ401" s="203">
        <f t="shared" si="226"/>
        <v>0</v>
      </c>
      <c r="BK401" s="195"/>
      <c r="BL401" s="195"/>
      <c r="BM401" s="195">
        <f t="shared" si="227"/>
        <v>0</v>
      </c>
      <c r="BN401" s="204"/>
      <c r="BO401" s="204"/>
      <c r="BP401" s="204">
        <f t="shared" si="228"/>
        <v>0</v>
      </c>
      <c r="BQ401" s="205"/>
      <c r="BR401" s="205"/>
      <c r="BS401" s="205">
        <f t="shared" si="229"/>
        <v>0</v>
      </c>
      <c r="BT401" s="206"/>
      <c r="BU401" s="206"/>
      <c r="BV401" s="206">
        <f t="shared" si="230"/>
        <v>0</v>
      </c>
      <c r="BW401" s="207"/>
      <c r="BX401" s="207"/>
      <c r="BY401" s="207">
        <f t="shared" si="231"/>
        <v>0</v>
      </c>
      <c r="BZ401" s="208"/>
      <c r="CA401" s="208"/>
      <c r="CB401" s="208">
        <f t="shared" si="232"/>
        <v>0</v>
      </c>
      <c r="CC401" s="209"/>
      <c r="CD401" s="209"/>
      <c r="CE401" s="209">
        <f t="shared" si="233"/>
        <v>0</v>
      </c>
      <c r="CF401" s="210"/>
      <c r="CG401" s="210"/>
      <c r="CH401" s="210">
        <f t="shared" si="234"/>
        <v>0</v>
      </c>
      <c r="CI401" s="211"/>
      <c r="CJ401" s="211"/>
      <c r="CK401" s="211">
        <f t="shared" si="235"/>
        <v>0</v>
      </c>
      <c r="CL401" s="206"/>
      <c r="CM401" s="206"/>
      <c r="CN401" s="206">
        <f t="shared" si="236"/>
        <v>0</v>
      </c>
      <c r="CO401" s="212"/>
      <c r="CP401" s="212"/>
      <c r="CQ401" s="212">
        <f t="shared" si="237"/>
        <v>0</v>
      </c>
      <c r="CR401" s="213"/>
      <c r="CS401" s="213"/>
      <c r="CT401" s="213">
        <f t="shared" si="238"/>
        <v>0</v>
      </c>
      <c r="CU401">
        <f t="shared" si="239"/>
        <v>0</v>
      </c>
      <c r="CV401">
        <f t="shared" si="240"/>
        <v>0</v>
      </c>
      <c r="CW401">
        <f t="shared" si="241"/>
        <v>0</v>
      </c>
      <c r="CY401" s="140" t="e">
        <f t="shared" si="242"/>
        <v>#NAME?</v>
      </c>
      <c r="CZ401">
        <f t="shared" si="243"/>
        <v>0</v>
      </c>
    </row>
    <row r="402" spans="1:104">
      <c r="A402" s="181">
        <v>331</v>
      </c>
      <c r="B402" s="230"/>
      <c r="C402" s="182" t="s">
        <v>130</v>
      </c>
      <c r="D402" s="183"/>
      <c r="E402" s="184"/>
      <c r="F402" s="152"/>
      <c r="G402" s="152"/>
      <c r="H402" s="185">
        <f t="shared" si="208"/>
        <v>0</v>
      </c>
      <c r="I402" s="153"/>
      <c r="J402" s="153"/>
      <c r="K402" s="186">
        <f t="shared" si="209"/>
        <v>0</v>
      </c>
      <c r="L402" s="187"/>
      <c r="M402" s="187"/>
      <c r="N402" s="187">
        <f t="shared" si="210"/>
        <v>0</v>
      </c>
      <c r="O402" s="188"/>
      <c r="P402" s="188"/>
      <c r="Q402" s="188">
        <f t="shared" si="211"/>
        <v>0</v>
      </c>
      <c r="R402" s="189"/>
      <c r="S402" s="189"/>
      <c r="T402" s="189">
        <f t="shared" si="212"/>
        <v>0</v>
      </c>
      <c r="U402" s="190"/>
      <c r="V402" s="190"/>
      <c r="W402" s="190">
        <f t="shared" si="213"/>
        <v>0</v>
      </c>
      <c r="X402" s="191"/>
      <c r="Y402" s="191"/>
      <c r="Z402" s="191">
        <f t="shared" si="214"/>
        <v>0</v>
      </c>
      <c r="AA402" s="192"/>
      <c r="AB402" s="192"/>
      <c r="AC402" s="192">
        <f t="shared" si="215"/>
        <v>0</v>
      </c>
      <c r="AD402" s="193"/>
      <c r="AE402" s="193"/>
      <c r="AF402" s="193">
        <f t="shared" si="216"/>
        <v>0</v>
      </c>
      <c r="AG402" s="194"/>
      <c r="AH402" s="194"/>
      <c r="AI402" s="194">
        <f t="shared" si="217"/>
        <v>0</v>
      </c>
      <c r="AJ402" s="195"/>
      <c r="AK402" s="195"/>
      <c r="AL402" s="195">
        <f t="shared" si="218"/>
        <v>0</v>
      </c>
      <c r="AM402" s="196"/>
      <c r="AN402" s="196"/>
      <c r="AO402" s="196">
        <f t="shared" si="219"/>
        <v>0</v>
      </c>
      <c r="AP402" s="197"/>
      <c r="AQ402" s="197"/>
      <c r="AR402" s="197">
        <f t="shared" si="220"/>
        <v>0</v>
      </c>
      <c r="AS402" s="198"/>
      <c r="AT402" s="198"/>
      <c r="AU402" s="198">
        <f t="shared" si="221"/>
        <v>0</v>
      </c>
      <c r="AV402" s="199"/>
      <c r="AW402" s="199"/>
      <c r="AX402" s="199">
        <f t="shared" si="222"/>
        <v>0</v>
      </c>
      <c r="AY402" s="200"/>
      <c r="AZ402" s="200"/>
      <c r="BA402" s="200">
        <f t="shared" si="223"/>
        <v>0</v>
      </c>
      <c r="BB402" s="201"/>
      <c r="BC402" s="201"/>
      <c r="BD402" s="201">
        <f t="shared" si="224"/>
        <v>0</v>
      </c>
      <c r="BE402" s="202"/>
      <c r="BF402" s="202"/>
      <c r="BG402" s="202">
        <f t="shared" si="225"/>
        <v>0</v>
      </c>
      <c r="BH402" s="203"/>
      <c r="BI402" s="203"/>
      <c r="BJ402" s="203">
        <f t="shared" si="226"/>
        <v>0</v>
      </c>
      <c r="BK402" s="195"/>
      <c r="BL402" s="195"/>
      <c r="BM402" s="195">
        <f t="shared" si="227"/>
        <v>0</v>
      </c>
      <c r="BN402" s="204"/>
      <c r="BO402" s="204"/>
      <c r="BP402" s="204">
        <f t="shared" si="228"/>
        <v>0</v>
      </c>
      <c r="BQ402" s="205"/>
      <c r="BR402" s="205"/>
      <c r="BS402" s="205">
        <f t="shared" si="229"/>
        <v>0</v>
      </c>
      <c r="BT402" s="206"/>
      <c r="BU402" s="206"/>
      <c r="BV402" s="206">
        <f t="shared" si="230"/>
        <v>0</v>
      </c>
      <c r="BW402" s="207"/>
      <c r="BX402" s="207"/>
      <c r="BY402" s="207">
        <f t="shared" si="231"/>
        <v>0</v>
      </c>
      <c r="BZ402" s="208"/>
      <c r="CA402" s="208"/>
      <c r="CB402" s="208">
        <f t="shared" si="232"/>
        <v>0</v>
      </c>
      <c r="CC402" s="209"/>
      <c r="CD402" s="209"/>
      <c r="CE402" s="209">
        <f t="shared" si="233"/>
        <v>0</v>
      </c>
      <c r="CF402" s="210"/>
      <c r="CG402" s="210"/>
      <c r="CH402" s="210">
        <f t="shared" si="234"/>
        <v>0</v>
      </c>
      <c r="CI402" s="211"/>
      <c r="CJ402" s="211"/>
      <c r="CK402" s="211">
        <f t="shared" si="235"/>
        <v>0</v>
      </c>
      <c r="CL402" s="206"/>
      <c r="CM402" s="206"/>
      <c r="CN402" s="206">
        <f t="shared" si="236"/>
        <v>0</v>
      </c>
      <c r="CO402" s="212"/>
      <c r="CP402" s="212"/>
      <c r="CQ402" s="212">
        <f t="shared" si="237"/>
        <v>0</v>
      </c>
      <c r="CR402" s="213"/>
      <c r="CS402" s="213"/>
      <c r="CT402" s="213">
        <f t="shared" si="238"/>
        <v>0</v>
      </c>
      <c r="CU402">
        <f t="shared" si="239"/>
        <v>0</v>
      </c>
      <c r="CV402">
        <f t="shared" si="240"/>
        <v>0</v>
      </c>
      <c r="CW402">
        <f t="shared" si="241"/>
        <v>0</v>
      </c>
      <c r="CY402" s="140" t="e">
        <f t="shared" si="242"/>
        <v>#NAME?</v>
      </c>
      <c r="CZ402">
        <f t="shared" si="243"/>
        <v>0</v>
      </c>
    </row>
    <row r="403" spans="1:104">
      <c r="A403" s="181">
        <v>332</v>
      </c>
      <c r="B403" s="230"/>
      <c r="C403" s="182" t="s">
        <v>130</v>
      </c>
      <c r="D403" s="183"/>
      <c r="E403" s="184"/>
      <c r="F403" s="152"/>
      <c r="G403" s="152"/>
      <c r="H403" s="185">
        <f t="shared" si="208"/>
        <v>0</v>
      </c>
      <c r="I403" s="153"/>
      <c r="J403" s="153"/>
      <c r="K403" s="186">
        <f t="shared" si="209"/>
        <v>0</v>
      </c>
      <c r="L403" s="187"/>
      <c r="M403" s="187"/>
      <c r="N403" s="187">
        <f t="shared" si="210"/>
        <v>0</v>
      </c>
      <c r="O403" s="188"/>
      <c r="P403" s="188"/>
      <c r="Q403" s="188">
        <f t="shared" si="211"/>
        <v>0</v>
      </c>
      <c r="R403" s="189"/>
      <c r="S403" s="189"/>
      <c r="T403" s="189">
        <f t="shared" si="212"/>
        <v>0</v>
      </c>
      <c r="U403" s="190"/>
      <c r="V403" s="190"/>
      <c r="W403" s="190">
        <f t="shared" si="213"/>
        <v>0</v>
      </c>
      <c r="X403" s="191"/>
      <c r="Y403" s="191"/>
      <c r="Z403" s="191">
        <f t="shared" si="214"/>
        <v>0</v>
      </c>
      <c r="AA403" s="192"/>
      <c r="AB403" s="192"/>
      <c r="AC403" s="192">
        <f t="shared" si="215"/>
        <v>0</v>
      </c>
      <c r="AD403" s="193"/>
      <c r="AE403" s="193"/>
      <c r="AF403" s="193">
        <f t="shared" si="216"/>
        <v>0</v>
      </c>
      <c r="AG403" s="194"/>
      <c r="AH403" s="194"/>
      <c r="AI403" s="194">
        <f t="shared" si="217"/>
        <v>0</v>
      </c>
      <c r="AJ403" s="195"/>
      <c r="AK403" s="195"/>
      <c r="AL403" s="195">
        <f t="shared" si="218"/>
        <v>0</v>
      </c>
      <c r="AM403" s="196"/>
      <c r="AN403" s="196"/>
      <c r="AO403" s="196">
        <f t="shared" si="219"/>
        <v>0</v>
      </c>
      <c r="AP403" s="197"/>
      <c r="AQ403" s="197"/>
      <c r="AR403" s="197">
        <f t="shared" si="220"/>
        <v>0</v>
      </c>
      <c r="AS403" s="198"/>
      <c r="AT403" s="198"/>
      <c r="AU403" s="198">
        <f t="shared" si="221"/>
        <v>0</v>
      </c>
      <c r="AV403" s="199"/>
      <c r="AW403" s="199"/>
      <c r="AX403" s="199">
        <f t="shared" si="222"/>
        <v>0</v>
      </c>
      <c r="AY403" s="200"/>
      <c r="AZ403" s="200"/>
      <c r="BA403" s="200">
        <f t="shared" si="223"/>
        <v>0</v>
      </c>
      <c r="BB403" s="201"/>
      <c r="BC403" s="201"/>
      <c r="BD403" s="201">
        <f t="shared" si="224"/>
        <v>0</v>
      </c>
      <c r="BE403" s="202"/>
      <c r="BF403" s="202"/>
      <c r="BG403" s="202">
        <f t="shared" si="225"/>
        <v>0</v>
      </c>
      <c r="BH403" s="203"/>
      <c r="BI403" s="203"/>
      <c r="BJ403" s="203">
        <f t="shared" si="226"/>
        <v>0</v>
      </c>
      <c r="BK403" s="195"/>
      <c r="BL403" s="195"/>
      <c r="BM403" s="195">
        <f t="shared" si="227"/>
        <v>0</v>
      </c>
      <c r="BN403" s="204"/>
      <c r="BO403" s="204"/>
      <c r="BP403" s="204">
        <f t="shared" si="228"/>
        <v>0</v>
      </c>
      <c r="BQ403" s="205"/>
      <c r="BR403" s="205"/>
      <c r="BS403" s="205">
        <f t="shared" si="229"/>
        <v>0</v>
      </c>
      <c r="BT403" s="206"/>
      <c r="BU403" s="206"/>
      <c r="BV403" s="206">
        <f t="shared" si="230"/>
        <v>0</v>
      </c>
      <c r="BW403" s="207"/>
      <c r="BX403" s="207"/>
      <c r="BY403" s="207">
        <f t="shared" si="231"/>
        <v>0</v>
      </c>
      <c r="BZ403" s="208"/>
      <c r="CA403" s="208"/>
      <c r="CB403" s="208">
        <f t="shared" si="232"/>
        <v>0</v>
      </c>
      <c r="CC403" s="209"/>
      <c r="CD403" s="209"/>
      <c r="CE403" s="209">
        <f t="shared" si="233"/>
        <v>0</v>
      </c>
      <c r="CF403" s="210"/>
      <c r="CG403" s="210"/>
      <c r="CH403" s="210">
        <f t="shared" si="234"/>
        <v>0</v>
      </c>
      <c r="CI403" s="211"/>
      <c r="CJ403" s="211"/>
      <c r="CK403" s="211">
        <f t="shared" si="235"/>
        <v>0</v>
      </c>
      <c r="CL403" s="206"/>
      <c r="CM403" s="206"/>
      <c r="CN403" s="206">
        <f t="shared" si="236"/>
        <v>0</v>
      </c>
      <c r="CO403" s="212"/>
      <c r="CP403" s="212"/>
      <c r="CQ403" s="212">
        <f t="shared" si="237"/>
        <v>0</v>
      </c>
      <c r="CR403" s="213"/>
      <c r="CS403" s="213"/>
      <c r="CT403" s="213">
        <f t="shared" si="238"/>
        <v>0</v>
      </c>
      <c r="CU403">
        <f t="shared" si="239"/>
        <v>0</v>
      </c>
      <c r="CV403">
        <f t="shared" si="240"/>
        <v>0</v>
      </c>
      <c r="CW403">
        <f t="shared" si="241"/>
        <v>0</v>
      </c>
      <c r="CY403" s="140" t="e">
        <f t="shared" si="242"/>
        <v>#NAME?</v>
      </c>
      <c r="CZ403">
        <f t="shared" si="243"/>
        <v>0</v>
      </c>
    </row>
    <row r="404" spans="1:104">
      <c r="A404" s="181">
        <v>333</v>
      </c>
      <c r="B404" s="230"/>
      <c r="C404" s="182" t="s">
        <v>130</v>
      </c>
      <c r="D404" s="183"/>
      <c r="E404" s="184"/>
      <c r="F404" s="152"/>
      <c r="G404" s="152"/>
      <c r="H404" s="185">
        <f t="shared" si="208"/>
        <v>0</v>
      </c>
      <c r="I404" s="153"/>
      <c r="J404" s="153"/>
      <c r="K404" s="186">
        <f t="shared" si="209"/>
        <v>0</v>
      </c>
      <c r="L404" s="187"/>
      <c r="M404" s="187"/>
      <c r="N404" s="187">
        <f t="shared" si="210"/>
        <v>0</v>
      </c>
      <c r="O404" s="188"/>
      <c r="P404" s="188"/>
      <c r="Q404" s="188">
        <f t="shared" si="211"/>
        <v>0</v>
      </c>
      <c r="R404" s="189"/>
      <c r="S404" s="189"/>
      <c r="T404" s="189">
        <f t="shared" si="212"/>
        <v>0</v>
      </c>
      <c r="U404" s="190"/>
      <c r="V404" s="190"/>
      <c r="W404" s="190">
        <f t="shared" si="213"/>
        <v>0</v>
      </c>
      <c r="X404" s="191"/>
      <c r="Y404" s="191"/>
      <c r="Z404" s="191">
        <f t="shared" si="214"/>
        <v>0</v>
      </c>
      <c r="AA404" s="192"/>
      <c r="AB404" s="192"/>
      <c r="AC404" s="192">
        <f t="shared" si="215"/>
        <v>0</v>
      </c>
      <c r="AD404" s="193"/>
      <c r="AE404" s="193"/>
      <c r="AF404" s="193">
        <f t="shared" si="216"/>
        <v>0</v>
      </c>
      <c r="AG404" s="194"/>
      <c r="AH404" s="194"/>
      <c r="AI404" s="194">
        <f t="shared" si="217"/>
        <v>0</v>
      </c>
      <c r="AJ404" s="195"/>
      <c r="AK404" s="195"/>
      <c r="AL404" s="195">
        <f t="shared" si="218"/>
        <v>0</v>
      </c>
      <c r="AM404" s="196"/>
      <c r="AN404" s="196"/>
      <c r="AO404" s="196">
        <f t="shared" si="219"/>
        <v>0</v>
      </c>
      <c r="AP404" s="197"/>
      <c r="AQ404" s="197"/>
      <c r="AR404" s="197">
        <f t="shared" si="220"/>
        <v>0</v>
      </c>
      <c r="AS404" s="198"/>
      <c r="AT404" s="198"/>
      <c r="AU404" s="198">
        <f t="shared" si="221"/>
        <v>0</v>
      </c>
      <c r="AV404" s="199"/>
      <c r="AW404" s="199"/>
      <c r="AX404" s="199">
        <f t="shared" si="222"/>
        <v>0</v>
      </c>
      <c r="AY404" s="200"/>
      <c r="AZ404" s="200"/>
      <c r="BA404" s="200">
        <f t="shared" si="223"/>
        <v>0</v>
      </c>
      <c r="BB404" s="201"/>
      <c r="BC404" s="201"/>
      <c r="BD404" s="201">
        <f t="shared" si="224"/>
        <v>0</v>
      </c>
      <c r="BE404" s="202"/>
      <c r="BF404" s="202"/>
      <c r="BG404" s="202">
        <f t="shared" si="225"/>
        <v>0</v>
      </c>
      <c r="BH404" s="203"/>
      <c r="BI404" s="203"/>
      <c r="BJ404" s="203">
        <f t="shared" si="226"/>
        <v>0</v>
      </c>
      <c r="BK404" s="195"/>
      <c r="BL404" s="195"/>
      <c r="BM404" s="195">
        <f t="shared" si="227"/>
        <v>0</v>
      </c>
      <c r="BN404" s="204"/>
      <c r="BO404" s="204"/>
      <c r="BP404" s="204">
        <f t="shared" si="228"/>
        <v>0</v>
      </c>
      <c r="BQ404" s="205"/>
      <c r="BR404" s="205"/>
      <c r="BS404" s="205">
        <f t="shared" si="229"/>
        <v>0</v>
      </c>
      <c r="BT404" s="206"/>
      <c r="BU404" s="206"/>
      <c r="BV404" s="206">
        <f t="shared" si="230"/>
        <v>0</v>
      </c>
      <c r="BW404" s="207"/>
      <c r="BX404" s="207"/>
      <c r="BY404" s="207">
        <f t="shared" si="231"/>
        <v>0</v>
      </c>
      <c r="BZ404" s="208"/>
      <c r="CA404" s="208"/>
      <c r="CB404" s="208">
        <f t="shared" si="232"/>
        <v>0</v>
      </c>
      <c r="CC404" s="209"/>
      <c r="CD404" s="209"/>
      <c r="CE404" s="209">
        <f t="shared" si="233"/>
        <v>0</v>
      </c>
      <c r="CF404" s="210"/>
      <c r="CG404" s="210"/>
      <c r="CH404" s="210">
        <f t="shared" si="234"/>
        <v>0</v>
      </c>
      <c r="CI404" s="211"/>
      <c r="CJ404" s="211"/>
      <c r="CK404" s="211">
        <f t="shared" si="235"/>
        <v>0</v>
      </c>
      <c r="CL404" s="206"/>
      <c r="CM404" s="206"/>
      <c r="CN404" s="206">
        <f t="shared" si="236"/>
        <v>0</v>
      </c>
      <c r="CO404" s="212"/>
      <c r="CP404" s="212"/>
      <c r="CQ404" s="212">
        <f t="shared" si="237"/>
        <v>0</v>
      </c>
      <c r="CR404" s="213"/>
      <c r="CS404" s="213"/>
      <c r="CT404" s="213">
        <f t="shared" si="238"/>
        <v>0</v>
      </c>
      <c r="CU404">
        <f t="shared" si="239"/>
        <v>0</v>
      </c>
      <c r="CV404">
        <f t="shared" si="240"/>
        <v>0</v>
      </c>
      <c r="CW404">
        <f t="shared" si="241"/>
        <v>0</v>
      </c>
      <c r="CY404" s="140" t="e">
        <f t="shared" si="242"/>
        <v>#NAME?</v>
      </c>
      <c r="CZ404">
        <f t="shared" si="243"/>
        <v>0</v>
      </c>
    </row>
    <row r="405" spans="1:104">
      <c r="A405" s="181">
        <v>334</v>
      </c>
      <c r="B405" s="230"/>
      <c r="C405" s="182" t="s">
        <v>130</v>
      </c>
      <c r="D405" s="183"/>
      <c r="E405" s="184"/>
      <c r="F405" s="152"/>
      <c r="G405" s="152"/>
      <c r="H405" s="185">
        <f t="shared" si="208"/>
        <v>0</v>
      </c>
      <c r="I405" s="153"/>
      <c r="J405" s="153"/>
      <c r="K405" s="186">
        <f t="shared" si="209"/>
        <v>0</v>
      </c>
      <c r="L405" s="187"/>
      <c r="M405" s="187"/>
      <c r="N405" s="187">
        <f t="shared" si="210"/>
        <v>0</v>
      </c>
      <c r="O405" s="188"/>
      <c r="P405" s="188"/>
      <c r="Q405" s="188">
        <f t="shared" ref="Q405" si="244">N405+O405-P405</f>
        <v>0</v>
      </c>
      <c r="R405" s="189"/>
      <c r="S405" s="189"/>
      <c r="T405" s="189">
        <f t="shared" si="212"/>
        <v>0</v>
      </c>
      <c r="U405" s="190"/>
      <c r="V405" s="190"/>
      <c r="W405" s="190">
        <f t="shared" si="213"/>
        <v>0</v>
      </c>
      <c r="X405" s="191"/>
      <c r="Y405" s="191"/>
      <c r="Z405" s="191">
        <f t="shared" si="214"/>
        <v>0</v>
      </c>
      <c r="AA405" s="192"/>
      <c r="AB405" s="192"/>
      <c r="AC405" s="192">
        <f t="shared" si="215"/>
        <v>0</v>
      </c>
      <c r="AD405" s="193"/>
      <c r="AE405" s="193"/>
      <c r="AF405" s="193">
        <f t="shared" si="216"/>
        <v>0</v>
      </c>
      <c r="AG405" s="194"/>
      <c r="AH405" s="194"/>
      <c r="AI405" s="194">
        <f t="shared" si="217"/>
        <v>0</v>
      </c>
      <c r="AJ405" s="195"/>
      <c r="AK405" s="195"/>
      <c r="AL405" s="195">
        <f t="shared" si="218"/>
        <v>0</v>
      </c>
      <c r="AM405" s="196"/>
      <c r="AN405" s="196"/>
      <c r="AO405" s="196">
        <f t="shared" si="219"/>
        <v>0</v>
      </c>
      <c r="AP405" s="197"/>
      <c r="AQ405" s="197"/>
      <c r="AR405" s="197">
        <f t="shared" si="220"/>
        <v>0</v>
      </c>
      <c r="AS405" s="198"/>
      <c r="AT405" s="198"/>
      <c r="AU405" s="198">
        <f t="shared" si="221"/>
        <v>0</v>
      </c>
      <c r="AV405" s="199"/>
      <c r="AW405" s="199"/>
      <c r="AX405" s="199">
        <f t="shared" si="222"/>
        <v>0</v>
      </c>
      <c r="AY405" s="200"/>
      <c r="AZ405" s="200"/>
      <c r="BA405" s="200">
        <f t="shared" si="223"/>
        <v>0</v>
      </c>
      <c r="BB405" s="201"/>
      <c r="BC405" s="201"/>
      <c r="BD405" s="201">
        <f t="shared" si="224"/>
        <v>0</v>
      </c>
      <c r="BE405" s="202"/>
      <c r="BF405" s="202"/>
      <c r="BG405" s="202">
        <f t="shared" si="225"/>
        <v>0</v>
      </c>
      <c r="BH405" s="203"/>
      <c r="BI405" s="203"/>
      <c r="BJ405" s="203">
        <f t="shared" si="226"/>
        <v>0</v>
      </c>
      <c r="BK405" s="195"/>
      <c r="BL405" s="195"/>
      <c r="BM405" s="195">
        <f t="shared" si="227"/>
        <v>0</v>
      </c>
      <c r="BN405" s="204"/>
      <c r="BO405" s="204"/>
      <c r="BP405" s="204">
        <f t="shared" si="228"/>
        <v>0</v>
      </c>
      <c r="BQ405" s="205"/>
      <c r="BR405" s="205"/>
      <c r="BS405" s="205">
        <f t="shared" si="229"/>
        <v>0</v>
      </c>
      <c r="BT405" s="206"/>
      <c r="BU405" s="206"/>
      <c r="BV405" s="206">
        <f t="shared" si="230"/>
        <v>0</v>
      </c>
      <c r="BW405" s="207"/>
      <c r="BX405" s="207"/>
      <c r="BY405" s="207">
        <f t="shared" si="231"/>
        <v>0</v>
      </c>
      <c r="BZ405" s="208"/>
      <c r="CA405" s="208"/>
      <c r="CB405" s="208">
        <f t="shared" si="232"/>
        <v>0</v>
      </c>
      <c r="CC405" s="209"/>
      <c r="CD405" s="209"/>
      <c r="CE405" s="209">
        <f t="shared" si="233"/>
        <v>0</v>
      </c>
      <c r="CF405" s="210"/>
      <c r="CG405" s="210"/>
      <c r="CH405" s="210">
        <f t="shared" si="234"/>
        <v>0</v>
      </c>
      <c r="CI405" s="211"/>
      <c r="CJ405" s="211"/>
      <c r="CK405" s="211">
        <f t="shared" si="235"/>
        <v>0</v>
      </c>
      <c r="CL405" s="206"/>
      <c r="CM405" s="206"/>
      <c r="CN405" s="206">
        <f t="shared" si="236"/>
        <v>0</v>
      </c>
      <c r="CO405" s="212"/>
      <c r="CP405" s="212"/>
      <c r="CQ405" s="212">
        <f t="shared" si="237"/>
        <v>0</v>
      </c>
      <c r="CR405" s="213"/>
      <c r="CS405" s="213"/>
      <c r="CT405" s="213">
        <f t="shared" si="238"/>
        <v>0</v>
      </c>
      <c r="CU405">
        <f t="shared" si="239"/>
        <v>0</v>
      </c>
      <c r="CV405">
        <f t="shared" si="240"/>
        <v>0</v>
      </c>
      <c r="CW405">
        <f t="shared" si="241"/>
        <v>0</v>
      </c>
      <c r="CY405" s="140" t="e">
        <f t="shared" si="242"/>
        <v>#NAME?</v>
      </c>
      <c r="CZ405">
        <f t="shared" si="243"/>
        <v>0</v>
      </c>
    </row>
  </sheetData>
  <mergeCells count="35">
    <mergeCell ref="CL4:CN4"/>
    <mergeCell ref="CO4:CQ4"/>
    <mergeCell ref="CR4:CT4"/>
    <mergeCell ref="CU4:CW4"/>
    <mergeCell ref="CX4:CZ4"/>
    <mergeCell ref="CI4:CK4"/>
    <mergeCell ref="BB4:BD4"/>
    <mergeCell ref="BE4:BG4"/>
    <mergeCell ref="BH4:BJ4"/>
    <mergeCell ref="BK4:BM4"/>
    <mergeCell ref="BN4:BP4"/>
    <mergeCell ref="BQ4:BS4"/>
    <mergeCell ref="BT4:BV4"/>
    <mergeCell ref="BW4:BY4"/>
    <mergeCell ref="BZ4:CB4"/>
    <mergeCell ref="CC4:CE4"/>
    <mergeCell ref="CF4:CH4"/>
    <mergeCell ref="AY4:BA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O4:Q4"/>
    <mergeCell ref="D2:E2"/>
    <mergeCell ref="D3:E3"/>
    <mergeCell ref="F4:H4"/>
    <mergeCell ref="I4:K4"/>
    <mergeCell ref="L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4"/>
  <sheetViews>
    <sheetView workbookViewId="0">
      <pane ySplit="3" topLeftCell="A4" activePane="bottomLeft" state="frozen"/>
      <selection activeCell="A3" sqref="A3"/>
      <selection pane="bottomLeft" activeCell="H4" sqref="H4"/>
    </sheetView>
  </sheetViews>
  <sheetFormatPr defaultRowHeight="15"/>
  <cols>
    <col min="2" max="2" width="11.28515625" customWidth="1"/>
    <col min="5" max="5" width="11.5703125" bestFit="1" customWidth="1"/>
  </cols>
  <sheetData>
    <row r="1" spans="1:37">
      <c r="A1" s="67"/>
      <c r="B1" s="67"/>
      <c r="C1" s="409" t="s">
        <v>48</v>
      </c>
      <c r="D1" s="409"/>
      <c r="E1" s="409"/>
      <c r="F1" s="409"/>
      <c r="G1" s="409"/>
      <c r="H1" s="409"/>
      <c r="I1" s="441" t="s">
        <v>60</v>
      </c>
      <c r="J1" s="441"/>
      <c r="K1" s="441"/>
      <c r="L1" s="441"/>
      <c r="M1" s="441"/>
      <c r="N1" s="441"/>
      <c r="O1" s="445" t="s">
        <v>65</v>
      </c>
      <c r="P1" s="445"/>
      <c r="Q1" s="445"/>
      <c r="R1" s="445"/>
      <c r="S1" s="445"/>
      <c r="T1" s="448" t="s">
        <v>117</v>
      </c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</row>
    <row r="2" spans="1:37" s="1" customFormat="1" ht="45">
      <c r="A2" s="240" t="s">
        <v>46</v>
      </c>
      <c r="B2" s="240" t="s">
        <v>1</v>
      </c>
      <c r="C2" s="241" t="s">
        <v>67</v>
      </c>
      <c r="D2" s="241" t="s">
        <v>155</v>
      </c>
      <c r="E2" s="241" t="s">
        <v>156</v>
      </c>
      <c r="F2" s="241" t="s">
        <v>157</v>
      </c>
      <c r="G2" s="241" t="s">
        <v>158</v>
      </c>
      <c r="H2" s="241" t="s">
        <v>159</v>
      </c>
      <c r="I2" s="242" t="s">
        <v>67</v>
      </c>
      <c r="J2" s="242" t="s">
        <v>155</v>
      </c>
      <c r="K2" s="242" t="s">
        <v>156</v>
      </c>
      <c r="L2" s="242" t="s">
        <v>157</v>
      </c>
      <c r="M2" s="242" t="s">
        <v>158</v>
      </c>
      <c r="N2" s="242" t="s">
        <v>159</v>
      </c>
      <c r="O2" s="243" t="s">
        <v>67</v>
      </c>
      <c r="P2" s="243" t="s">
        <v>155</v>
      </c>
      <c r="Q2" s="243" t="s">
        <v>156</v>
      </c>
      <c r="R2" s="243" t="s">
        <v>157</v>
      </c>
      <c r="S2" s="243" t="s">
        <v>158</v>
      </c>
      <c r="T2" s="244" t="str">
        <f>'UNOS PODATAKA'!B72</f>
        <v xml:space="preserve">SUHO MESO </v>
      </c>
      <c r="U2" s="244" t="str">
        <f>'UNOS PODATAKA'!B78</f>
        <v>SUDŽUKA</v>
      </c>
      <c r="V2" s="244" t="str">
        <f>'UNOS PODATAKA'!B84</f>
        <v>SALAMA KUHANA</v>
      </c>
      <c r="W2" s="244" t="str">
        <f>'UNOS PODATAKA'!B90</f>
        <v>KAURMA</v>
      </c>
      <c r="X2" s="244" t="str">
        <f>'UNOS PODATAKA'!B96</f>
        <v>OVČIJA STELJA</v>
      </c>
      <c r="Y2" s="244" t="str">
        <f>'UNOS PODATAKA'!B102</f>
        <v>ĆEVAPI 10</v>
      </c>
      <c r="Z2" s="244" t="str">
        <f>'UNOS PODATAKA'!B108</f>
        <v>SUDŽUKICA 11</v>
      </c>
      <c r="AA2" s="244" t="str">
        <f>'UNOS PODATAKA'!B114</f>
        <v>PLJESKAVICE 10</v>
      </c>
      <c r="AB2" s="244" t="str">
        <f>'UNOS PODATAKA'!B120</f>
        <v>SUDŽUKICA 12,85</v>
      </c>
      <c r="AC2" s="244" t="str">
        <f>'UNOS PODATAKA'!B126</f>
        <v>ĆEVAPI 12,85</v>
      </c>
      <c r="AD2" s="244" t="str">
        <f>'UNOS PODATAKA'!B132</f>
        <v>ćevapi 12</v>
      </c>
      <c r="AE2" s="244" t="str">
        <f>'UNOS PODATAKA'!B138</f>
        <v>pljeskavice 12,85</v>
      </c>
      <c r="AF2" s="244" t="str">
        <f>'UNOS PODATAKA'!B144</f>
        <v>sudžukica 12 ž</v>
      </c>
      <c r="AG2" s="244" t="str">
        <f>'UNOS PODATAKA'!B150</f>
        <v>suho meso 10</v>
      </c>
      <c r="AH2" s="244" t="str">
        <f>'UNOS PODATAKA'!B156</f>
        <v>ARTIKAL O</v>
      </c>
      <c r="AI2" s="244"/>
      <c r="AJ2" s="244"/>
      <c r="AK2" s="244"/>
    </row>
    <row r="3" spans="1:37" s="1" customFormat="1" ht="26.25">
      <c r="A3" s="446" t="s">
        <v>177</v>
      </c>
      <c r="B3" s="447"/>
      <c r="C3" s="283">
        <f>SUM(C4:C34)</f>
        <v>13</v>
      </c>
      <c r="D3" s="283">
        <f t="shared" ref="D3:AF3" si="0">SUM(D4:D34)</f>
        <v>6595</v>
      </c>
      <c r="E3" s="311">
        <f>ProsjecnaCijenaJuneta</f>
        <v>4.2</v>
      </c>
      <c r="F3" s="283">
        <f t="shared" si="0"/>
        <v>27699</v>
      </c>
      <c r="G3" s="283">
        <f t="shared" si="0"/>
        <v>3388</v>
      </c>
      <c r="H3" s="283">
        <f t="shared" si="0"/>
        <v>668</v>
      </c>
      <c r="I3" s="283">
        <f t="shared" si="0"/>
        <v>6</v>
      </c>
      <c r="J3" s="283">
        <f t="shared" si="0"/>
        <v>750</v>
      </c>
      <c r="K3" s="311">
        <f>ProsjecnaCijenaTeleta</f>
        <v>0</v>
      </c>
      <c r="L3" s="283">
        <f t="shared" si="0"/>
        <v>4875</v>
      </c>
      <c r="M3" s="283">
        <f t="shared" si="0"/>
        <v>402</v>
      </c>
      <c r="N3" s="283">
        <f t="shared" si="0"/>
        <v>128</v>
      </c>
      <c r="O3" s="283">
        <f t="shared" si="0"/>
        <v>0</v>
      </c>
      <c r="P3" s="283">
        <f t="shared" si="0"/>
        <v>0</v>
      </c>
      <c r="Q3" s="311">
        <f>ProsjecnaCijenaJagnjadi</f>
        <v>0</v>
      </c>
      <c r="R3" s="283">
        <f t="shared" si="0"/>
        <v>0</v>
      </c>
      <c r="S3" s="283">
        <f t="shared" si="0"/>
        <v>0</v>
      </c>
      <c r="T3" s="283">
        <f t="shared" si="0"/>
        <v>20</v>
      </c>
      <c r="U3" s="283">
        <f t="shared" si="0"/>
        <v>20</v>
      </c>
      <c r="V3" s="283">
        <f t="shared" si="0"/>
        <v>0</v>
      </c>
      <c r="W3" s="283">
        <f t="shared" si="0"/>
        <v>0</v>
      </c>
      <c r="X3" s="283">
        <f t="shared" si="0"/>
        <v>0</v>
      </c>
      <c r="Y3" s="283">
        <f t="shared" si="0"/>
        <v>0</v>
      </c>
      <c r="Z3" s="283">
        <f t="shared" si="0"/>
        <v>0</v>
      </c>
      <c r="AA3" s="283">
        <f t="shared" si="0"/>
        <v>0</v>
      </c>
      <c r="AB3" s="283">
        <f t="shared" si="0"/>
        <v>0</v>
      </c>
      <c r="AC3" s="283">
        <f t="shared" si="0"/>
        <v>0</v>
      </c>
      <c r="AD3" s="283">
        <f t="shared" si="0"/>
        <v>0</v>
      </c>
      <c r="AE3" s="283">
        <f t="shared" si="0"/>
        <v>0</v>
      </c>
      <c r="AF3" s="283">
        <f t="shared" si="0"/>
        <v>0</v>
      </c>
      <c r="AG3" s="283">
        <f t="shared" ref="AG3:AK3" si="1">SUM(AG4:AG34)</f>
        <v>0</v>
      </c>
      <c r="AH3" s="283">
        <f t="shared" si="1"/>
        <v>0</v>
      </c>
      <c r="AI3" s="283">
        <f t="shared" si="1"/>
        <v>0</v>
      </c>
      <c r="AJ3" s="283">
        <f t="shared" si="1"/>
        <v>0</v>
      </c>
      <c r="AK3" s="283">
        <f t="shared" si="1"/>
        <v>0</v>
      </c>
    </row>
    <row r="4" spans="1:37">
      <c r="A4" s="67"/>
      <c r="B4" s="245">
        <f>'UNOS PODATAKA'!C3</f>
        <v>41275</v>
      </c>
      <c r="C4" s="162"/>
      <c r="D4" s="162"/>
      <c r="E4" s="162"/>
      <c r="F4" s="162">
        <f>E4*D4</f>
        <v>0</v>
      </c>
      <c r="G4" s="162"/>
      <c r="H4" s="162"/>
      <c r="I4" s="179"/>
      <c r="J4" s="179"/>
      <c r="K4" s="179"/>
      <c r="L4" s="179">
        <f>K4*J4</f>
        <v>0</v>
      </c>
      <c r="M4" s="179"/>
      <c r="N4" s="179"/>
      <c r="O4" s="246"/>
      <c r="P4" s="246"/>
      <c r="Q4" s="246"/>
      <c r="R4" s="246">
        <f>Q4*P4</f>
        <v>0</v>
      </c>
      <c r="S4" s="246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</row>
    <row r="5" spans="1:37">
      <c r="A5" s="67"/>
      <c r="B5" s="245">
        <f>B4+1</f>
        <v>41276</v>
      </c>
      <c r="C5" s="162"/>
      <c r="D5" s="162"/>
      <c r="E5" s="162"/>
      <c r="F5" s="162">
        <f t="shared" ref="F5:F34" si="2">E5*D5</f>
        <v>0</v>
      </c>
      <c r="G5" s="162"/>
      <c r="H5" s="162"/>
      <c r="I5" s="179"/>
      <c r="J5" s="179"/>
      <c r="K5" s="179"/>
      <c r="L5" s="179">
        <f t="shared" ref="L5:L34" si="3">K5*J5</f>
        <v>0</v>
      </c>
      <c r="M5" s="179"/>
      <c r="N5" s="179"/>
      <c r="O5" s="246"/>
      <c r="P5" s="246"/>
      <c r="Q5" s="246"/>
      <c r="R5" s="246">
        <f t="shared" ref="R5:R34" si="4">Q5*P5</f>
        <v>0</v>
      </c>
      <c r="S5" s="246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</row>
    <row r="6" spans="1:37">
      <c r="A6" s="67">
        <v>1</v>
      </c>
      <c r="B6" s="245">
        <f t="shared" ref="B6:B33" si="5">B5+1</f>
        <v>41277</v>
      </c>
      <c r="C6" s="162">
        <v>3</v>
      </c>
      <c r="D6" s="162">
        <v>1515</v>
      </c>
      <c r="E6" s="162">
        <v>4.2</v>
      </c>
      <c r="F6" s="162">
        <f t="shared" si="2"/>
        <v>6363</v>
      </c>
      <c r="G6" s="162">
        <v>778</v>
      </c>
      <c r="H6" s="162">
        <v>154</v>
      </c>
      <c r="I6" s="179"/>
      <c r="J6" s="179"/>
      <c r="K6" s="179"/>
      <c r="L6" s="179">
        <f t="shared" si="3"/>
        <v>0</v>
      </c>
      <c r="M6" s="179"/>
      <c r="N6" s="179"/>
      <c r="O6" s="246"/>
      <c r="P6" s="246"/>
      <c r="Q6" s="246"/>
      <c r="R6" s="246">
        <f t="shared" si="4"/>
        <v>0</v>
      </c>
      <c r="S6" s="246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</row>
    <row r="7" spans="1:37">
      <c r="A7" s="67"/>
      <c r="B7" s="245">
        <f t="shared" si="5"/>
        <v>41278</v>
      </c>
      <c r="C7" s="162"/>
      <c r="D7" s="162"/>
      <c r="E7" s="162"/>
      <c r="F7" s="162">
        <f t="shared" si="2"/>
        <v>0</v>
      </c>
      <c r="G7" s="162"/>
      <c r="H7" s="162"/>
      <c r="I7" s="179"/>
      <c r="J7" s="179"/>
      <c r="K7" s="179"/>
      <c r="L7" s="179">
        <f t="shared" si="3"/>
        <v>0</v>
      </c>
      <c r="M7" s="179"/>
      <c r="N7" s="179"/>
      <c r="O7" s="246"/>
      <c r="P7" s="246"/>
      <c r="Q7" s="246"/>
      <c r="R7" s="246">
        <f t="shared" si="4"/>
        <v>0</v>
      </c>
      <c r="S7" s="246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</row>
    <row r="8" spans="1:37">
      <c r="A8" s="67"/>
      <c r="B8" s="245">
        <f t="shared" si="5"/>
        <v>41279</v>
      </c>
      <c r="C8" s="162"/>
      <c r="D8" s="162"/>
      <c r="E8" s="162"/>
      <c r="F8" s="162">
        <f t="shared" si="2"/>
        <v>0</v>
      </c>
      <c r="G8" s="162"/>
      <c r="H8" s="162"/>
      <c r="I8" s="179"/>
      <c r="J8" s="179"/>
      <c r="K8" s="179"/>
      <c r="L8" s="179">
        <f t="shared" si="3"/>
        <v>0</v>
      </c>
      <c r="M8" s="179"/>
      <c r="N8" s="179"/>
      <c r="O8" s="246"/>
      <c r="P8" s="246"/>
      <c r="Q8" s="246"/>
      <c r="R8" s="246">
        <f t="shared" si="4"/>
        <v>0</v>
      </c>
      <c r="S8" s="246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</row>
    <row r="9" spans="1:37">
      <c r="A9" s="67"/>
      <c r="B9" s="245">
        <f t="shared" si="5"/>
        <v>41280</v>
      </c>
      <c r="C9" s="162"/>
      <c r="D9" s="162"/>
      <c r="E9" s="162"/>
      <c r="F9" s="162">
        <f t="shared" si="2"/>
        <v>0</v>
      </c>
      <c r="G9" s="162"/>
      <c r="H9" s="162"/>
      <c r="I9" s="179"/>
      <c r="J9" s="179"/>
      <c r="K9" s="179"/>
      <c r="L9" s="179">
        <f t="shared" si="3"/>
        <v>0</v>
      </c>
      <c r="M9" s="179"/>
      <c r="N9" s="179"/>
      <c r="O9" s="246"/>
      <c r="P9" s="246"/>
      <c r="Q9" s="246"/>
      <c r="R9" s="246">
        <f t="shared" si="4"/>
        <v>0</v>
      </c>
      <c r="S9" s="246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</row>
    <row r="10" spans="1:37">
      <c r="A10" s="67">
        <v>2</v>
      </c>
      <c r="B10" s="245">
        <f t="shared" si="5"/>
        <v>41281</v>
      </c>
      <c r="C10" s="162">
        <v>2</v>
      </c>
      <c r="D10" s="162">
        <v>1010</v>
      </c>
      <c r="E10" s="162">
        <v>4.2</v>
      </c>
      <c r="F10" s="162">
        <f t="shared" si="2"/>
        <v>4242</v>
      </c>
      <c r="G10" s="162">
        <v>519</v>
      </c>
      <c r="H10" s="162">
        <v>102</v>
      </c>
      <c r="I10" s="179">
        <v>2</v>
      </c>
      <c r="J10" s="179">
        <v>245</v>
      </c>
      <c r="K10" s="179">
        <v>6.5</v>
      </c>
      <c r="L10" s="179">
        <f t="shared" si="3"/>
        <v>1592.5</v>
      </c>
      <c r="M10" s="179">
        <v>131</v>
      </c>
      <c r="N10" s="179">
        <v>42</v>
      </c>
      <c r="O10" s="246"/>
      <c r="P10" s="246"/>
      <c r="Q10" s="246"/>
      <c r="R10" s="246">
        <f t="shared" si="4"/>
        <v>0</v>
      </c>
      <c r="S10" s="246"/>
      <c r="T10" s="247">
        <v>20</v>
      </c>
      <c r="U10" s="247">
        <v>20</v>
      </c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</row>
    <row r="11" spans="1:37">
      <c r="A11" s="67"/>
      <c r="B11" s="245">
        <f t="shared" si="5"/>
        <v>41282</v>
      </c>
      <c r="C11" s="162"/>
      <c r="D11" s="162"/>
      <c r="E11" s="162"/>
      <c r="F11" s="162">
        <f t="shared" si="2"/>
        <v>0</v>
      </c>
      <c r="G11" s="162"/>
      <c r="H11" s="162"/>
      <c r="I11" s="179"/>
      <c r="J11" s="179"/>
      <c r="K11" s="179"/>
      <c r="L11" s="179">
        <f t="shared" si="3"/>
        <v>0</v>
      </c>
      <c r="M11" s="179"/>
      <c r="N11" s="179"/>
      <c r="O11" s="246"/>
      <c r="P11" s="246"/>
      <c r="Q11" s="246"/>
      <c r="R11" s="246">
        <f t="shared" si="4"/>
        <v>0</v>
      </c>
      <c r="S11" s="246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</row>
    <row r="12" spans="1:37">
      <c r="A12" s="67"/>
      <c r="B12" s="245">
        <f t="shared" si="5"/>
        <v>41283</v>
      </c>
      <c r="C12" s="162"/>
      <c r="D12" s="162"/>
      <c r="E12" s="162"/>
      <c r="F12" s="162">
        <f t="shared" si="2"/>
        <v>0</v>
      </c>
      <c r="G12" s="162"/>
      <c r="H12" s="162"/>
      <c r="I12" s="179"/>
      <c r="J12" s="179"/>
      <c r="K12" s="179"/>
      <c r="L12" s="179">
        <f t="shared" si="3"/>
        <v>0</v>
      </c>
      <c r="M12" s="179"/>
      <c r="N12" s="179"/>
      <c r="O12" s="246"/>
      <c r="P12" s="246"/>
      <c r="Q12" s="246"/>
      <c r="R12" s="246">
        <f t="shared" si="4"/>
        <v>0</v>
      </c>
      <c r="S12" s="246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</row>
    <row r="13" spans="1:37">
      <c r="A13" s="67">
        <v>3</v>
      </c>
      <c r="B13" s="245">
        <f t="shared" si="5"/>
        <v>41284</v>
      </c>
      <c r="C13" s="162">
        <v>3</v>
      </c>
      <c r="D13" s="162">
        <v>1530</v>
      </c>
      <c r="E13" s="162">
        <v>4.2</v>
      </c>
      <c r="F13" s="162">
        <f t="shared" si="2"/>
        <v>6426</v>
      </c>
      <c r="G13" s="162">
        <v>786</v>
      </c>
      <c r="H13" s="162">
        <v>155</v>
      </c>
      <c r="I13" s="179">
        <v>1</v>
      </c>
      <c r="J13" s="179">
        <v>130</v>
      </c>
      <c r="K13" s="179">
        <v>6.5</v>
      </c>
      <c r="L13" s="179">
        <f t="shared" si="3"/>
        <v>845</v>
      </c>
      <c r="M13" s="179">
        <v>70</v>
      </c>
      <c r="N13" s="179">
        <v>22</v>
      </c>
      <c r="O13" s="246"/>
      <c r="P13" s="246"/>
      <c r="Q13" s="246"/>
      <c r="R13" s="246">
        <f t="shared" si="4"/>
        <v>0</v>
      </c>
      <c r="S13" s="246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</row>
    <row r="14" spans="1:37">
      <c r="A14" s="67"/>
      <c r="B14" s="245">
        <f t="shared" si="5"/>
        <v>41285</v>
      </c>
      <c r="C14" s="162"/>
      <c r="D14" s="162"/>
      <c r="E14" s="162"/>
      <c r="F14" s="162">
        <f t="shared" si="2"/>
        <v>0</v>
      </c>
      <c r="G14" s="162"/>
      <c r="H14" s="162"/>
      <c r="I14" s="179"/>
      <c r="J14" s="179"/>
      <c r="K14" s="179"/>
      <c r="L14" s="179">
        <f t="shared" si="3"/>
        <v>0</v>
      </c>
      <c r="M14" s="179"/>
      <c r="N14" s="179"/>
      <c r="O14" s="246"/>
      <c r="P14" s="246"/>
      <c r="Q14" s="246"/>
      <c r="R14" s="246">
        <f t="shared" si="4"/>
        <v>0</v>
      </c>
      <c r="S14" s="246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</row>
    <row r="15" spans="1:37">
      <c r="A15" s="67"/>
      <c r="B15" s="245">
        <f t="shared" si="5"/>
        <v>41286</v>
      </c>
      <c r="C15" s="162"/>
      <c r="D15" s="162"/>
      <c r="E15" s="162"/>
      <c r="F15" s="162">
        <f t="shared" si="2"/>
        <v>0</v>
      </c>
      <c r="G15" s="162"/>
      <c r="H15" s="162"/>
      <c r="I15" s="179"/>
      <c r="J15" s="179"/>
      <c r="K15" s="179"/>
      <c r="L15" s="179">
        <f t="shared" si="3"/>
        <v>0</v>
      </c>
      <c r="M15" s="179"/>
      <c r="N15" s="179"/>
      <c r="O15" s="246"/>
      <c r="P15" s="246"/>
      <c r="Q15" s="246"/>
      <c r="R15" s="246">
        <f t="shared" si="4"/>
        <v>0</v>
      </c>
      <c r="S15" s="246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</row>
    <row r="16" spans="1:37">
      <c r="A16" s="67"/>
      <c r="B16" s="245">
        <f t="shared" si="5"/>
        <v>41287</v>
      </c>
      <c r="C16" s="162"/>
      <c r="D16" s="162"/>
      <c r="E16" s="162"/>
      <c r="F16" s="162">
        <f t="shared" si="2"/>
        <v>0</v>
      </c>
      <c r="G16" s="162"/>
      <c r="H16" s="162"/>
      <c r="I16" s="179"/>
      <c r="J16" s="179"/>
      <c r="K16" s="179"/>
      <c r="L16" s="179">
        <f t="shared" si="3"/>
        <v>0</v>
      </c>
      <c r="M16" s="179"/>
      <c r="N16" s="179"/>
      <c r="O16" s="246"/>
      <c r="P16" s="246"/>
      <c r="Q16" s="246"/>
      <c r="R16" s="246">
        <f t="shared" si="4"/>
        <v>0</v>
      </c>
      <c r="S16" s="246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</row>
    <row r="17" spans="1:37">
      <c r="A17" s="67">
        <v>4</v>
      </c>
      <c r="B17" s="245">
        <f t="shared" si="5"/>
        <v>41288</v>
      </c>
      <c r="C17" s="162">
        <v>2</v>
      </c>
      <c r="D17" s="162">
        <v>1020</v>
      </c>
      <c r="E17" s="162">
        <v>4.2</v>
      </c>
      <c r="F17" s="162">
        <f t="shared" si="2"/>
        <v>4284</v>
      </c>
      <c r="G17" s="162">
        <v>524</v>
      </c>
      <c r="H17" s="162">
        <v>103</v>
      </c>
      <c r="I17" s="179">
        <v>1</v>
      </c>
      <c r="J17" s="179">
        <v>130</v>
      </c>
      <c r="K17" s="179">
        <v>6.5</v>
      </c>
      <c r="L17" s="179">
        <f t="shared" si="3"/>
        <v>845</v>
      </c>
      <c r="M17" s="179">
        <v>70</v>
      </c>
      <c r="N17" s="179">
        <v>22</v>
      </c>
      <c r="O17" s="246"/>
      <c r="P17" s="246"/>
      <c r="Q17" s="246"/>
      <c r="R17" s="246">
        <f t="shared" si="4"/>
        <v>0</v>
      </c>
      <c r="S17" s="246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</row>
    <row r="18" spans="1:37">
      <c r="A18" s="67"/>
      <c r="B18" s="245">
        <f t="shared" si="5"/>
        <v>41289</v>
      </c>
      <c r="C18" s="162"/>
      <c r="D18" s="162"/>
      <c r="E18" s="162"/>
      <c r="F18" s="162">
        <f t="shared" si="2"/>
        <v>0</v>
      </c>
      <c r="G18" s="162"/>
      <c r="H18" s="162"/>
      <c r="I18" s="179"/>
      <c r="J18" s="179"/>
      <c r="K18" s="179"/>
      <c r="L18" s="179">
        <f t="shared" si="3"/>
        <v>0</v>
      </c>
      <c r="M18" s="179"/>
      <c r="N18" s="179"/>
      <c r="O18" s="246"/>
      <c r="P18" s="246"/>
      <c r="Q18" s="246"/>
      <c r="R18" s="246">
        <f t="shared" si="4"/>
        <v>0</v>
      </c>
      <c r="S18" s="246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</row>
    <row r="19" spans="1:37">
      <c r="A19" s="67"/>
      <c r="B19" s="245">
        <f t="shared" si="5"/>
        <v>41290</v>
      </c>
      <c r="C19" s="162"/>
      <c r="D19" s="162"/>
      <c r="E19" s="162"/>
      <c r="F19" s="162">
        <f t="shared" si="2"/>
        <v>0</v>
      </c>
      <c r="G19" s="162"/>
      <c r="H19" s="162"/>
      <c r="I19" s="179"/>
      <c r="J19" s="179"/>
      <c r="K19" s="179"/>
      <c r="L19" s="179">
        <f t="shared" si="3"/>
        <v>0</v>
      </c>
      <c r="M19" s="179"/>
      <c r="N19" s="179"/>
      <c r="O19" s="246"/>
      <c r="P19" s="246"/>
      <c r="Q19" s="246"/>
      <c r="R19" s="246">
        <f t="shared" si="4"/>
        <v>0</v>
      </c>
      <c r="S19" s="246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</row>
    <row r="20" spans="1:37">
      <c r="A20" s="67"/>
      <c r="B20" s="245">
        <f t="shared" si="5"/>
        <v>41291</v>
      </c>
      <c r="C20" s="162"/>
      <c r="D20" s="162"/>
      <c r="E20" s="162"/>
      <c r="F20" s="162">
        <f t="shared" si="2"/>
        <v>0</v>
      </c>
      <c r="G20" s="162"/>
      <c r="H20" s="162"/>
      <c r="I20" s="179"/>
      <c r="J20" s="179"/>
      <c r="K20" s="179"/>
      <c r="L20" s="179">
        <f t="shared" si="3"/>
        <v>0</v>
      </c>
      <c r="M20" s="179"/>
      <c r="N20" s="179"/>
      <c r="O20" s="246"/>
      <c r="P20" s="246"/>
      <c r="Q20" s="246"/>
      <c r="R20" s="246">
        <f t="shared" si="4"/>
        <v>0</v>
      </c>
      <c r="S20" s="246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</row>
    <row r="21" spans="1:37">
      <c r="A21" s="67">
        <v>5</v>
      </c>
      <c r="B21" s="245">
        <f t="shared" si="5"/>
        <v>41292</v>
      </c>
      <c r="C21" s="162">
        <v>3</v>
      </c>
      <c r="D21" s="162">
        <v>1520</v>
      </c>
      <c r="E21" s="162">
        <v>4.2</v>
      </c>
      <c r="F21" s="162">
        <f t="shared" si="2"/>
        <v>6384</v>
      </c>
      <c r="G21" s="162">
        <v>781</v>
      </c>
      <c r="H21" s="162">
        <v>154</v>
      </c>
      <c r="I21" s="179">
        <v>2</v>
      </c>
      <c r="J21" s="179">
        <v>245</v>
      </c>
      <c r="K21" s="179">
        <v>6.5</v>
      </c>
      <c r="L21" s="179">
        <f t="shared" si="3"/>
        <v>1592.5</v>
      </c>
      <c r="M21" s="179">
        <v>131</v>
      </c>
      <c r="N21" s="179">
        <v>42</v>
      </c>
      <c r="O21" s="246"/>
      <c r="P21" s="246"/>
      <c r="Q21" s="246"/>
      <c r="R21" s="246">
        <f t="shared" si="4"/>
        <v>0</v>
      </c>
      <c r="S21" s="246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</row>
    <row r="22" spans="1:37">
      <c r="A22" s="67"/>
      <c r="B22" s="245">
        <f t="shared" si="5"/>
        <v>41293</v>
      </c>
      <c r="C22" s="162"/>
      <c r="D22" s="162"/>
      <c r="E22" s="162"/>
      <c r="F22" s="162">
        <f t="shared" si="2"/>
        <v>0</v>
      </c>
      <c r="G22" s="162"/>
      <c r="H22" s="162"/>
      <c r="I22" s="179"/>
      <c r="J22" s="179"/>
      <c r="K22" s="179"/>
      <c r="L22" s="179">
        <f t="shared" si="3"/>
        <v>0</v>
      </c>
      <c r="M22" s="179"/>
      <c r="N22" s="179"/>
      <c r="O22" s="246"/>
      <c r="P22" s="246"/>
      <c r="Q22" s="246"/>
      <c r="R22" s="246">
        <f t="shared" si="4"/>
        <v>0</v>
      </c>
      <c r="S22" s="246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</row>
    <row r="23" spans="1:37">
      <c r="A23" s="67"/>
      <c r="B23" s="245">
        <f t="shared" si="5"/>
        <v>41294</v>
      </c>
      <c r="C23" s="162"/>
      <c r="D23" s="162"/>
      <c r="E23" s="162"/>
      <c r="F23" s="162">
        <f t="shared" si="2"/>
        <v>0</v>
      </c>
      <c r="G23" s="162"/>
      <c r="H23" s="162"/>
      <c r="I23" s="179"/>
      <c r="J23" s="179"/>
      <c r="K23" s="179"/>
      <c r="L23" s="179">
        <f t="shared" si="3"/>
        <v>0</v>
      </c>
      <c r="M23" s="179"/>
      <c r="N23" s="179"/>
      <c r="O23" s="246"/>
      <c r="P23" s="246"/>
      <c r="Q23" s="246"/>
      <c r="R23" s="246">
        <f t="shared" si="4"/>
        <v>0</v>
      </c>
      <c r="S23" s="246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</row>
    <row r="24" spans="1:37">
      <c r="A24" s="67"/>
      <c r="B24" s="245">
        <f t="shared" si="5"/>
        <v>41295</v>
      </c>
      <c r="C24" s="162"/>
      <c r="D24" s="162"/>
      <c r="E24" s="162"/>
      <c r="F24" s="162">
        <f t="shared" si="2"/>
        <v>0</v>
      </c>
      <c r="G24" s="162"/>
      <c r="H24" s="162"/>
      <c r="I24" s="179"/>
      <c r="J24" s="179"/>
      <c r="K24" s="179"/>
      <c r="L24" s="179">
        <f t="shared" si="3"/>
        <v>0</v>
      </c>
      <c r="M24" s="179"/>
      <c r="N24" s="179"/>
      <c r="O24" s="246"/>
      <c r="P24" s="246"/>
      <c r="Q24" s="246"/>
      <c r="R24" s="246">
        <f t="shared" si="4"/>
        <v>0</v>
      </c>
      <c r="S24" s="246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</row>
    <row r="25" spans="1:37">
      <c r="A25" s="67"/>
      <c r="B25" s="245">
        <f t="shared" si="5"/>
        <v>41296</v>
      </c>
      <c r="C25" s="162"/>
      <c r="D25" s="162"/>
      <c r="E25" s="162"/>
      <c r="F25" s="162">
        <f t="shared" si="2"/>
        <v>0</v>
      </c>
      <c r="G25" s="162"/>
      <c r="H25" s="162"/>
      <c r="I25" s="179"/>
      <c r="J25" s="179"/>
      <c r="K25" s="179"/>
      <c r="L25" s="179">
        <f t="shared" si="3"/>
        <v>0</v>
      </c>
      <c r="M25" s="179"/>
      <c r="N25" s="179"/>
      <c r="O25" s="246"/>
      <c r="P25" s="246"/>
      <c r="Q25" s="246"/>
      <c r="R25" s="246">
        <f t="shared" si="4"/>
        <v>0</v>
      </c>
      <c r="S25" s="246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</row>
    <row r="26" spans="1:37">
      <c r="A26" s="67"/>
      <c r="B26" s="245">
        <f t="shared" si="5"/>
        <v>41297</v>
      </c>
      <c r="C26" s="162"/>
      <c r="D26" s="162"/>
      <c r="E26" s="162"/>
      <c r="F26" s="162">
        <f t="shared" si="2"/>
        <v>0</v>
      </c>
      <c r="G26" s="162"/>
      <c r="H26" s="162"/>
      <c r="I26" s="179"/>
      <c r="J26" s="179"/>
      <c r="K26" s="179"/>
      <c r="L26" s="179">
        <f t="shared" si="3"/>
        <v>0</v>
      </c>
      <c r="M26" s="179"/>
      <c r="N26" s="179"/>
      <c r="O26" s="246"/>
      <c r="P26" s="246"/>
      <c r="Q26" s="246"/>
      <c r="R26" s="246">
        <f t="shared" si="4"/>
        <v>0</v>
      </c>
      <c r="S26" s="246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</row>
    <row r="27" spans="1:37">
      <c r="A27" s="67"/>
      <c r="B27" s="245">
        <f t="shared" si="5"/>
        <v>41298</v>
      </c>
      <c r="C27" s="162"/>
      <c r="D27" s="162"/>
      <c r="E27" s="162"/>
      <c r="F27" s="162">
        <f t="shared" si="2"/>
        <v>0</v>
      </c>
      <c r="G27" s="162"/>
      <c r="H27" s="162"/>
      <c r="I27" s="179"/>
      <c r="J27" s="179"/>
      <c r="K27" s="179"/>
      <c r="L27" s="179">
        <f t="shared" si="3"/>
        <v>0</v>
      </c>
      <c r="M27" s="179"/>
      <c r="N27" s="179"/>
      <c r="O27" s="246"/>
      <c r="P27" s="246"/>
      <c r="Q27" s="246"/>
      <c r="R27" s="246">
        <f t="shared" si="4"/>
        <v>0</v>
      </c>
      <c r="S27" s="246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</row>
    <row r="28" spans="1:37">
      <c r="A28" s="67"/>
      <c r="B28" s="245">
        <f t="shared" si="5"/>
        <v>41299</v>
      </c>
      <c r="C28" s="162"/>
      <c r="D28" s="162"/>
      <c r="E28" s="162"/>
      <c r="F28" s="162">
        <f t="shared" si="2"/>
        <v>0</v>
      </c>
      <c r="G28" s="162"/>
      <c r="H28" s="162"/>
      <c r="I28" s="179"/>
      <c r="J28" s="179"/>
      <c r="K28" s="179"/>
      <c r="L28" s="179">
        <f t="shared" si="3"/>
        <v>0</v>
      </c>
      <c r="M28" s="179"/>
      <c r="N28" s="179"/>
      <c r="O28" s="246"/>
      <c r="P28" s="246"/>
      <c r="Q28" s="246"/>
      <c r="R28" s="246">
        <f t="shared" si="4"/>
        <v>0</v>
      </c>
      <c r="S28" s="246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</row>
    <row r="29" spans="1:37">
      <c r="A29" s="67"/>
      <c r="B29" s="245">
        <f t="shared" si="5"/>
        <v>41300</v>
      </c>
      <c r="C29" s="162"/>
      <c r="D29" s="162"/>
      <c r="E29" s="162"/>
      <c r="F29" s="162">
        <f t="shared" si="2"/>
        <v>0</v>
      </c>
      <c r="G29" s="162"/>
      <c r="H29" s="162"/>
      <c r="I29" s="179"/>
      <c r="J29" s="179"/>
      <c r="K29" s="179"/>
      <c r="L29" s="179">
        <f t="shared" si="3"/>
        <v>0</v>
      </c>
      <c r="M29" s="179"/>
      <c r="N29" s="179"/>
      <c r="O29" s="246"/>
      <c r="P29" s="246"/>
      <c r="Q29" s="246"/>
      <c r="R29" s="246">
        <f t="shared" si="4"/>
        <v>0</v>
      </c>
      <c r="S29" s="246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</row>
    <row r="30" spans="1:37">
      <c r="A30" s="67"/>
      <c r="B30" s="245">
        <f t="shared" si="5"/>
        <v>41301</v>
      </c>
      <c r="C30" s="162"/>
      <c r="D30" s="162"/>
      <c r="E30" s="162"/>
      <c r="F30" s="162">
        <f t="shared" si="2"/>
        <v>0</v>
      </c>
      <c r="G30" s="162"/>
      <c r="H30" s="162"/>
      <c r="I30" s="179"/>
      <c r="J30" s="179"/>
      <c r="K30" s="179"/>
      <c r="L30" s="179">
        <f t="shared" si="3"/>
        <v>0</v>
      </c>
      <c r="M30" s="179"/>
      <c r="N30" s="179"/>
      <c r="O30" s="246"/>
      <c r="P30" s="246"/>
      <c r="Q30" s="246"/>
      <c r="R30" s="246">
        <f t="shared" si="4"/>
        <v>0</v>
      </c>
      <c r="S30" s="246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</row>
    <row r="31" spans="1:37">
      <c r="A31" s="67"/>
      <c r="B31" s="245">
        <f t="shared" si="5"/>
        <v>41302</v>
      </c>
      <c r="C31" s="162"/>
      <c r="D31" s="162"/>
      <c r="E31" s="162"/>
      <c r="F31" s="162">
        <f t="shared" si="2"/>
        <v>0</v>
      </c>
      <c r="G31" s="162"/>
      <c r="H31" s="162"/>
      <c r="I31" s="179"/>
      <c r="J31" s="179"/>
      <c r="K31" s="179"/>
      <c r="L31" s="179">
        <f t="shared" si="3"/>
        <v>0</v>
      </c>
      <c r="M31" s="179"/>
      <c r="N31" s="179"/>
      <c r="O31" s="246"/>
      <c r="P31" s="246"/>
      <c r="Q31" s="246"/>
      <c r="R31" s="246">
        <f t="shared" si="4"/>
        <v>0</v>
      </c>
      <c r="S31" s="246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</row>
    <row r="32" spans="1:37">
      <c r="A32" s="67"/>
      <c r="B32" s="245">
        <f t="shared" si="5"/>
        <v>41303</v>
      </c>
      <c r="C32" s="162"/>
      <c r="D32" s="162"/>
      <c r="E32" s="162"/>
      <c r="F32" s="162">
        <f t="shared" si="2"/>
        <v>0</v>
      </c>
      <c r="G32" s="162"/>
      <c r="H32" s="162"/>
      <c r="I32" s="179"/>
      <c r="J32" s="179"/>
      <c r="K32" s="179"/>
      <c r="L32" s="179">
        <f t="shared" si="3"/>
        <v>0</v>
      </c>
      <c r="M32" s="179"/>
      <c r="N32" s="179"/>
      <c r="O32" s="246"/>
      <c r="P32" s="246"/>
      <c r="Q32" s="246"/>
      <c r="R32" s="246">
        <f t="shared" si="4"/>
        <v>0</v>
      </c>
      <c r="S32" s="246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</row>
    <row r="33" spans="1:37">
      <c r="A33" s="67"/>
      <c r="B33" s="245">
        <f t="shared" si="5"/>
        <v>41304</v>
      </c>
      <c r="C33" s="162"/>
      <c r="D33" s="162"/>
      <c r="E33" s="162"/>
      <c r="F33" s="162">
        <f t="shared" si="2"/>
        <v>0</v>
      </c>
      <c r="G33" s="162"/>
      <c r="H33" s="162"/>
      <c r="I33" s="179"/>
      <c r="J33" s="179"/>
      <c r="K33" s="179"/>
      <c r="L33" s="179">
        <f t="shared" si="3"/>
        <v>0</v>
      </c>
      <c r="M33" s="179"/>
      <c r="N33" s="179"/>
      <c r="O33" s="246"/>
      <c r="P33" s="246"/>
      <c r="Q33" s="246"/>
      <c r="R33" s="246">
        <f t="shared" si="4"/>
        <v>0</v>
      </c>
      <c r="S33" s="246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</row>
    <row r="34" spans="1:37">
      <c r="A34" s="67"/>
      <c r="B34" s="245">
        <f>B33+1</f>
        <v>41305</v>
      </c>
      <c r="C34" s="162"/>
      <c r="D34" s="162"/>
      <c r="E34" s="162"/>
      <c r="F34" s="162">
        <f t="shared" si="2"/>
        <v>0</v>
      </c>
      <c r="G34" s="162"/>
      <c r="H34" s="162"/>
      <c r="I34" s="179"/>
      <c r="J34" s="179"/>
      <c r="K34" s="179"/>
      <c r="L34" s="179">
        <f t="shared" si="3"/>
        <v>0</v>
      </c>
      <c r="M34" s="179"/>
      <c r="N34" s="179"/>
      <c r="O34" s="246"/>
      <c r="P34" s="246"/>
      <c r="Q34" s="246"/>
      <c r="R34" s="246">
        <f t="shared" si="4"/>
        <v>0</v>
      </c>
      <c r="S34" s="246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</row>
  </sheetData>
  <mergeCells count="5">
    <mergeCell ref="O1:S1"/>
    <mergeCell ref="I1:N1"/>
    <mergeCell ref="C1:H1"/>
    <mergeCell ref="A3:B3"/>
    <mergeCell ref="T1:AK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5"/>
  <sheetViews>
    <sheetView showGridLines="0" workbookViewId="0">
      <selection activeCell="G10" sqref="G10"/>
    </sheetView>
  </sheetViews>
  <sheetFormatPr defaultRowHeight="15"/>
  <cols>
    <col min="1" max="1" width="5.5703125" style="21" customWidth="1"/>
    <col min="2" max="2" width="12.85546875" style="21" customWidth="1"/>
    <col min="3" max="3" width="9.85546875" style="21" customWidth="1"/>
    <col min="4" max="4" width="12.7109375" style="21" customWidth="1"/>
    <col min="5" max="5" width="13.28515625" style="21" customWidth="1"/>
    <col min="6" max="6" width="14.28515625" style="21" customWidth="1"/>
    <col min="7" max="7" width="13.7109375" style="21" customWidth="1"/>
    <col min="8" max="8" width="13.85546875" style="21" customWidth="1"/>
    <col min="9" max="9" width="14.42578125" style="21" customWidth="1"/>
    <col min="10" max="10" width="15" style="21" customWidth="1"/>
    <col min="11" max="16384" width="9.140625" style="21"/>
  </cols>
  <sheetData>
    <row r="1" spans="2:11">
      <c r="B1" s="63"/>
      <c r="C1" s="324"/>
      <c r="D1" s="63" t="s">
        <v>210</v>
      </c>
      <c r="E1" s="30"/>
      <c r="F1" s="30"/>
      <c r="G1" s="30"/>
      <c r="H1" s="30"/>
      <c r="I1" s="30"/>
      <c r="J1" s="30"/>
    </row>
    <row r="2" spans="2:11">
      <c r="B2" s="62" t="s">
        <v>45</v>
      </c>
      <c r="C2" s="129"/>
      <c r="D2" s="22"/>
      <c r="E2" s="30"/>
      <c r="F2" s="30"/>
      <c r="G2" s="30"/>
      <c r="H2" s="30"/>
      <c r="I2" s="30"/>
      <c r="J2" s="30"/>
    </row>
    <row r="3" spans="2:11">
      <c r="B3" s="62" t="s">
        <v>0</v>
      </c>
      <c r="C3" s="450">
        <v>5</v>
      </c>
      <c r="D3" s="450"/>
      <c r="E3" s="30"/>
      <c r="F3" s="30" t="s">
        <v>2</v>
      </c>
      <c r="G3" s="30"/>
      <c r="H3" s="31">
        <f>B10</f>
        <v>3</v>
      </c>
      <c r="I3" s="30" t="s">
        <v>3</v>
      </c>
      <c r="J3" s="127">
        <f>H19</f>
        <v>6384</v>
      </c>
    </row>
    <row r="4" spans="2:11">
      <c r="B4" s="62" t="s">
        <v>1</v>
      </c>
      <c r="C4" s="23">
        <v>41292</v>
      </c>
      <c r="E4" s="30"/>
      <c r="F4" s="30" t="s">
        <v>2</v>
      </c>
      <c r="G4" s="30"/>
      <c r="H4" s="31">
        <f>B24</f>
        <v>2</v>
      </c>
      <c r="I4" s="30" t="s">
        <v>4</v>
      </c>
      <c r="J4" s="127">
        <f>H34</f>
        <v>1592.5</v>
      </c>
    </row>
    <row r="5" spans="2:11">
      <c r="B5" s="30"/>
      <c r="C5" s="30"/>
      <c r="D5" s="30"/>
      <c r="E5" s="30"/>
      <c r="F5" s="30" t="s">
        <v>2</v>
      </c>
      <c r="G5" s="30"/>
      <c r="H5" s="31">
        <f>B39</f>
        <v>0</v>
      </c>
      <c r="I5" s="30" t="s">
        <v>5</v>
      </c>
      <c r="J5" s="127">
        <f>H45</f>
        <v>0</v>
      </c>
    </row>
    <row r="6" spans="2:11" ht="15.75" thickBot="1">
      <c r="B6" s="32" t="s">
        <v>6</v>
      </c>
      <c r="C6" s="30"/>
      <c r="D6" s="30"/>
      <c r="E6" s="30"/>
      <c r="F6" s="30"/>
      <c r="G6" s="30"/>
      <c r="H6" s="30"/>
      <c r="I6" s="30"/>
      <c r="J6" s="30"/>
    </row>
    <row r="7" spans="2:11" s="24" customFormat="1" ht="45">
      <c r="B7" s="453" t="s">
        <v>7</v>
      </c>
      <c r="C7" s="454"/>
      <c r="D7" s="33" t="s">
        <v>9</v>
      </c>
      <c r="E7" s="33" t="s">
        <v>8</v>
      </c>
      <c r="F7" s="33" t="s">
        <v>10</v>
      </c>
      <c r="G7" s="33" t="s">
        <v>11</v>
      </c>
      <c r="H7" s="33" t="s">
        <v>12</v>
      </c>
      <c r="I7" s="33" t="s">
        <v>13</v>
      </c>
      <c r="J7" s="34" t="s">
        <v>14</v>
      </c>
    </row>
    <row r="8" spans="2:11" s="25" customFormat="1">
      <c r="B8" s="35" t="s">
        <v>15</v>
      </c>
      <c r="C8" s="36" t="s">
        <v>16</v>
      </c>
      <c r="D8" s="36" t="s">
        <v>16</v>
      </c>
      <c r="E8" s="36" t="s">
        <v>16</v>
      </c>
      <c r="F8" s="36" t="s">
        <v>17</v>
      </c>
      <c r="G8" s="36" t="s">
        <v>18</v>
      </c>
      <c r="H8" s="37" t="s">
        <v>18</v>
      </c>
      <c r="I8" s="36" t="s">
        <v>18</v>
      </c>
      <c r="J8" s="38" t="s">
        <v>19</v>
      </c>
      <c r="K8" s="29"/>
    </row>
    <row r="9" spans="2:11" s="26" customFormat="1">
      <c r="B9" s="39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1">
        <v>9</v>
      </c>
    </row>
    <row r="10" spans="2:11" s="26" customFormat="1" ht="15.75" thickBot="1">
      <c r="B10" s="42">
        <f>IF(Datum=Datum01,KomJunadi01,IF(Datum=Datum02,KomJunadi02,IF(Datum=Datum03,KomJunadi03,IF(Datum=Datum04,KomJunadi04,IF(Datum=Datum05,KomJunadi05,IF(Datum=Datum06,KomJunadi06,IF(Datum=Datum07,KomJunadi07,IF(Datum=Datum08,KomJunadi08,IF(Datum=Datum09,KomJunadi09,IF(Datum=Datum10,KomJunadi10,IF(Datum=Datum11,KomJunadi11,IF(Datum=Datum12,KomJunadi12,IF(Datum=Datum13,KomJunadi13,IF(Datum=Datum14,KomJunadi14,IF(Datum=Datum15,KomJunadi15,IF(Datum=Datum16,KomJunadi16,IF(Datum=Datum17,KomJunadi17,IF(Datum=Datum18,KomJunadi18,IF(Datum=Datum19,KomJunadi19,IF(Datum=Datum20,KomJunadi20,IF(Datum=Datum21,KomJunadi21,IF(Datum=Datum22,KomJunadi22,IF(Datum=Datum23,KomJunadi23,IF(Datum=Datum24,KomJunadi24,IF(Datum=Datum25,KomJunadi25,IF(Datum=Datum26,KomJunadi26,IF(Datum=Datum27,KomJunadi27,IF(Datum=Datum28,KomJunadi28,IF(Datum=Datum29,KomJunadi29,IF(Datum=Datum30,KomJunadi30,IF(Datum=Datum31,KomJunadi31,0)))))))))))))))))))))))))))))))</f>
        <v>3</v>
      </c>
      <c r="C10" s="43">
        <f>IF(Datum=Datum01,BrutoJune01,IF(Datum=Datum02,BrutoJune02,IF(Datum=Datum03,BrutoJune03,IF(Datum=Datum04,BrutoJune04,IF(Datum=Datum05,BrutoJune05,IF(Datum=Datum06,BrutoJune06,IF(Datum=Datum07,BrutoJune07,IF(Datum=Datum08,BrutoJune08,IF(Datum=Datum09,BrutoJune09,IF(Datum=Datum10,BrutoJune10,IF(Datum=Datum11,BrutoJune11,IF(Datum=Datum12,BrutoJune12,IF(Datum=Datum13,BrutoJune13,IF(Datum=Datum14,BrutoJune14,IF(Datum=Datum15,BrutoJune15,IF(Datum=Datum16,BrutoJune16,IF(Datum=Datum17,BrutoJune17,IF(Datum=Datum18,BrutoJune18,IF(Datum=Datum19,BrutoJune19,IF(Datum=Datum20,BrutoJune20,IF(Datum=Datum21,BrutoJune21,IF(Datum=Datum22,BrutoJune22,IF(Datum=Datum23,BrutoJune23,IF(Datum=Datum24,BrutoJune24,IF(Datum=Datum25,BrutoJune25,IF(Datum=Datum26,BrutoJune26,IF(Datum=Datum27,BrutoJune27,IF(Datum=Datum28,BrutoJune28,IF(Datum=Datum29,BrutoJune29,IF(Datum=Datum30,BrutoJune30,IF(Datum=Datum31,BrutoJune31,0)))))))))))))))))))))))))))))))</f>
        <v>1520</v>
      </c>
      <c r="D10" s="43">
        <f>C10*2%</f>
        <v>30.400000000000002</v>
      </c>
      <c r="E10" s="43">
        <f>C10-D10</f>
        <v>1489.6</v>
      </c>
      <c r="F10" s="43">
        <f>IF(Datum=Datum01,MesoJune01,IF(Datum=Datum02,MesoJune02,IF(Datum=Datum03,MesoJune03,IF(Datum=Datum04,MesoJune04,IF(Datum=Datum05,MesoJune05,IF(Datum=Datum06,MesoJune06,IF(Datum=Datum07,MesoJune07,IF(Datum=Datum08,MesoJune08,IF(Datum=Datum09,MesoJune09,IF(Datum=Datum10,MesoJune10,IF(Datum=Datum11,MesoJune11,IF(Datum=Datum12,MesoJune12,IF(Datum=Datum13,MesoJune13,IF(Datum=Datum14,MesoJune14,IF(Datum=Datum15,MesoJune15,IF(Datum=Datum16,MesoJune16,IF(Datum=Datum17,MesoJune17,IF(Datum=Datum18,MesoJune18,IF(Datum=Datum19,MesoJune19,IF(Datum=Datum20,MesoJune20,IF(Datum=Datum21,MesoJune21,IF(Datum=Datum22,MesoJune22,IF(Datum=Datum23,MesoJune23,IF(Datum=Datum24,MesoJune24,IF(Datum=Datum25,MesoJune25,IF(Datum=Datum26,MesoJune26,IF(Datum=Datum27,MesoJune27,IF(Datum=Datum28,MesoJune28,IF(Datum=Datum29,MesoJune29,IF(Datum=Datum30,MesoJune30,IF(Datum=Datum31,MesoJune31,0)))))))))))))))))))))))))))))))</f>
        <v>781</v>
      </c>
      <c r="G10" s="44">
        <f>Cijene!C3</f>
        <v>7.6511686843763673</v>
      </c>
      <c r="H10" s="43">
        <f>F10*G10</f>
        <v>5975.562742497943</v>
      </c>
      <c r="I10" s="44">
        <f>Cijene!D3</f>
        <v>10</v>
      </c>
      <c r="J10" s="45">
        <f>I10*F10</f>
        <v>7810</v>
      </c>
    </row>
    <row r="11" spans="2:11" s="27" customFormat="1">
      <c r="B11" s="455" t="s">
        <v>20</v>
      </c>
      <c r="C11" s="456"/>
      <c r="D11" s="46" t="s">
        <v>21</v>
      </c>
      <c r="E11" s="46"/>
      <c r="F11" s="46"/>
      <c r="G11" s="46"/>
      <c r="H11" s="46"/>
      <c r="I11" s="46"/>
      <c r="J11" s="47"/>
    </row>
    <row r="12" spans="2:11">
      <c r="B12" s="48" t="s">
        <v>22</v>
      </c>
      <c r="C12" s="49"/>
      <c r="D12" s="50">
        <v>0.97</v>
      </c>
      <c r="E12" s="49"/>
      <c r="F12" s="51">
        <f>NetoJune*D12%</f>
        <v>14.449119999999999</v>
      </c>
      <c r="G12" s="52">
        <f>Cijene!C4</f>
        <v>4.59070121062582</v>
      </c>
      <c r="H12" s="51">
        <f>G12*F12</f>
        <v>66.33159267647774</v>
      </c>
      <c r="I12" s="52">
        <f>Cijene!D4</f>
        <v>6</v>
      </c>
      <c r="J12" s="53">
        <f>I12*F12</f>
        <v>86.69471999999999</v>
      </c>
    </row>
    <row r="13" spans="2:11">
      <c r="B13" s="48" t="s">
        <v>23</v>
      </c>
      <c r="C13" s="49"/>
      <c r="D13" s="50">
        <v>0.34</v>
      </c>
      <c r="E13" s="49"/>
      <c r="F13" s="51">
        <f>NetoJune*D13%</f>
        <v>5.0646399999999998</v>
      </c>
      <c r="G13" s="52">
        <f>Cijene!C5</f>
        <v>3.8255843421881837</v>
      </c>
      <c r="H13" s="51">
        <f t="shared" ref="H13:H18" si="0">G13*F13</f>
        <v>19.375207482819963</v>
      </c>
      <c r="I13" s="52">
        <f>Cijene!D5</f>
        <v>5</v>
      </c>
      <c r="J13" s="53">
        <f t="shared" ref="J13:J18" si="1">I13*F13</f>
        <v>25.3232</v>
      </c>
    </row>
    <row r="14" spans="2:11">
      <c r="B14" s="48" t="s">
        <v>24</v>
      </c>
      <c r="C14" s="49"/>
      <c r="D14" s="50">
        <v>0.39</v>
      </c>
      <c r="E14" s="49"/>
      <c r="F14" s="51">
        <f>NetoJune*D14%</f>
        <v>5.8094400000000004</v>
      </c>
      <c r="G14" s="52">
        <f>Cijene!C6</f>
        <v>7.6511686843763673</v>
      </c>
      <c r="H14" s="51">
        <f t="shared" si="0"/>
        <v>44.449005401763444</v>
      </c>
      <c r="I14" s="52">
        <f>Cijene!D6</f>
        <v>10</v>
      </c>
      <c r="J14" s="53">
        <f t="shared" si="1"/>
        <v>58.094400000000007</v>
      </c>
    </row>
    <row r="15" spans="2:11">
      <c r="B15" s="48" t="s">
        <v>25</v>
      </c>
      <c r="C15" s="49"/>
      <c r="D15" s="50">
        <v>0.09</v>
      </c>
      <c r="E15" s="49"/>
      <c r="F15" s="51">
        <f>NetoJune*D15%</f>
        <v>1.3406399999999998</v>
      </c>
      <c r="G15" s="52">
        <f>Cijene!C7</f>
        <v>0</v>
      </c>
      <c r="H15" s="51">
        <f t="shared" si="0"/>
        <v>0</v>
      </c>
      <c r="I15" s="52">
        <f>Cijene!D7</f>
        <v>0</v>
      </c>
      <c r="J15" s="53">
        <f t="shared" si="1"/>
        <v>0</v>
      </c>
    </row>
    <row r="16" spans="2:11">
      <c r="B16" s="48" t="s">
        <v>26</v>
      </c>
      <c r="C16" s="49"/>
      <c r="D16" s="50">
        <v>8.57</v>
      </c>
      <c r="E16" s="49"/>
      <c r="F16" s="51">
        <f>F17-F15-F14-F13-F12</f>
        <v>127.33616000000001</v>
      </c>
      <c r="G16" s="52">
        <f>Cijene!C8</f>
        <v>1.5302337368752734</v>
      </c>
      <c r="H16" s="51">
        <f t="shared" si="0"/>
        <v>194.85408795614774</v>
      </c>
      <c r="I16" s="52">
        <f>Cijene!D8</f>
        <v>2</v>
      </c>
      <c r="J16" s="53">
        <f t="shared" si="1"/>
        <v>254.67232000000001</v>
      </c>
    </row>
    <row r="17" spans="2:10">
      <c r="B17" s="48" t="s">
        <v>27</v>
      </c>
      <c r="C17" s="49"/>
      <c r="D17" s="50">
        <f>SUM(D12:D16)</f>
        <v>10.360000000000001</v>
      </c>
      <c r="E17" s="49"/>
      <c r="F17" s="51">
        <f>IF(Datum=Datum01,NusJune01,IF(Datum=Datum02,NusJune02,IF(Datum=Datum03,NusJune03,IF(Datum=Datum04,NusJune04,IF(Datum=Datum05,NusJune05,IF(Datum=Datum06,NusJune06,IF(Datum=Datum07,NusJune07,IF(Datum=Datum08,NusJune08,IF(Datum=Datum09,NusJune09,IF(Datum=Datum10,NusJune10,IF(Datum=Datum11,NusJune11,IF(Datum=Datum12,NusJune12,IF(Datum=Datum13,NusJune13,IF(Datum=Datum14,NusJune14,IF(Datum=Datum15,NusJune15,IF(Datum=Datum16,NusJune16,IF(Datum=Datum17,NusJune17,IF(Datum=Datum18,NusJune18,IF(Datum=Datum19,NusJune19,IF(Datum=Datum20,NusJune20,IF(Datum=Datum21,NusJune21,IF(Datum=Datum22,NusJune22,IF(Datum=Datum23,NusJune23,IF(Datum=Datum24,NusJune24,IF(Datum=Datum25,NusJune25,IF(Datum=Datum26,NusJune26,IF(Datum=Datum27,NusJune27,IF(Datum=Datum28,NusJune28,IF(Datum=Datum29,NusJune29,IF(Datum=Datum30,NusJune30,IF(Datum=Datum31,NusJune31,0)))))))))))))))))))))))))))))))</f>
        <v>154</v>
      </c>
      <c r="G17" s="52"/>
      <c r="H17" s="51">
        <f>SUM(H12:H16)</f>
        <v>325.00989351720887</v>
      </c>
      <c r="I17" s="52"/>
      <c r="J17" s="53">
        <f>SUM(J12:J16)</f>
        <v>424.78464000000002</v>
      </c>
    </row>
    <row r="18" spans="2:10">
      <c r="B18" s="48" t="s">
        <v>28</v>
      </c>
      <c r="C18" s="49"/>
      <c r="D18" s="50">
        <v>6.1</v>
      </c>
      <c r="E18" s="49"/>
      <c r="F18" s="51">
        <f>NetoJune*D18%</f>
        <v>90.865599999999986</v>
      </c>
      <c r="G18" s="52">
        <f>Cijene!C9</f>
        <v>0.91814024212516399</v>
      </c>
      <c r="H18" s="51">
        <f t="shared" si="0"/>
        <v>83.427363984848284</v>
      </c>
      <c r="I18" s="52">
        <f>Cijene!D9</f>
        <v>1.2</v>
      </c>
      <c r="J18" s="53">
        <f t="shared" si="1"/>
        <v>109.03871999999998</v>
      </c>
    </row>
    <row r="19" spans="2:10" ht="15.75" thickBot="1">
      <c r="B19" s="451" t="s">
        <v>29</v>
      </c>
      <c r="C19" s="452"/>
      <c r="D19" s="452"/>
      <c r="E19" s="54"/>
      <c r="F19" s="55">
        <f>F18+F17+F10</f>
        <v>1025.8656000000001</v>
      </c>
      <c r="G19" s="56"/>
      <c r="H19" s="55">
        <f t="shared" ref="H19" si="2">H18+H17+H10</f>
        <v>6384</v>
      </c>
      <c r="I19" s="55"/>
      <c r="J19" s="57">
        <f t="shared" ref="J19" si="3">J18+J17+J10</f>
        <v>8343.8233600000003</v>
      </c>
    </row>
    <row r="20" spans="2:10" ht="22.5" customHeight="1" thickBot="1">
      <c r="B20" s="32" t="s">
        <v>30</v>
      </c>
      <c r="C20" s="30"/>
      <c r="D20" s="30"/>
      <c r="E20" s="30"/>
      <c r="F20" s="30"/>
      <c r="G20" s="30"/>
      <c r="H20" s="30"/>
      <c r="I20" s="30"/>
      <c r="J20" s="30"/>
    </row>
    <row r="21" spans="2:10" s="24" customFormat="1" ht="45">
      <c r="B21" s="453" t="s">
        <v>7</v>
      </c>
      <c r="C21" s="454"/>
      <c r="D21" s="33" t="s">
        <v>9</v>
      </c>
      <c r="E21" s="33" t="s">
        <v>8</v>
      </c>
      <c r="F21" s="33" t="s">
        <v>10</v>
      </c>
      <c r="G21" s="33" t="s">
        <v>11</v>
      </c>
      <c r="H21" s="33" t="s">
        <v>12</v>
      </c>
      <c r="I21" s="33" t="s">
        <v>13</v>
      </c>
      <c r="J21" s="34" t="s">
        <v>14</v>
      </c>
    </row>
    <row r="22" spans="2:10" s="25" customFormat="1">
      <c r="B22" s="35" t="s">
        <v>15</v>
      </c>
      <c r="C22" s="36" t="s">
        <v>16</v>
      </c>
      <c r="D22" s="36" t="s">
        <v>16</v>
      </c>
      <c r="E22" s="36" t="s">
        <v>16</v>
      </c>
      <c r="F22" s="36" t="s">
        <v>37</v>
      </c>
      <c r="G22" s="36" t="s">
        <v>18</v>
      </c>
      <c r="H22" s="37" t="s">
        <v>18</v>
      </c>
      <c r="I22" s="36" t="s">
        <v>18</v>
      </c>
      <c r="J22" s="38" t="s">
        <v>19</v>
      </c>
    </row>
    <row r="23" spans="2:10" s="26" customFormat="1">
      <c r="B23" s="39">
        <v>1</v>
      </c>
      <c r="C23" s="40">
        <v>2</v>
      </c>
      <c r="D23" s="40">
        <v>3</v>
      </c>
      <c r="E23" s="40">
        <v>4</v>
      </c>
      <c r="F23" s="40">
        <v>5</v>
      </c>
      <c r="G23" s="40">
        <v>6</v>
      </c>
      <c r="H23" s="40">
        <v>7</v>
      </c>
      <c r="I23" s="40">
        <v>8</v>
      </c>
      <c r="J23" s="41">
        <v>9</v>
      </c>
    </row>
    <row r="24" spans="2:10" s="26" customFormat="1" ht="15.75" thickBot="1">
      <c r="B24" s="250">
        <f>IF(Datum=Datum01,KomTeladi01,IF(Datum=Datum02,KomTeladi02,IF(Datum=Datum03,KomTeladi03,IF(Datum=Datum04,KomTeladi04,IF(Datum=Datum05,KomTeladi05,IF(Datum=Datum06,KomTeladi06,IF(Datum=Datum07,KomTeladi07,IF(Datum=Datum08,KomTeladi08,IF(Datum=Datum09,KomTeladi09,IF(Datum=Datum10,KomTeladi10,IF(Datum=Datum11,KomTeladi11,IF(Datum=Datum12,KomTeladi12,IF(Datum=Datum13,KomTeladi13,IF(Datum=Datum14,KomTeladi14,IF(Datum=Datum15,KomTeladi15,IF(Datum=Datum16,KomTeladi16,IF(Datum=Datum17,KomTeladi17,IF(Datum=Datum18,KomTeladi18,IF(Datum=Datum19,KomTeladi19,IF(Datum=Datum20,KomTeladi20,IF(Datum=Datum21,KomTeladi21,IF(Datum=Datum22,KomTeladi22,IF(Datum=Datum23,KomTeladi23,IF(Datum=Datum24,KomTeladi24,IF(Datum=Datum25,KomTeladi25,IF(Datum=Datum26,KomTeladi26,IF(Datum=Datum27,KomTeladi27,IF(Datum=Datum28,KomTeladi28,IF(Datum=Datum29,KomTeladi29,IF(Datum=Datum30,KomTeladi30,IF(Datum=Datum31,KomTeladi31,0)))))))))))))))))))))))))))))))</f>
        <v>2</v>
      </c>
      <c r="C24" s="251">
        <f>IF(Datum=Datum01,BrutoTele01,IF(Datum=Datum02,BrutoTele02,IF(Datum=Datum03,BrutoTele03,IF(Datum=Datum04,BrutoTele04,IF(Datum=Datum05,BrutoTele05,IF(Datum=Datum06,BrutoTele06,IF(Datum=Datum07,BrutoTele07,IF(Datum=Datum08,BrutoTele08,IF(Datum=Datum09,BrutoTele09,IF(Datum=Datum10,BrutoTele10,IF(Datum=Datum11,BrutoTele11,IF(Datum=Datum12,BrutoTele12,IF(Datum=Datum13,BrutoTele13,IF(Datum=Datum14,BrutoTele14,IF(Datum=Datum15,BrutoTele15,IF(Datum=Datum16,BrutoTele16,IF(Datum=Datum17,BrutoTele17,IF(Datum=Datum18,BrutoTele18,IF(Datum=Datum19,BrutoTele19,IF(Datum=Datum20,BrutoTele20,IF(Datum=Datum21,BrutoTele21,IF(Datum=Datum22,BrutoTele22,IF(Datum=Datum23,BrutoTele23,IF(Datum=Datum24,BrutoTele24,IF(Datum=Datum25,BrutoTele25,IF(Datum=Datum26,BrutoTele26,IF(Datum=Datum27,BrutoTele27,IF(Datum=Datum28,BrutoTele28,IF(Datum=Datum29,BrutoTele29,IF(Datum=Datum30,BrutoTele30,IF(Datum=Datum31,BrutoTele31,0)))))))))))))))))))))))))))))))</f>
        <v>245</v>
      </c>
      <c r="D24" s="43">
        <f>C24*2%</f>
        <v>4.9000000000000004</v>
      </c>
      <c r="E24" s="43">
        <f>C24-D24</f>
        <v>240.1</v>
      </c>
      <c r="F24" s="252">
        <f>IF(Datum=Datum01,MesoTele01,IF(Datum=Datum02,MesoTele02,IF(Datum=Datum03,MesoTele03,IF(Datum=Datum04,MesoTele04,IF(Datum=Datum05,MesoTele05,IF(Datum=Datum06,MesoTele06,IF(Datum=Datum07,MesoTele07,IF(Datum=Datum08,MesoTele08,IF(Datum=Datum09,MesoTele09,IF(Datum=Datum10,MesoTele10,IF(Datum=Datum11,MesoTele11,IF(Datum=Datum12,MesoTele12,IF(Datum=Datum13,MesoTele13,IF(Datum=Datum14,MesoTele14,IF(Datum=Datum15,MesoTele15,IF(Datum=Datum16,MesoTele16,IF(Datum=Datum17,MesoTele17,IF(Datum=Datum18,MesoTele18,IF(Datum=Datum19,MesoTele19,IF(Datum=Datum20,MesoTele20,IF(Datum=Datum21,MesoTele21,IF(Datum=Datum22,MesoTele22,IF(Datum=Datum23,MesoTele23,IF(Datum=Datum24,MesoTele24,IF(Datum=Datum25,MesoTele25,IF(Datum=Datum26,MesoTele26,IF(Datum=Datum27,MesoTele27,IF(Datum=Datum28,MesoTele28,IF(Datum=Datum29,MesoTele29,IF(Datum=Datum30,MesoTele30,IF(Datum=Datum31,MesoTele31,0)))))))))))))))))))))))))))))))</f>
        <v>131</v>
      </c>
      <c r="G24" s="44">
        <f>Cijene!C13</f>
        <v>10.337230905876224</v>
      </c>
      <c r="H24" s="43">
        <f>F24*G24</f>
        <v>1354.1772486697853</v>
      </c>
      <c r="I24" s="44">
        <f>Cijene!D13</f>
        <v>13</v>
      </c>
      <c r="J24" s="45">
        <f>I24*F24</f>
        <v>1703</v>
      </c>
    </row>
    <row r="25" spans="2:10">
      <c r="B25" s="455" t="s">
        <v>20</v>
      </c>
      <c r="C25" s="456"/>
      <c r="D25" s="46" t="s">
        <v>21</v>
      </c>
      <c r="E25" s="46"/>
      <c r="F25" s="46"/>
      <c r="G25" s="85"/>
      <c r="H25" s="46"/>
      <c r="I25" s="46"/>
      <c r="J25" s="47"/>
    </row>
    <row r="26" spans="2:10">
      <c r="B26" s="48" t="s">
        <v>31</v>
      </c>
      <c r="C26" s="49"/>
      <c r="D26" s="50">
        <v>5.26</v>
      </c>
      <c r="E26" s="49"/>
      <c r="F26" s="51">
        <f t="shared" ref="F26:F30" si="4">NetoTele*D26%</f>
        <v>12.62926</v>
      </c>
      <c r="G26" s="52">
        <f>Cijene!C14</f>
        <v>3.1806864325772994</v>
      </c>
      <c r="H26" s="51">
        <f>G26*F26</f>
        <v>40.169715935491183</v>
      </c>
      <c r="I26" s="52">
        <f>Cijene!D14</f>
        <v>4</v>
      </c>
      <c r="J26" s="53">
        <f>I26*F26</f>
        <v>50.517040000000001</v>
      </c>
    </row>
    <row r="27" spans="2:10">
      <c r="B27" s="48" t="s">
        <v>32</v>
      </c>
      <c r="C27" s="49"/>
      <c r="D27" s="50">
        <v>5</v>
      </c>
      <c r="E27" s="49"/>
      <c r="F27" s="51">
        <f t="shared" si="4"/>
        <v>12.005000000000001</v>
      </c>
      <c r="G27" s="52">
        <f>Cijene!C15</f>
        <v>6.3613728651545989</v>
      </c>
      <c r="H27" s="51">
        <f t="shared" ref="H27:H31" si="5">G27*F27</f>
        <v>76.36828124618097</v>
      </c>
      <c r="I27" s="52">
        <f>Cijene!D15</f>
        <v>8</v>
      </c>
      <c r="J27" s="53">
        <f t="shared" ref="J27:J31" si="6">I27*F27</f>
        <v>96.04</v>
      </c>
    </row>
    <row r="28" spans="2:10">
      <c r="B28" s="48" t="s">
        <v>33</v>
      </c>
      <c r="C28" s="49"/>
      <c r="D28" s="50">
        <v>1.72</v>
      </c>
      <c r="E28" s="49"/>
      <c r="F28" s="51">
        <f t="shared" si="4"/>
        <v>4.1297199999999998</v>
      </c>
      <c r="G28" s="52">
        <f>Cijene!C16</f>
        <v>11.132402514020548</v>
      </c>
      <c r="H28" s="51">
        <f t="shared" si="5"/>
        <v>45.973705310200934</v>
      </c>
      <c r="I28" s="52">
        <f>Cijene!D16</f>
        <v>14</v>
      </c>
      <c r="J28" s="53">
        <f t="shared" si="6"/>
        <v>57.816079999999999</v>
      </c>
    </row>
    <row r="29" spans="2:10">
      <c r="B29" s="48" t="s">
        <v>34</v>
      </c>
      <c r="C29" s="49"/>
      <c r="D29" s="50">
        <v>0.61</v>
      </c>
      <c r="E29" s="49"/>
      <c r="F29" s="51">
        <f t="shared" si="4"/>
        <v>1.4646099999999997</v>
      </c>
      <c r="G29" s="52">
        <f>Cijene!C17</f>
        <v>6.3613728651545989</v>
      </c>
      <c r="H29" s="51">
        <f t="shared" si="5"/>
        <v>9.3169303120340761</v>
      </c>
      <c r="I29" s="52">
        <f>Cijene!D17</f>
        <v>8</v>
      </c>
      <c r="J29" s="53">
        <f t="shared" si="6"/>
        <v>11.716879999999998</v>
      </c>
    </row>
    <row r="30" spans="2:10">
      <c r="B30" s="48" t="s">
        <v>35</v>
      </c>
      <c r="C30" s="49"/>
      <c r="D30" s="50">
        <v>0.37</v>
      </c>
      <c r="E30" s="49"/>
      <c r="F30" s="51">
        <f t="shared" si="4"/>
        <v>0.88836999999999999</v>
      </c>
      <c r="G30" s="52">
        <f>Cijene!C18</f>
        <v>11.132402514020548</v>
      </c>
      <c r="H30" s="51">
        <f t="shared" si="5"/>
        <v>9.8896924213804347</v>
      </c>
      <c r="I30" s="52">
        <f>Cijene!D18</f>
        <v>14</v>
      </c>
      <c r="J30" s="53">
        <f t="shared" si="6"/>
        <v>12.43718</v>
      </c>
    </row>
    <row r="31" spans="2:10">
      <c r="B31" s="48" t="s">
        <v>36</v>
      </c>
      <c r="C31" s="49"/>
      <c r="D31" s="50">
        <v>4.59</v>
      </c>
      <c r="E31" s="49"/>
      <c r="F31" s="51">
        <f>F32-F30-F29-F28-F27-F26</f>
        <v>10.883039999999996</v>
      </c>
      <c r="G31" s="52">
        <f>Cijene!C19</f>
        <v>2.3855148244329745</v>
      </c>
      <c r="H31" s="51">
        <f t="shared" si="5"/>
        <v>25.96165325489703</v>
      </c>
      <c r="I31" s="52">
        <f>Cijene!D19</f>
        <v>3</v>
      </c>
      <c r="J31" s="53">
        <f t="shared" si="6"/>
        <v>32.649119999999989</v>
      </c>
    </row>
    <row r="32" spans="2:10">
      <c r="B32" s="48" t="s">
        <v>27</v>
      </c>
      <c r="C32" s="49"/>
      <c r="D32" s="50">
        <f>SUM(D26:D31)</f>
        <v>17.549999999999997</v>
      </c>
      <c r="E32" s="49"/>
      <c r="F32" s="249">
        <f>IF(Datum=Datum01,NusTele01,IF(Datum=Datum02,NusTele02,IF(Datum=Datum03,NusTele03,IF(Datum=Datum04,NusTele04,IF(Datum=Datum05,NusTele05,IF(Datum=Datum06,NusTele06,IF(Datum=Datum07,NusTele07,IF(Datum=Datum08,NusTele08,IF(Datum=Datum09,NusTele09,IF(Datum=Datum10,NusTele10,IF(Datum=Datum11,NusTele11,IF(Datum=Datum12,NusTele12,IF(Datum=Datum13,NusTele13,IF(Datum=Datum14,NusTele14,IF(Datum=Datum15,NusTele15,IF(Datum=Datum16,NusTele16,IF(Datum=Datum17,NusTele17,IF(Datum=Datum18,NusTele18,IF(Datum=Datum19,NusTele19,IF(Datum=Datum20,NusTele20,IF(Datum=Datum21,NusTele21,IF(Datum=Datum22,NusTele22,IF(Datum=Datum23,NusTele23,IF(Datum=Datum24,NusTele24,IF(Datum=Datum25,NusTele25,IF(Datum=Datum26,NusTele26,IF(Datum=Datum27,NusTele27,IF(Datum=Datum28,NusTele28,IF(Datum=Datum29,NusTele29,IF(Datum=Datum30,NusTele30,IF(Datum=Datum31,NusTele31,0)))))))))))))))))))))))))))))))</f>
        <v>42</v>
      </c>
      <c r="G32" s="52"/>
      <c r="H32" s="51">
        <f>SUM(H26:H31)</f>
        <v>207.67997848018462</v>
      </c>
      <c r="I32" s="52"/>
      <c r="J32" s="53">
        <f>SUM(J26:J31)</f>
        <v>261.17630000000003</v>
      </c>
    </row>
    <row r="33" spans="2:10">
      <c r="B33" s="48" t="s">
        <v>28</v>
      </c>
      <c r="C33" s="49"/>
      <c r="D33" s="50">
        <v>6.42</v>
      </c>
      <c r="E33" s="49"/>
      <c r="F33" s="51">
        <f>NetoTele*D33%</f>
        <v>15.414419999999998</v>
      </c>
      <c r="G33" s="52">
        <f>Cijene!C20</f>
        <v>1.9879290203608122</v>
      </c>
      <c r="H33" s="51">
        <f t="shared" ref="H33" si="7">G33*F33</f>
        <v>30.642772850030106</v>
      </c>
      <c r="I33" s="52">
        <f>Cijene!D20</f>
        <v>2.5</v>
      </c>
      <c r="J33" s="53">
        <f t="shared" ref="J33" si="8">I33*F33</f>
        <v>38.536049999999996</v>
      </c>
    </row>
    <row r="34" spans="2:10" ht="15.75" thickBot="1">
      <c r="B34" s="451" t="s">
        <v>29</v>
      </c>
      <c r="C34" s="452"/>
      <c r="D34" s="452"/>
      <c r="E34" s="54"/>
      <c r="F34" s="55">
        <f>F33+F32+F24</f>
        <v>188.41442000000001</v>
      </c>
      <c r="G34" s="56"/>
      <c r="H34" s="55">
        <f t="shared" ref="H34" si="9">H33+H32+H24</f>
        <v>1592.5</v>
      </c>
      <c r="I34" s="55"/>
      <c r="J34" s="57">
        <f t="shared" ref="J34" si="10">J33+J32+J24</f>
        <v>2002.71235</v>
      </c>
    </row>
    <row r="35" spans="2:10" ht="20.25" customHeight="1" thickBot="1">
      <c r="B35" s="32" t="s">
        <v>38</v>
      </c>
      <c r="C35" s="30"/>
      <c r="D35" s="30"/>
      <c r="E35" s="30"/>
      <c r="F35" s="30"/>
      <c r="G35" s="30"/>
      <c r="H35" s="30"/>
      <c r="I35" s="30"/>
      <c r="J35" s="30"/>
    </row>
    <row r="36" spans="2:10" ht="45">
      <c r="B36" s="453" t="s">
        <v>7</v>
      </c>
      <c r="C36" s="454"/>
      <c r="D36" s="33" t="s">
        <v>9</v>
      </c>
      <c r="E36" s="33" t="s">
        <v>8</v>
      </c>
      <c r="F36" s="33" t="s">
        <v>10</v>
      </c>
      <c r="G36" s="33" t="s">
        <v>11</v>
      </c>
      <c r="H36" s="33" t="s">
        <v>12</v>
      </c>
      <c r="I36" s="33" t="s">
        <v>13</v>
      </c>
      <c r="J36" s="34" t="s">
        <v>14</v>
      </c>
    </row>
    <row r="37" spans="2:10">
      <c r="B37" s="35" t="s">
        <v>15</v>
      </c>
      <c r="C37" s="36" t="s">
        <v>16</v>
      </c>
      <c r="D37" s="36" t="s">
        <v>16</v>
      </c>
      <c r="E37" s="36" t="s">
        <v>16</v>
      </c>
      <c r="F37" s="36" t="s">
        <v>39</v>
      </c>
      <c r="G37" s="36" t="s">
        <v>18</v>
      </c>
      <c r="H37" s="37" t="s">
        <v>18</v>
      </c>
      <c r="I37" s="36" t="s">
        <v>18</v>
      </c>
      <c r="J37" s="38" t="s">
        <v>19</v>
      </c>
    </row>
    <row r="38" spans="2:10">
      <c r="B38" s="39">
        <v>1</v>
      </c>
      <c r="C38" s="40">
        <v>2</v>
      </c>
      <c r="D38" s="40">
        <v>3</v>
      </c>
      <c r="E38" s="40">
        <v>4</v>
      </c>
      <c r="F38" s="40">
        <v>5</v>
      </c>
      <c r="G38" s="40">
        <v>6</v>
      </c>
      <c r="H38" s="40">
        <v>7</v>
      </c>
      <c r="I38" s="40">
        <v>8</v>
      </c>
      <c r="J38" s="41">
        <v>9</v>
      </c>
    </row>
    <row r="39" spans="2:10" ht="15.75" thickBot="1">
      <c r="B39" s="250">
        <f>IF(Datum=Datum01,KomJagnje01,IF(Datum=Datum02,KomJagnje02,IF(Datum=Datum03,KomJagnje03,IF(Datum=Datum04,KomJagnje04,IF(Datum=Datum05,KomJagnje05,IF(Datum=Datum06,KomJagnje06,IF(Datum=Datum07,KomJagnje07,IF(Datum=Datum08,KomJagnje08,IF(Datum=Datum09,KomJagnje09,IF(Datum=Datum10,KomJagnje10,IF(Datum=Datum11,KomJagnje11,IF(Datum=Datum12,KomJagnje12,IF(Datum=Datum13,KomJagnje13,IF(Datum=Datum14,KomJagnje14,IF(Datum=Datum15,KomJagnje15,IF(Datum=Datum16,KomJagnje16,IF(Datum=Datum17,KomJagnje17,IF(Datum=Datum18,KomJagnje18,IF(Datum=Datum19,KomJagnje19,IF(Datum=Datum20,KomJagnje20,IF(Datum=Datum21,KomJagnje21,IF(Datum=Datum22,KomJagnje22,IF(Datum=Datum23,KomJagnje23,IF(Datum=Datum24,KomJagnje24,IF(Datum=Datum25,KomJagnje25,IF(Datum=Datum26,KomJagnje26,IF(Datum=Datum27,KomJagnje27,IF(Datum=Datum28,KomJagnje28,IF(Datum=Datum29,KomJagnje29,IF(Datum=Datum30,KomJagnje30,IF(Datum=Datum31,KomJagnje31,0)))))))))))))))))))))))))))))))</f>
        <v>0</v>
      </c>
      <c r="C39" s="43">
        <f>IF(Datum=Datum01,BrutoJagnje01,IF(Datum=Datum02,BrutoJagnje02,IF(Datum=Datum03,BrutoJagnje03,IF(Datum=Datum04,BrutoJagnje04,IF(Datum=Datum05,BrutoJagnje05,IF(Datum=Datum06,BrutoJagnje06,IF(Datum=Datum07,BrutoJagnje07,IF(Datum=Datum08,BrutoJagnje08,IF(Datum=Datum09,BrutoJagnje09,IF(Datum=Datum10,BrutoJagnje10,IF(Datum=Datum11,BrutoJagnje11,IF(Datum=Datum12,BrutoJagnje12,IF(Datum=Datum13,BrutoJagnje13,IF(Datum=Datum14,BrutoJagnje14,IF(Datum=Datum15,BrutoJagnje15,IF(Datum=Datum16,BrutoJagnje16,IF(Datum=Datum17,BrutoJagnje17,IF(Datum=Datum18,BrutoJagnje18,IF(Datum=Datum19,BrutoJagnje19,IF(Datum=Datum20,BrutoJagnje20,IF(Datum=Datum21,BrutoJagnje21,IF(Datum=Datum22,BrutoJagnje22,IF(Datum=Datum23,BrutoJagnje23,IF(Datum=Datum24,BrutoJagnje24,IF(Datum=Datum25,BrutoJagnje25,IF(Datum=Datum26,BrutoJagnje26,IF(Datum=Datum27,BrutoJagnje27,IF(Datum=Datum28,BrutoJagnje28,IF(Datum=Datum29,BrutoJagnje29,IF(Datum=Datum30,BrutoJagnje30,IF(Datum=Datum31,BrutoJagnje31,0)))))))))))))))))))))))))))))))</f>
        <v>0</v>
      </c>
      <c r="D39" s="43">
        <f>C39*2%</f>
        <v>0</v>
      </c>
      <c r="E39" s="43">
        <f>C39-D39</f>
        <v>0</v>
      </c>
      <c r="F39" s="43">
        <f>IF(Datum=Datum01,MesoJagnjadi01,IF(Datum=Datum02,MesoJagnjadi02,IF(Datum=Datum03,MesoJagnjadi03,IF(Datum=Datum04,MesoJagnjadi04,IF(Datum=Datum05,MesoJagnjadi05,IF(Datum=Datum06,MesoJagnjadi06,IF(Datum=Datum07,MesoJagnjadi07,IF(Datum=Datum08,MesoJagnjadi08,IF(Datum=Datum09,MesoJagnjadi09,IF(Datum=Datum10,MesoJagnjadi10,IF(Datum=Datum11,MesoJagnjadi11,IF(Datum=Datum12,MesoJagnjadi12,IF(Datum=Datum13,MesoJagnjadi13,IF(Datum=Datum14,MesoJagnjadi14,IF(Datum=Datum15,MesoJagnjadi15,IF(Datum=Datum16,MesoJagnjadi16,IF(Datum=Datum17,MesoJagnjadi17,IF(Datum=Datum18,MesoJagnjadi18,IF(Datum=Datum19,MesoJagnjadi19,IF(Datum=Datum20,MesoJagnjadi20,IF(Datum=Datum21,MesoJagnjadi21,IF(Datum=Datum22,MesoJagnjadi22,IF(Datum=Datum23,MesoJagnjadi23,IF(Datum=Datum24,MesoJagnjadi24,IF(Datum=Datum25,MesoJagnjadi25,IF(Datum=Datum26,MesoJagnjadi26,IF(Datum=Datum27,MesoJagnjadi27,IF(Datum=Datum28,MesoJagnjadi28,IF(Datum=Datum29,MesoJagnjadi29,IF(Datum=Datum30,MesoJagnjadi30,IF(Datum=Datum31,MesoJagnjadi31,0)))))))))))))))))))))))))))))))</f>
        <v>0</v>
      </c>
      <c r="G39" s="44">
        <f>Cijene!C24</f>
        <v>0</v>
      </c>
      <c r="H39" s="43">
        <f>F39*G39</f>
        <v>0</v>
      </c>
      <c r="I39" s="44">
        <f>Cijene!D24</f>
        <v>13</v>
      </c>
      <c r="J39" s="45">
        <f>I39*F39</f>
        <v>0</v>
      </c>
    </row>
    <row r="40" spans="2:10">
      <c r="B40" s="455" t="s">
        <v>20</v>
      </c>
      <c r="C40" s="456"/>
      <c r="D40" s="46" t="s">
        <v>21</v>
      </c>
      <c r="E40" s="46"/>
      <c r="F40" s="46"/>
      <c r="G40" s="85"/>
      <c r="H40" s="46"/>
      <c r="I40" s="46"/>
      <c r="J40" s="47"/>
    </row>
    <row r="41" spans="2:10">
      <c r="B41" s="48" t="s">
        <v>31</v>
      </c>
      <c r="C41" s="49"/>
      <c r="D41" s="50">
        <v>3.27</v>
      </c>
      <c r="E41" s="49"/>
      <c r="F41" s="51">
        <f>B39</f>
        <v>0</v>
      </c>
      <c r="G41" s="52">
        <f>Cijene!C25</f>
        <v>0</v>
      </c>
      <c r="H41" s="51">
        <f>G41*F41</f>
        <v>0</v>
      </c>
      <c r="I41" s="52">
        <f>Cijene!D25</f>
        <v>3</v>
      </c>
      <c r="J41" s="53">
        <f>I41*F41</f>
        <v>0</v>
      </c>
    </row>
    <row r="42" spans="2:10">
      <c r="B42" s="48" t="s">
        <v>64</v>
      </c>
      <c r="C42" s="49"/>
      <c r="D42" s="50">
        <v>4.9000000000000004</v>
      </c>
      <c r="E42" s="49"/>
      <c r="F42" s="51">
        <f>NetoJagnje*D42%</f>
        <v>0</v>
      </c>
      <c r="G42" s="52">
        <f>Cijene!C26</f>
        <v>0</v>
      </c>
      <c r="H42" s="51">
        <f t="shared" ref="H42" si="11">G42*F42</f>
        <v>0</v>
      </c>
      <c r="I42" s="52">
        <f>Cijene!D26</f>
        <v>5</v>
      </c>
      <c r="J42" s="53">
        <f t="shared" ref="J42" si="12">I42*F42</f>
        <v>0</v>
      </c>
    </row>
    <row r="43" spans="2:10">
      <c r="B43" s="48" t="s">
        <v>27</v>
      </c>
      <c r="C43" s="49"/>
      <c r="D43" s="50">
        <f>SUM(D41:D42)</f>
        <v>8.17</v>
      </c>
      <c r="E43" s="49"/>
      <c r="F43" s="51">
        <f>SUM(F41:F42)</f>
        <v>0</v>
      </c>
      <c r="G43" s="52"/>
      <c r="H43" s="51">
        <f>SUM(H41:H42)</f>
        <v>0</v>
      </c>
      <c r="I43" s="52"/>
      <c r="J43" s="53">
        <f>SUM(J41:J42)</f>
        <v>0</v>
      </c>
    </row>
    <row r="44" spans="2:10">
      <c r="B44" s="48" t="s">
        <v>28</v>
      </c>
      <c r="C44" s="49"/>
      <c r="D44" s="50">
        <v>10.199999999999999</v>
      </c>
      <c r="E44" s="49"/>
      <c r="F44" s="51">
        <f>B39</f>
        <v>0</v>
      </c>
      <c r="G44" s="52">
        <f>Cijene!C27</f>
        <v>0</v>
      </c>
      <c r="H44" s="51">
        <f t="shared" ref="H44" si="13">G44*F44</f>
        <v>0</v>
      </c>
      <c r="I44" s="52">
        <f>Cijene!D27</f>
        <v>5.85</v>
      </c>
      <c r="J44" s="53">
        <f t="shared" ref="J44" si="14">I44*F44</f>
        <v>0</v>
      </c>
    </row>
    <row r="45" spans="2:10" ht="15.75" thickBot="1">
      <c r="B45" s="451" t="s">
        <v>29</v>
      </c>
      <c r="C45" s="452"/>
      <c r="D45" s="452"/>
      <c r="E45" s="54"/>
      <c r="F45" s="55">
        <f>F44+F43+F39</f>
        <v>0</v>
      </c>
      <c r="G45" s="56"/>
      <c r="H45" s="55">
        <f>H44+H43+H39</f>
        <v>0</v>
      </c>
      <c r="I45" s="55"/>
      <c r="J45" s="57">
        <f>J44+J43+J39</f>
        <v>0</v>
      </c>
    </row>
    <row r="46" spans="2:10" ht="19.5" customHeight="1">
      <c r="B46" s="128" t="s">
        <v>40</v>
      </c>
      <c r="C46" s="129"/>
      <c r="D46" s="30"/>
      <c r="E46" s="61" t="str">
        <f>Cijene!B31</f>
        <v xml:space="preserve">SUHO MESO </v>
      </c>
      <c r="F46" s="135">
        <f>IF(Datum=Datum01,ArtikalA01,IF(Datum=Datum02,ArtikalA02,IF(Datum=Datum03,ArtikalA03,IF(Datum=Datum04,ArtikalA04,IF(Datum=Datum05,ArtikalA05,IF(Datum=Datum06,ArtikalA06,IF(Datum=Datum07,ArtikalA07,IF(Datum=Datum08,ArtikalA08,IF(Datum=Datum09,ArtikalA09,IF(Datum=Datum10,ArtikalA10,IF(Datum=Datum11,ArtikalA11,IF(Datum=Datum12,ArtikalA12,IF(Datum=Datum13,ArtikalA13,IF(Datum=Datum14,ArtikalA14,IF(Datum=Datum15,ArtikalA15,IF(Datum=Datum16,ArtikalA16,IF(Datum=Datum17,ArtikalA17,IF(Datum=Datum18,ArtikalA18,IF(Datum=Datum19,ArtikalA19,IF(Datum=Datum20,ArtikalA20,IF(Datum=Datum21,ArtikalA21,IF(Datum=Datum22,ArtikalA22,IF(Datum=Datum23,ArtikalA23,IF(Datum=Datum24,ArtikalA24,IF(Datum=Datum25,ArtikalA25,IF(Datum=Datum26,ArtikalA26,IF(Datum=Datum27,ArtikalA27,IF(Datum=Datum28,ArtikalA28,IF(Datum=Datum29,ArtikalA29,IF(Datum=Datum30,ArtikalA30,IF(Datum=Datum31,ArtikalA31,0)))))))))))))))))))))))))))))))</f>
        <v>0</v>
      </c>
      <c r="G46" s="93">
        <f>Cijene!C31</f>
        <v>0</v>
      </c>
      <c r="H46" s="92">
        <f>G46*F46</f>
        <v>0</v>
      </c>
      <c r="I46" s="136">
        <f>Cijene!D31</f>
        <v>20</v>
      </c>
      <c r="J46" s="93">
        <f>I46*F46</f>
        <v>0</v>
      </c>
    </row>
    <row r="47" spans="2:10">
      <c r="B47" s="30"/>
      <c r="C47" s="30"/>
      <c r="D47" s="30"/>
      <c r="E47" s="61" t="str">
        <f>Cijene!B32</f>
        <v>SUDŽUKA</v>
      </c>
      <c r="F47" s="368">
        <f>IF(Datum=Datum01,ArtikalB01,IF(Datum=Datum02,ArtikalB02,IF(Datum=Datum03,ArtikalB03,IF(Datum=Datum04,ArtikalB04,IF(Datum=Datum05,ArtikalB05,IF(Datum=Datum06,ArtikalB06,IF(Datum=Datum07,ArtikalB07,IF(Datum=Datum08,ArtikalB08,IF(Datum=Datum09,ArtikalB09,IF(Datum=Datum10,ArtikalB10,IF(Datum=Datum11,ArtikalB11,IF(Datum=Datum12,ArtikalB12,IF(Datum=Datum13,ArtikalB13,IF(Datum=Datum14,ArtikalB14,IF(Datum=Datum15,ArtikalB15,IF(Datum=Datum16,ArtikalB16,IF(Datum=Datum17,ArtikalB17,IF(Datum=Datum18,ArtikalB18,IF(Datum=Datum19,ArtikalB19,IF(Datum=Datum20,ArtikalB20,IF(Datum=Datum21,ArtikalB21,IF(Datum=Datum22,ArtikalB22,IF(Datum=Datum23,ArtikalB23,IF(Datum=Datum24,ArtikalB24,IF(Datum=Datum25,ArtikalB25,IF(Datum=Datum26,ArtikalB26,IF(Datum=Datum27,ArtikalB27,IF(Datum=Datum28,ArtikalB28,IF(Datum=Datum29,ArtikalB29,IF(Datum=Datum30,ArtikalB30,IF(Datum=Datum31,ArtikalB31,0)))))))))))))))))))))))))))))))</f>
        <v>0</v>
      </c>
      <c r="G47" s="93">
        <f>Cijene!C32</f>
        <v>0</v>
      </c>
      <c r="H47" s="94">
        <f t="shared" ref="H47:H60" si="15">G47*F47</f>
        <v>0</v>
      </c>
      <c r="I47" s="136">
        <f>Cijene!D32</f>
        <v>15</v>
      </c>
      <c r="J47" s="94">
        <f t="shared" ref="J47:J60" si="16">I47*F47</f>
        <v>0</v>
      </c>
    </row>
    <row r="48" spans="2:10">
      <c r="B48" s="30"/>
      <c r="C48" s="30"/>
      <c r="D48" s="30"/>
      <c r="E48" s="61" t="str">
        <f>Cijene!B33</f>
        <v>SALAMA KUHANA</v>
      </c>
      <c r="F48" s="369">
        <f>IF(Datum=Datum01,ArtikalC01,IF(Datum=Datum02,ArtikalC02,IF(Datum=Datum03,ArtikalC03,IF(Datum=Datum04,ArtikalC04,IF(Datum=Datum05,ArtikalC05,IF(Datum=Datum06,ArtikalC06,IF(Datum=Datum07,ArtikalC07,IF(Datum=Datum08,ArtikalC08,IF(Datum=Datum09,ArtikalC09,IF(Datum=Datum10,ArtikalC10,IF(Datum=Datum11,ArtikalC11,IF(Datum=Datum12,ArtikalC12,IF(Datum=Datum13,ArtikalC13,IF(Datum=Datum14,ArtikalC14,IF(Datum=Datum15,ArtikalC15,IF(Datum=Datum16,ArtikalC16,IF(Datum=Datum17,ArtikalC17,IF(Datum=Datum18,ArtikalC18,IF(Datum=Datum19,ArtikalC19,IF(Datum=Datum20,ArtikalC20,IF(Datum=Datum21,ArtikalC21,IF(Datum=Datum22,ArtikalC22,IF(Datum=Datum23,ArtikalC23,IF(Datum=Datum24,ArtikalC24,IF(Datum=Datum25,ArtikalC25,IF(Datum=Datum26,ArtikalC26,IF(Datum=Datum27,ArtikalC27,IF(Datum=Datum28,ArtikalC28,IF(Datum=Datum29,ArtikalC29,IF(Datum=Datum30,ArtikalC30,IF(Datum=Datum31,ArtikalC31,0)))))))))))))))))))))))))))))))</f>
        <v>0</v>
      </c>
      <c r="G48" s="93">
        <f>Cijene!C33</f>
        <v>0</v>
      </c>
      <c r="H48" s="94">
        <f t="shared" si="15"/>
        <v>0</v>
      </c>
      <c r="I48" s="136">
        <f>Cijene!D33</f>
        <v>6</v>
      </c>
      <c r="J48" s="94">
        <f t="shared" si="16"/>
        <v>0</v>
      </c>
    </row>
    <row r="49" spans="2:10">
      <c r="B49" s="30"/>
      <c r="C49" s="30"/>
      <c r="D49" s="30"/>
      <c r="E49" s="61" t="str">
        <f>Cijene!B34</f>
        <v>KAURMA</v>
      </c>
      <c r="F49" s="368">
        <f>IF(Datum=Datum01,ArtikalD01,IF(Datum=Datum02,ArtikalD02,IF(Datum=Datum03,ArtikalD03,IF(Datum=Datum04,ArtikalD04,IF(Datum=Datum05,ArtikalD05,IF(Datum=Datum06,ArtikalD06,IF(Datum=Datum07,ArtikalD07,IF(Datum=Datum08,ArtikalD08,IF(Datum=Datum09,ArtikalD09,IF(Datum=Datum10,ArtikalD10,IF(Datum=Datum11,ArtikalD11,IF(Datum=Datum12,ArtikalD12,IF(Datum=Datum13,ArtikalD13,IF(Datum=Datum14,ArtikalD14,IF(Datum=Datum15,ArtikalD15,IF(Datum=Datum16,ArtikalD16,IF(Datum=Datum17,ArtikalD17,IF(Datum=Datum18,ArtikalD18,IF(Datum=Datum19,ArtikalD19,IF(Datum=Datum20,ArtikalD20,IF(Datum=Datum21,ArtikalD21,IF(Datum=Datum22,ArtikalD22,IF(Datum=Datum23,ArtikalD23,IF(Datum=Datum24,ArtikalD24,IF(Datum=Datum25,ArtikalD25,IF(Datum=Datum26,ArtikalD26,IF(Datum=Datum27,ArtikalD27,IF(Datum=Datum28,ArtikalD28,IF(Datum=Datum29,ArtikalD29,IF(Datum=Datum30,ArtikalD30,IF(Datum=Datum31,ArtikalD31,0)))))))))))))))))))))))))))))))</f>
        <v>0</v>
      </c>
      <c r="G49" s="93">
        <f>Cijene!C34</f>
        <v>0</v>
      </c>
      <c r="H49" s="93">
        <f t="shared" si="15"/>
        <v>0</v>
      </c>
      <c r="I49" s="136">
        <f>Cijene!D34</f>
        <v>3</v>
      </c>
      <c r="J49" s="94">
        <f t="shared" si="16"/>
        <v>0</v>
      </c>
    </row>
    <row r="50" spans="2:10" hidden="1">
      <c r="B50" s="30"/>
      <c r="C50" s="30"/>
      <c r="D50" s="30"/>
      <c r="E50" s="61" t="str">
        <f>Cijene!B35</f>
        <v>OVČIJA STELJA</v>
      </c>
      <c r="F50" s="368">
        <f>IF(Datum=Datum01,ArtikalE01,IF(Datum=Datum02,ArtikalE02,IF(Datum=Datum03,ArtikalE03,IF(Datum=Datum04,ArtikalE04,IF(Datum=Datum05,ArtikalE05,IF(Datum=Datum06,ArtikalE06,IF(Datum=Datum07,ArtikalE07,IF(Datum=Datum08,ArtikalE08,IF(Datum=Datum09,ArtikalE09,IF(Datum=Datum10,ArtikalE10,IF(Datum=Datum11,ArtikalE11,IF(Datum=Datum12,ArtikalE12,IF(Datum=Datum13,ArtikalE13,IF(Datum=Datum14,ArtikalE14,IF(Datum=Datum15,ArtikalE15,IF(Datum=Datum16,ArtikalE16,IF(Datum=Datum17,ArtikalE17,IF(Datum=Datum18,ArtikalE18,IF(Datum=Datum19,ArtikalE19,IF(Datum=Datum20,ArtikalE20,IF(Datum=Datum21,ArtikalE21,IF(Datum=Datum22,ArtikalE22,IF(Datum=Datum23,ArtikalE23,IF(Datum=Datum24,ArtikalE24,IF(Datum=Datum25,ArtikalE25,IF(Datum=Datum26,ArtikalE26,IF(Datum=Datum27,ArtikalE27,IF(Datum=Datum28,ArtikalE28,IF(Datum=Datum29,ArtikalE29,IF(Datum=Datum30,ArtikalE30,IF(Datum=Datum31,ArtikalE31,0)))))))))))))))))))))))))))))))</f>
        <v>0</v>
      </c>
      <c r="G50" s="93">
        <f>Cijene!C35</f>
        <v>0</v>
      </c>
      <c r="H50" s="93">
        <f t="shared" si="15"/>
        <v>0</v>
      </c>
      <c r="I50" s="136">
        <f>Cijene!D35</f>
        <v>20</v>
      </c>
      <c r="J50" s="93">
        <f t="shared" si="16"/>
        <v>0</v>
      </c>
    </row>
    <row r="51" spans="2:10" hidden="1">
      <c r="B51" s="30"/>
      <c r="C51" s="30"/>
      <c r="D51" s="30"/>
      <c r="E51" s="61" t="str">
        <f>Cijene!B36</f>
        <v>ĆEVAPI 10</v>
      </c>
      <c r="F51" s="368">
        <f>IF(Datum=Datum01,ArtikalF01,IF(Datum=Datum02,ArtikalF02,IF(Datum=Datum03,ArtikalF03,IF(Datum=Datum04,ArtikalF04,IF(Datum=Datum05,ArtikalF05,IF(Datum=Datum06,ArtikalF06,IF(Datum=Datum07,ArtikalF07,IF(Datum=Datum08,ArtikalF08,IF(Datum=Datum09,ArtikalF09,IF(Datum=Datum10,ArtikalF10,IF(Datum=Datum11,ArtikalF11,IF(Datum=Datum12,ArtikalF12,IF(Datum=Datum13,ArtikalF13,IF(Datum=Datum14,ArtikalF14,IF(Datum=Datum15,ArtikalF15,IF(Datum=Datum16,ArtikalF16,IF(Datum=Datum17,ArtikalF17,IF(Datum=Datum18,ArtikalF18,IF(Datum=Datum19,ArtikalF19,IF(Datum=Datum20,ArtikalF20,IF(Datum=Datum21,ArtikalF21,IF(Datum=Datum22,ArtikalF22,IF(Datum=Datum23,ArtikalF23,IF(Datum=Datum24,ArtikalF24,IF(Datum=Datum25,ArtikalF25,IF(Datum=Datum26,ArtikalF26,IF(Datum=Datum27,ArtikalF27,IF(Datum=Datum28,ArtikalF28,IF(Datum=Datum29,ArtikalF29,IF(Datum=Datum30,ArtikalF30,IF(Datum=Datum31,ArtikalF31,0)))))))))))))))))))))))))))))))</f>
        <v>0</v>
      </c>
      <c r="G51" s="93">
        <f>Cijene!C36</f>
        <v>0</v>
      </c>
      <c r="H51" s="93">
        <f t="shared" si="15"/>
        <v>0</v>
      </c>
      <c r="I51" s="136">
        <f>Cijene!D36</f>
        <v>10</v>
      </c>
      <c r="J51" s="94">
        <f t="shared" si="16"/>
        <v>0</v>
      </c>
    </row>
    <row r="52" spans="2:10" hidden="1">
      <c r="B52" s="30"/>
      <c r="C52" s="30"/>
      <c r="D52" s="30"/>
      <c r="E52" s="61" t="str">
        <f>Cijene!B37</f>
        <v>SUDŽUKICA 11</v>
      </c>
      <c r="F52" s="369">
        <f>IF(Datum=Datum01,ArtikalG01,IF(Datum=Datum02,ArtikalG02,IF(Datum=Datum03,ArtikalG03,IF(Datum=Datum04,ArtikalG04,IF(Datum=Datum05,ArtikalG05,IF(Datum=Datum06,ArtikalG06,IF(Datum=Datum07,ArtikalG07,IF(Datum=Datum08,ArtikalG08,IF(Datum=Datum09,ArtikalG09,IF(Datum=Datum10,ArtikalG10,IF(Datum=Datum11,ArtikalG11,IF(Datum=Datum12,ArtikalG12,IF(Datum=Datum13,ArtikalG13,IF(Datum=Datum14,ArtikalG14,IF(Datum=Datum15,ArtikalG15,IF(Datum=Datum16,ArtikalG16,IF(Datum=Datum17,ArtikalG17,IF(Datum=Datum18,ArtikalG18,IF(Datum=Datum19,ArtikalG19,IF(Datum=Datum20,ArtikalG20,IF(Datum=Datum21,ArtikalG21,IF(Datum=Datum22,ArtikalG22,IF(Datum=Datum23,ArtikalG23,IF(Datum=Datum24,ArtikalG24,IF(Datum=Datum25,ArtikalG25,IF(Datum=Datum26,ArtikalG26,IF(Datum=Datum27,ArtikalG27,IF(Datum=Datum28,ArtikalG28,IF(Datum=Datum29,ArtikalG29,IF(Datum=Datum30,ArtikalG30,IF(Datum=Datum31,ArtikalG31,0)))))))))))))))))))))))))))))))</f>
        <v>0</v>
      </c>
      <c r="G52" s="93">
        <f>Cijene!C37</f>
        <v>0</v>
      </c>
      <c r="H52" s="93">
        <f t="shared" si="15"/>
        <v>0</v>
      </c>
      <c r="I52" s="136">
        <f>Cijene!D37</f>
        <v>11</v>
      </c>
      <c r="J52" s="93">
        <f t="shared" si="16"/>
        <v>0</v>
      </c>
    </row>
    <row r="53" spans="2:10" hidden="1">
      <c r="B53" s="30"/>
      <c r="C53" s="30"/>
      <c r="D53" s="30"/>
      <c r="E53" s="61" t="str">
        <f>Cijene!B38</f>
        <v>PLJESKAVICE 10</v>
      </c>
      <c r="F53" s="368">
        <f>IF(Datum=Datum01,ArtikalH01,IF(Datum=Datum02,ArtikalH02,IF(Datum=Datum03,ArtikalH03,IF(Datum=Datum04,ArtikalH04,IF(Datum=Datum05,ArtikalH05,IF(Datum=Datum06,ArtikalH06,IF(Datum=Datum07,ArtikalH07,IF(Datum=Datum08,ArtikalH08,IF(Datum=Datum09,ArtikalH09,IF(Datum=Datum10,ArtikalH10,IF(Datum=Datum11,ArtikalH11,IF(Datum=Datum12,ArtikalH12,IF(Datum=Datum13,ArtikalH13,IF(Datum=Datum14,ArtikalH14,IF(Datum=Datum15,ArtikalH15,IF(Datum=Datum16,ArtikalH16,IF(Datum=Datum17,ArtikalH17,IF(Datum=Datum18,ArtikalH18,IF(Datum=Datum19,ArtikalH19,IF(Datum=Datum20,ArtikalH20,IF(Datum=Datum21,ArtikalH21,IF(Datum=Datum22,ArtikalH22,IF(Datum=Datum23,ArtikalH23,IF(Datum=Datum24,ArtikalH24,IF(Datum=Datum25,ArtikalH25,IF(Datum=Datum26,ArtikalH26,IF(Datum=Datum27,ArtikalH27,IF(Datum=Datum28,ArtikalH28,IF(Datum=Datum29,ArtikalH29,IF(Datum=Datum30,ArtikalH30,IF(Datum=Datum31,ArtikalH31,0)))))))))))))))))))))))))))))))</f>
        <v>0</v>
      </c>
      <c r="G53" s="93">
        <f>Cijene!C38</f>
        <v>0</v>
      </c>
      <c r="H53" s="93">
        <f t="shared" si="15"/>
        <v>0</v>
      </c>
      <c r="I53" s="136">
        <f>Cijene!D38</f>
        <v>10</v>
      </c>
      <c r="J53" s="93">
        <f t="shared" si="16"/>
        <v>0</v>
      </c>
    </row>
    <row r="54" spans="2:10" hidden="1">
      <c r="B54" s="30"/>
      <c r="C54" s="30"/>
      <c r="D54" s="30"/>
      <c r="E54" s="61" t="str">
        <f>Cijene!B39</f>
        <v>SUDŽUKICA 12,85</v>
      </c>
      <c r="F54" s="371">
        <f>IF(Datum=Datum01,ArtikalI01,IF(Datum=Datum02,ArtikalI02,IF(Datum=Datum03,ArtikalI03,IF(Datum=Datum04,ArtikalI04,IF(Datum=Datum05,ArtikalI05,IF(Datum=Datum06,ArtikalI06,IF(Datum=Datum07,ArtikalI07,IF(Datum=Datum08,ArtikalI08,IF(Datum=Datum09,ArtikalI09,IF(Datum=Datum10,ArtikalI10,IF(Datum=Datum11,ArtikalI11,IF(Datum=Datum12,ArtikalI12,IF(Datum=Datum13,ArtikalI13,IF(Datum=Datum14,ArtikalI14,IF(Datum=Datum15,ArtikalI15,IF(Datum=Datum16,ArtikalI16,IF(Datum=Datum17,ArtikalI17,IF(Datum=Datum18,ArtikalI18,IF(Datum=Datum19,ArtikalI19,IF(Datum=Datum20,ArtikalI20,IF(Datum=Datum21,ArtikalI21,IF(Datum=Datum22,ArtikalI22,IF(Datum=Datum23,ArtikalI23,IF(Datum=Datum24,ArtikalI24,IF(Datum=Datum25,ArtikalI25,IF(Datum=Datum26,ArtikalI26,IF(Datum=Datum27,ArtikalI27,IF(Datum=Datum28,ArtikalI28,IF(Datum=Datum29,ArtikalI29,IF(Datum=Datum30,ArtikalI30,IF(Datum=Datum31,ArtikalI31,0)))))))))))))))))))))))))))))))</f>
        <v>0</v>
      </c>
      <c r="G54" s="93">
        <f>Cijene!C39</f>
        <v>0</v>
      </c>
      <c r="H54" s="93">
        <f t="shared" si="15"/>
        <v>0</v>
      </c>
      <c r="I54" s="136">
        <f>Cijene!D39</f>
        <v>12.85</v>
      </c>
      <c r="J54" s="93">
        <f t="shared" si="16"/>
        <v>0</v>
      </c>
    </row>
    <row r="55" spans="2:10" hidden="1">
      <c r="B55" s="30"/>
      <c r="C55" s="30"/>
      <c r="D55" s="30"/>
      <c r="E55" s="61" t="str">
        <f>Cijene!B40</f>
        <v>ĆEVAPI 12,85</v>
      </c>
      <c r="F55" s="140">
        <f>IF(Datum=Datum01,ArtikalJ01,IF(Datum=Datum02,ArtikalJ02,IF(Datum=Datum03,ArtikalJ03,IF(Datum=Datum04,ArtikalJ04,IF(Datum=Datum05,ArtikalJ05,IF(Datum=Datum06,ArtikalJ06,IF(Datum=Datum07,ArtikalJ07,IF(Datum=Datum08,ArtikalJ08,IF(Datum=Datum09,ArtikalJ09,IF(Datum=Datum10,ArtikalJ10,IF(Datum=Datum11,ArtikalJ11,IF(Datum=Datum12,ArtikalJ12,IF(Datum=Datum13,ArtikalJ13,IF(Datum=Datum14,ArtikalJ14,IF(Datum=Datum15,ArtikalJ15,IF(Datum=Datum16,ArtikalJ16,IF(Datum=Datum17,ArtikalJ17,IF(Datum=Datum18,ArtikalJ18,IF(Datum=Datum19,ArtikalJ19,IF(Datum=Datum20,ArtikalJ20,IF(Datum=Datum21,ArtikalJ21,IF(Datum=Datum22,ArtikalJ22,IF(Datum=Datum23,ArtikalJ23,IF(Datum=Datum24,ArtikalJ24,IF(Datum=Datum25,ArtikalJ25,IF(Datum=Datum26,ArtikalJ26,IF(Datum=Datum27,ArtikalJ27,IF(Datum=Datum28,ArtikalJ28,IF(Datum=Datum29,ArtikalJ29,IF(Datum=Datum30,ArtikalJ30,IF(Datum=Datum31,ArtikalJ31,0)))))))))))))))))))))))))))))))</f>
        <v>0</v>
      </c>
      <c r="G55" s="93">
        <f>Cijene!C40</f>
        <v>0</v>
      </c>
      <c r="H55" s="93">
        <f t="shared" si="15"/>
        <v>0</v>
      </c>
      <c r="I55" s="136">
        <f>Cijene!D40</f>
        <v>12.85</v>
      </c>
      <c r="J55" s="93">
        <f t="shared" si="16"/>
        <v>0</v>
      </c>
    </row>
    <row r="56" spans="2:10" hidden="1">
      <c r="B56" s="30"/>
      <c r="C56" s="30"/>
      <c r="D56" s="30"/>
      <c r="E56" s="61" t="str">
        <f>Cijene!B41</f>
        <v>ćevapi 12</v>
      </c>
      <c r="F56" s="368">
        <f>IF(Datum=Datum01,ArtikalK01,IF(Datum=Datum02,ArtikalK02,IF(Datum=Datum03,ArtikalK03,IF(Datum=Datum04,ArtikalK04,IF(Datum=Datum05,ArtikalK05,IF(Datum=Datum06,ArtikalK06,IF(Datum=Datum07,ArtikalK07,IF(Datum=Datum08,ArtikalK08,IF(Datum=Datum09,ArtikalK09,IF(Datum=Datum10,ArtikalK10,IF(Datum=Datum11,ArtikalK11,IF(Datum=Datum12,ArtikalK12,IF(Datum=Datum13,ArtikalK13,IF(Datum=Datum14,ArtikalK14,IF(Datum=Datum15,ArtikalK15,IF(Datum=Datum16,ArtikalK16,IF(Datum=Datum17,ArtikalK17,IF(Datum=Datum18,ArtikalK18,IF(Datum=Datum19,ArtikalK19,IF(Datum=Datum20,ArtikalK20,IF(Datum=Datum21,ArtikalK21,IF(Datum=Datum22,ArtikalK22,IF(Datum=Datum23,ArtikalK23,IF(Datum=Datum24,ArtikalK24,IF(Datum=Datum25,ArtikalK25,IF(Datum=Datum26,ArtikalK26,IF(Datum=Datum27,ArtikalK27,IF(Datum=Datum28,ArtikalK28,IF(Datum=Datum29,ArtikalK29,IF(Datum=Datum30,ArtikalK30,IF(Datum=Datum31,ArtikalK31,0)))))))))))))))))))))))))))))))</f>
        <v>0</v>
      </c>
      <c r="G56" s="93">
        <f>Cijene!C41</f>
        <v>0</v>
      </c>
      <c r="H56" s="93">
        <f t="shared" si="15"/>
        <v>0</v>
      </c>
      <c r="I56" s="136">
        <f>Cijene!D41</f>
        <v>1</v>
      </c>
      <c r="J56" s="93">
        <f t="shared" si="16"/>
        <v>0</v>
      </c>
    </row>
    <row r="57" spans="2:10" hidden="1">
      <c r="B57" s="30"/>
      <c r="C57" s="30"/>
      <c r="D57" s="30"/>
      <c r="E57" s="61" t="str">
        <f>Cijene!B42</f>
        <v>pljeskavice 12,85</v>
      </c>
      <c r="F57" s="371">
        <f>IF(Datum=Datum01,ArtikalL01,IF(Datum=Datum02,ArtikalL02,IF(Datum=Datum03,ArtikalL03,IF(Datum=Datum04,ArtikalL04,IF(Datum=Datum05,ArtikalL05,IF(Datum=Datum06,ArtikalL06,IF(Datum=Datum07,ArtikalL07,IF(Datum=Datum08,ArtikalL08,IF(Datum=Datum09,ArtikalL09,IF(Datum=Datum10,ArtikalL10,IF(Datum=Datum11,ArtikalL11,IF(Datum=Datum12,ArtikalL12,IF(Datum=Datum13,ArtikalL13,IF(Datum=Datum14,ArtikalL14,IF(Datum=Datum15,ArtikalL15,IF(Datum=Datum16,ArtikalL16,IF(Datum=Datum17,ArtikalL17,IF(Datum=Datum18,ArtikalL18,IF(Datum=Datum19,ArtikalL19,IF(Datum=Datum20,ArtikalL20,IF(Datum=Datum21,ArtikalL21,IF(Datum=Datum22,ArtikalL22,IF(Datum=Datum23,ArtikalL23,IF(Datum=Datum24,ArtikalL24,IF(Datum=Datum25,ArtikalL25,IF(Datum=Datum26,ArtikalL26,IF(Datum=Datum27,ArtikalL27,IF(Datum=Datum28,ArtikalL28,IF(Datum=Datum29,ArtikalL29,IF(Datum=Datum30,ArtikalL30,IF(Datum=Datum31,ArtikalL31,0)))))))))))))))))))))))))))))))</f>
        <v>0</v>
      </c>
      <c r="G57" s="93">
        <f>Cijene!C42</f>
        <v>0</v>
      </c>
      <c r="H57" s="93">
        <f t="shared" si="15"/>
        <v>0</v>
      </c>
      <c r="I57" s="136">
        <f>Cijene!D42</f>
        <v>1</v>
      </c>
      <c r="J57" s="93">
        <f t="shared" si="16"/>
        <v>0</v>
      </c>
    </row>
    <row r="58" spans="2:10" hidden="1">
      <c r="B58" s="30"/>
      <c r="C58" s="30"/>
      <c r="D58" s="30"/>
      <c r="E58" s="61" t="str">
        <f>Cijene!B43</f>
        <v>sudžukica 12 ž</v>
      </c>
      <c r="F58" s="369">
        <f>IF(Datum=Datum01,ArtikalM01,IF(Datum=Datum02,ArtikalM02,IF(Datum=Datum03,ArtikalM03,IF(Datum=Datum04,ArtikalM04,IF(Datum=Datum05,ArtikalM05,IF(Datum=Datum06,ArtikalM06,IF(Datum=Datum07,ArtikalM07,IF(Datum=Datum08,ArtikalM08,IF(Datum=Datum09,ArtikalM09,IF(Datum=Datum10,ArtikalM10,IF(Datum=Datum11,ArtikalM11,IF(Datum=Datum12,ArtikalM12,IF(Datum=Datum13,ArtikalM13,IF(Datum=Datum14,ArtikalM14,IF(Datum=Datum15,ArtikalM15,IF(Datum=Datum16,ArtikalM16,IF(Datum=Datum17,ArtikalM17,IF(Datum=Datum18,ArtikalM18,IF(Datum=Datum19,ArtikalM19,IF(Datum=Datum20,ArtikalM20,IF(Datum=Datum21,ArtikalM21,IF(Datum=Datum22,ArtikalM22,IF(Datum=Datum23,ArtikalM23,IF(Datum=Datum24,ArtikalM24,IF(Datum=Datum25,ArtikalM25,IF(Datum=Datum26,ArtikalM26,IF(Datum=Datum27,ArtikalM27,IF(Datum=Datum28,ArtikalM28,IF(Datum=Datum29,ArtikalM29,IF(Datum=Datum30,ArtikalM30,IF(Datum=Datum31,ArtikalM31,0)))))))))))))))))))))))))))))))</f>
        <v>0</v>
      </c>
      <c r="G58" s="93">
        <f>Cijene!C43</f>
        <v>0</v>
      </c>
      <c r="H58" s="93">
        <f t="shared" si="15"/>
        <v>0</v>
      </c>
      <c r="I58" s="136">
        <f>Cijene!D43</f>
        <v>1</v>
      </c>
      <c r="J58" s="93">
        <f t="shared" si="16"/>
        <v>0</v>
      </c>
    </row>
    <row r="59" spans="2:10" hidden="1">
      <c r="B59" s="30"/>
      <c r="C59" s="30"/>
      <c r="D59" s="30"/>
      <c r="E59" s="61" t="str">
        <f>Cijene!B44</f>
        <v>suho meso 10</v>
      </c>
      <c r="F59" s="368">
        <f>IF(Datum=Datum01,ArtikalN01,IF(Datum=Datum02,ArtikalN02,IF(Datum=Datum03,ArtikalN03,IF(Datum=Datum04,ArtikalN04,IF(Datum=Datum05,ArtikalN05,IF(Datum=Datum06,ArtikalN06,IF(Datum=Datum07,ArtikalN07,IF(Datum=Datum08,ArtikalN08,IF(Datum=Datum09,ArtikalN09,IF(Datum=Datum10,ArtikalN10,IF(Datum=Datum11,ArtikalN11,IF(Datum=Datum12,ArtikalN12,IF(Datum=Datum13,ArtikalN13,IF(Datum=Datum14,ArtikalN14,IF(Datum=Datum15,ArtikalN15,IF(Datum=Datum16,ArtikalN16,IF(Datum=Datum17,ArtikalN17,IF(Datum=Datum18,ArtikalN18,IF(Datum=Datum19,ArtikalN19,IF(Datum=Datum20,ArtikalN20,IF(Datum=Datum21,ArtikalN21,IF(Datum=Datum22,ArtikalN22,IF(Datum=Datum23,ArtikalN23,IF(Datum=Datum24,ArtikalN24,IF(Datum=Datum25,ArtikalN25,IF(Datum=Datum26,ArtikalN26,IF(Datum=Datum27,ArtikalN27,IF(Datum=Datum28,ArtikalN28,IF(Datum=Datum29,ArtikalN29,IF(Datum=Datum30,ArtikalN30,IF(Datum=Datum31,ArtikalN31,0)))))))))))))))))))))))))))))))</f>
        <v>0</v>
      </c>
      <c r="G59" s="93">
        <f>Cijene!C44</f>
        <v>0</v>
      </c>
      <c r="H59" s="93">
        <f t="shared" si="15"/>
        <v>0</v>
      </c>
      <c r="I59" s="136">
        <f>Cijene!D44</f>
        <v>1</v>
      </c>
      <c r="J59" s="93">
        <f t="shared" si="16"/>
        <v>0</v>
      </c>
    </row>
    <row r="60" spans="2:10" hidden="1">
      <c r="B60" s="30"/>
      <c r="C60" s="30"/>
      <c r="D60" s="30"/>
      <c r="E60" s="61" t="str">
        <f>Cijene!B45</f>
        <v>ARTIKAL O</v>
      </c>
      <c r="F60" s="369">
        <f>IF(Datum=Datum01,ArtikalO01,IF(Datum=Datum02,ArtikalO02,IF(Datum=Datum03,ArtikalO03,IF(Datum=Datum04,ArtikalO04,IF(Datum=Datum05,ArtikalO05,IF(Datum=Datum06,ArtikalO06,IF(Datum=Datum07,ArtikalO07,IF(Datum=Datum08,ArtikalO08,IF(Datum=Datum09,ArtikalO09,IF(Datum=Datum10,ArtikalO10,IF(Datum=Datum11,ArtikalO11,IF(Datum=Datum12,ArtikalO12,IF(Datum=Datum13,ArtikalO13,IF(Datum=Datum14,ArtikalO14,IF(Datum=Datum15,ArtikalO15,IF(Datum=Datum16,ArtikalO16,IF(Datum=Datum17,ArtikalO17,IF(Datum=Datum18,ArtikalO18,IF(Datum=Datum19,ArtikalO19,IF(Datum=Datum20,ArtikalO20,IF(Datum=Datum21,ArtikalO21,IF(Datum=Datum22,ArtikalO22,IF(Datum=Datum23,ArtikalO23,IF(Datum=Datum24,ArtikalO24,IF(Datum=Datum25,ArtikalO25,IF(Datum=Datum26,ArtikalO26,IF(Datum=Datum27,ArtikalO27,IF(Datum=Datum28,ArtikalO28,IF(Datum=Datum29,ArtikalO29,IF(Datum=Datum30,ArtikalO30,IF(Datum=Datum31,ArtikalO31,0)))))))))))))))))))))))))))))))</f>
        <v>0</v>
      </c>
      <c r="G60" s="93">
        <f>Cijene!C45</f>
        <v>0</v>
      </c>
      <c r="H60" s="93">
        <f t="shared" si="15"/>
        <v>0</v>
      </c>
      <c r="I60" s="136">
        <f>Cijene!D45</f>
        <v>1</v>
      </c>
      <c r="J60" s="93">
        <f t="shared" si="16"/>
        <v>0</v>
      </c>
    </row>
    <row r="61" spans="2:10">
      <c r="B61" s="457" t="s">
        <v>42</v>
      </c>
      <c r="C61" s="457"/>
      <c r="D61" s="58"/>
      <c r="E61" s="58"/>
      <c r="F61" s="370"/>
      <c r="G61" s="30"/>
      <c r="H61" s="59">
        <f>H45+H19+H34+SUM(H46:H60)</f>
        <v>7976.5</v>
      </c>
      <c r="I61" s="59"/>
      <c r="J61" s="59">
        <f>J45+J19+J34+SUM(J46:J60)</f>
        <v>10346.53571</v>
      </c>
    </row>
    <row r="62" spans="2:10">
      <c r="B62" s="30"/>
      <c r="C62" s="30"/>
      <c r="D62" s="30"/>
      <c r="E62" s="30"/>
      <c r="F62" s="30"/>
      <c r="G62" s="30"/>
      <c r="H62" s="30"/>
      <c r="I62" s="30"/>
      <c r="J62" s="30"/>
    </row>
    <row r="63" spans="2:10">
      <c r="B63" s="30"/>
      <c r="C63" s="30"/>
      <c r="D63" s="30"/>
      <c r="E63" s="458" t="s">
        <v>43</v>
      </c>
      <c r="F63" s="458"/>
      <c r="G63" s="30"/>
      <c r="H63" s="458" t="s">
        <v>44</v>
      </c>
      <c r="I63" s="458"/>
      <c r="J63" s="30"/>
    </row>
    <row r="64" spans="2:10">
      <c r="B64" s="22"/>
      <c r="C64" s="22"/>
      <c r="D64" s="28"/>
      <c r="E64" s="459"/>
      <c r="F64" s="459"/>
      <c r="H64" s="459"/>
      <c r="I64" s="459"/>
    </row>
    <row r="65" spans="2:10">
      <c r="B65" s="60"/>
      <c r="C65" s="30"/>
      <c r="D65" s="30"/>
      <c r="E65" s="30"/>
      <c r="F65" s="30"/>
      <c r="G65" s="30"/>
      <c r="H65" s="30"/>
      <c r="I65" s="30"/>
      <c r="J65" s="30"/>
    </row>
  </sheetData>
  <mergeCells count="15">
    <mergeCell ref="B61:C61"/>
    <mergeCell ref="E63:F63"/>
    <mergeCell ref="E64:F64"/>
    <mergeCell ref="H63:I63"/>
    <mergeCell ref="H64:I64"/>
    <mergeCell ref="C3:D3"/>
    <mergeCell ref="B34:D34"/>
    <mergeCell ref="B36:C36"/>
    <mergeCell ref="B40:C40"/>
    <mergeCell ref="B45:D45"/>
    <mergeCell ref="B7:C7"/>
    <mergeCell ref="B19:D19"/>
    <mergeCell ref="B11:C11"/>
    <mergeCell ref="B21:C21"/>
    <mergeCell ref="B25:C25"/>
  </mergeCells>
  <pageMargins left="0.19685039370078741" right="0.19685039370078741" top="0.59055118110236227" bottom="0.19685039370078741" header="0.31496062992125984" footer="0.31496062992125984"/>
  <pageSetup paperSize="9" scale="79" orientation="portrait" r:id="rId1"/>
  <headerFooter>
    <oddHeader>&amp;C&amp;"Times New Roman,Bold"&amp;14OBRAČUN Nabavke i klanja žive stoke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>
      <selection activeCell="E11" sqref="E11"/>
    </sheetView>
  </sheetViews>
  <sheetFormatPr defaultRowHeight="15"/>
  <cols>
    <col min="2" max="2" width="13.85546875" style="64" customWidth="1"/>
    <col min="3" max="3" width="10.7109375" style="64" customWidth="1"/>
    <col min="5" max="5" width="11.5703125" customWidth="1"/>
    <col min="6" max="6" width="9.5703125" bestFit="1" customWidth="1"/>
    <col min="8" max="8" width="12.28515625" customWidth="1"/>
    <col min="10" max="10" width="10.42578125" customWidth="1"/>
    <col min="11" max="11" width="12.140625" customWidth="1"/>
    <col min="12" max="12" width="9.5703125" bestFit="1" customWidth="1"/>
    <col min="13" max="13" width="10.42578125" customWidth="1"/>
  </cols>
  <sheetData>
    <row r="1" spans="1:13">
      <c r="A1" t="s">
        <v>68</v>
      </c>
      <c r="C1" s="76"/>
    </row>
    <row r="2" spans="1:13">
      <c r="A2" t="s">
        <v>69</v>
      </c>
      <c r="C2" s="77"/>
    </row>
    <row r="3" spans="1:13">
      <c r="A3" t="s">
        <v>70</v>
      </c>
      <c r="C3" s="77"/>
    </row>
    <row r="4" spans="1:13">
      <c r="A4" t="s">
        <v>71</v>
      </c>
      <c r="C4" s="95">
        <f>Datum</f>
        <v>41292</v>
      </c>
      <c r="E4" t="s">
        <v>72</v>
      </c>
    </row>
    <row r="5" spans="1:13">
      <c r="H5" s="79"/>
    </row>
    <row r="6" spans="1:13">
      <c r="A6" t="s">
        <v>73</v>
      </c>
      <c r="B6" s="76"/>
      <c r="C6" s="76"/>
      <c r="E6" s="79" t="s">
        <v>74</v>
      </c>
      <c r="F6" s="137">
        <v>61</v>
      </c>
      <c r="G6" s="78"/>
      <c r="I6" s="79" t="s">
        <v>75</v>
      </c>
      <c r="J6" s="96">
        <f>C4</f>
        <v>41292</v>
      </c>
      <c r="K6" s="97"/>
    </row>
    <row r="7" spans="1:13" ht="15.75" thickBot="1"/>
    <row r="8" spans="1:13">
      <c r="A8" s="460" t="s">
        <v>87</v>
      </c>
      <c r="B8" s="462" t="s">
        <v>76</v>
      </c>
      <c r="C8" s="462" t="s">
        <v>77</v>
      </c>
      <c r="D8" s="462" t="s">
        <v>78</v>
      </c>
      <c r="E8" s="462" t="s">
        <v>79</v>
      </c>
      <c r="F8" s="462"/>
      <c r="G8" s="462" t="s">
        <v>82</v>
      </c>
      <c r="H8" s="462" t="s">
        <v>83</v>
      </c>
      <c r="I8" s="462"/>
      <c r="J8" s="462" t="s">
        <v>84</v>
      </c>
      <c r="K8" s="462" t="s">
        <v>85</v>
      </c>
      <c r="L8" s="462"/>
      <c r="M8" s="464" t="s">
        <v>86</v>
      </c>
    </row>
    <row r="9" spans="1:13" ht="19.5" customHeight="1" thickBot="1">
      <c r="A9" s="461"/>
      <c r="B9" s="463"/>
      <c r="C9" s="463"/>
      <c r="D9" s="463"/>
      <c r="E9" s="100" t="s">
        <v>80</v>
      </c>
      <c r="F9" s="100" t="s">
        <v>81</v>
      </c>
      <c r="G9" s="463"/>
      <c r="H9" s="100" t="s">
        <v>80</v>
      </c>
      <c r="I9" s="100" t="s">
        <v>81</v>
      </c>
      <c r="J9" s="463"/>
      <c r="K9" s="100" t="s">
        <v>80</v>
      </c>
      <c r="L9" s="100" t="s">
        <v>81</v>
      </c>
      <c r="M9" s="465"/>
    </row>
    <row r="10" spans="1:13" ht="15.75" thickBot="1">
      <c r="A10" s="101">
        <v>1</v>
      </c>
      <c r="B10" s="102">
        <v>2</v>
      </c>
      <c r="C10" s="102">
        <v>3</v>
      </c>
      <c r="D10" s="102">
        <v>4</v>
      </c>
      <c r="E10" s="102">
        <v>5</v>
      </c>
      <c r="F10" s="102">
        <v>6</v>
      </c>
      <c r="G10" s="102" t="s">
        <v>113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  <c r="M10" s="103">
        <v>13</v>
      </c>
    </row>
    <row r="11" spans="1:13">
      <c r="A11" s="107" t="s">
        <v>88</v>
      </c>
      <c r="B11" s="108" t="s">
        <v>89</v>
      </c>
      <c r="C11" s="108" t="s">
        <v>41</v>
      </c>
      <c r="D11" s="109">
        <f>Obracun!F10</f>
        <v>781</v>
      </c>
      <c r="E11" s="109">
        <f>Obracun!G10</f>
        <v>7.6511686843763673</v>
      </c>
      <c r="F11" s="109">
        <f>E11*D11</f>
        <v>5975.562742497943</v>
      </c>
      <c r="G11" s="109">
        <f>I11-F11</f>
        <v>699.65093271573187</v>
      </c>
      <c r="H11" s="110">
        <f t="shared" ref="H11" si="0">K11/(1+J11)</f>
        <v>8.5470085470085468</v>
      </c>
      <c r="I11" s="109">
        <f>D11*H11</f>
        <v>6675.2136752136748</v>
      </c>
      <c r="J11" s="111">
        <v>0.17</v>
      </c>
      <c r="K11" s="109">
        <f>Obracun!I10</f>
        <v>10</v>
      </c>
      <c r="L11" s="109">
        <f>K11*D11</f>
        <v>7810</v>
      </c>
      <c r="M11" s="112">
        <f>L11-I11</f>
        <v>1134.7863247863252</v>
      </c>
    </row>
    <row r="12" spans="1:13">
      <c r="A12" s="68"/>
      <c r="B12" s="65"/>
      <c r="C12" s="65"/>
      <c r="D12" s="67"/>
      <c r="E12" s="67"/>
      <c r="F12" s="66"/>
      <c r="G12" s="66"/>
      <c r="H12" s="66"/>
      <c r="I12" s="86">
        <f t="shared" ref="I12:I17" si="1">D12*H12</f>
        <v>0</v>
      </c>
      <c r="J12" s="99"/>
      <c r="K12" s="66"/>
      <c r="L12" s="66"/>
      <c r="M12" s="104">
        <f t="shared" ref="M12:M16" si="2">L12-I12</f>
        <v>0</v>
      </c>
    </row>
    <row r="13" spans="1:13">
      <c r="A13" s="68" t="s">
        <v>90</v>
      </c>
      <c r="B13" s="65" t="s">
        <v>50</v>
      </c>
      <c r="C13" s="65" t="s">
        <v>41</v>
      </c>
      <c r="D13" s="66">
        <f>Obracun!F12</f>
        <v>14.449119999999999</v>
      </c>
      <c r="E13" s="66">
        <f>Obracun!G12</f>
        <v>4.59070121062582</v>
      </c>
      <c r="F13" s="66">
        <f t="shared" ref="F13:F36" si="3">E13*D13</f>
        <v>66.33159267647774</v>
      </c>
      <c r="G13" s="66">
        <f t="shared" ref="G13:G55" si="4">I13-F13</f>
        <v>7.7664586055735469</v>
      </c>
      <c r="H13" s="66">
        <f>K13/(1+J13)</f>
        <v>5.1282051282051286</v>
      </c>
      <c r="I13" s="86">
        <f t="shared" si="1"/>
        <v>74.098051282051287</v>
      </c>
      <c r="J13" s="99">
        <v>0.17</v>
      </c>
      <c r="K13" s="66">
        <f>Obracun!I12</f>
        <v>6</v>
      </c>
      <c r="L13" s="66">
        <f t="shared" ref="L13:L17" si="5">K13*D13</f>
        <v>86.69471999999999</v>
      </c>
      <c r="M13" s="104">
        <f t="shared" si="2"/>
        <v>12.596668717948702</v>
      </c>
    </row>
    <row r="14" spans="1:13">
      <c r="A14" s="68" t="s">
        <v>91</v>
      </c>
      <c r="B14" s="65" t="s">
        <v>51</v>
      </c>
      <c r="C14" s="65" t="s">
        <v>41</v>
      </c>
      <c r="D14" s="66">
        <f>Obracun!F13</f>
        <v>5.0646399999999998</v>
      </c>
      <c r="E14" s="66">
        <f>Obracun!G13</f>
        <v>3.8255843421881837</v>
      </c>
      <c r="F14" s="66">
        <f t="shared" si="3"/>
        <v>19.375207482819963</v>
      </c>
      <c r="G14" s="66">
        <f t="shared" si="4"/>
        <v>2.268553200940719</v>
      </c>
      <c r="H14" s="66">
        <f t="shared" ref="H14:H19" si="6">K14/(1+J14)</f>
        <v>4.2735042735042734</v>
      </c>
      <c r="I14" s="86">
        <f t="shared" si="1"/>
        <v>21.643760683760682</v>
      </c>
      <c r="J14" s="99">
        <v>0.17</v>
      </c>
      <c r="K14" s="66">
        <f>Obracun!I13</f>
        <v>5</v>
      </c>
      <c r="L14" s="66">
        <f t="shared" si="5"/>
        <v>25.3232</v>
      </c>
      <c r="M14" s="104">
        <f t="shared" si="2"/>
        <v>3.6794393162393177</v>
      </c>
    </row>
    <row r="15" spans="1:13">
      <c r="A15" s="68" t="s">
        <v>92</v>
      </c>
      <c r="B15" s="65" t="s">
        <v>52</v>
      </c>
      <c r="C15" s="65" t="s">
        <v>41</v>
      </c>
      <c r="D15" s="66">
        <f>Obracun!F14</f>
        <v>5.8094400000000004</v>
      </c>
      <c r="E15" s="66">
        <f>Obracun!G14</f>
        <v>7.6511686843763673</v>
      </c>
      <c r="F15" s="66">
        <f t="shared" si="3"/>
        <v>44.449005401763444</v>
      </c>
      <c r="G15" s="66">
        <f t="shared" si="4"/>
        <v>5.2043279315698925</v>
      </c>
      <c r="H15" s="66">
        <f t="shared" si="6"/>
        <v>8.5470085470085468</v>
      </c>
      <c r="I15" s="86">
        <f t="shared" si="1"/>
        <v>49.653333333333336</v>
      </c>
      <c r="J15" s="99">
        <v>0.17</v>
      </c>
      <c r="K15" s="66">
        <f>Obracun!I14</f>
        <v>10</v>
      </c>
      <c r="L15" s="66">
        <f t="shared" si="5"/>
        <v>58.094400000000007</v>
      </c>
      <c r="M15" s="104">
        <f t="shared" si="2"/>
        <v>8.4410666666666714</v>
      </c>
    </row>
    <row r="16" spans="1:13">
      <c r="A16" s="68" t="s">
        <v>93</v>
      </c>
      <c r="B16" s="65" t="s">
        <v>53</v>
      </c>
      <c r="C16" s="65" t="s">
        <v>41</v>
      </c>
      <c r="D16" s="66">
        <f>Obracun!F15</f>
        <v>1.3406399999999998</v>
      </c>
      <c r="E16" s="66">
        <f>Obracun!G15</f>
        <v>0</v>
      </c>
      <c r="F16" s="66">
        <f t="shared" si="3"/>
        <v>0</v>
      </c>
      <c r="G16" s="66">
        <f t="shared" si="4"/>
        <v>0</v>
      </c>
      <c r="H16" s="66">
        <f t="shared" si="6"/>
        <v>0</v>
      </c>
      <c r="I16" s="86">
        <f t="shared" si="1"/>
        <v>0</v>
      </c>
      <c r="J16" s="99">
        <v>0.17</v>
      </c>
      <c r="K16" s="66">
        <f>Obracun!I15</f>
        <v>0</v>
      </c>
      <c r="L16" s="66">
        <f t="shared" si="5"/>
        <v>0</v>
      </c>
      <c r="M16" s="104">
        <f t="shared" si="2"/>
        <v>0</v>
      </c>
    </row>
    <row r="17" spans="1:13">
      <c r="A17" s="68" t="s">
        <v>94</v>
      </c>
      <c r="B17" s="65" t="s">
        <v>54</v>
      </c>
      <c r="C17" s="65" t="s">
        <v>41</v>
      </c>
      <c r="D17" s="66">
        <f>Obracun!F16</f>
        <v>127.33616000000001</v>
      </c>
      <c r="E17" s="66">
        <f>Obracun!G16</f>
        <v>1.5302337368752734</v>
      </c>
      <c r="F17" s="66">
        <f t="shared" si="3"/>
        <v>194.85408795614774</v>
      </c>
      <c r="G17" s="66">
        <f t="shared" si="4"/>
        <v>22.814561616501862</v>
      </c>
      <c r="H17" s="66">
        <f t="shared" si="6"/>
        <v>1.7094017094017095</v>
      </c>
      <c r="I17" s="86">
        <f t="shared" si="1"/>
        <v>217.6686495726496</v>
      </c>
      <c r="J17" s="99">
        <v>0.17</v>
      </c>
      <c r="K17" s="66">
        <f>Obracun!I16</f>
        <v>2</v>
      </c>
      <c r="L17" s="66">
        <f t="shared" si="5"/>
        <v>254.67232000000001</v>
      </c>
      <c r="M17" s="104">
        <f>L17-I17</f>
        <v>37.003670427350414</v>
      </c>
    </row>
    <row r="18" spans="1:13">
      <c r="A18" s="68"/>
      <c r="B18" s="69" t="s">
        <v>95</v>
      </c>
      <c r="C18" s="69" t="s">
        <v>41</v>
      </c>
      <c r="D18" s="87">
        <f>SUM(D13:D17)</f>
        <v>154</v>
      </c>
      <c r="E18" s="88"/>
      <c r="F18" s="87">
        <f>SUM(F13:F17)</f>
        <v>325.00989351720887</v>
      </c>
      <c r="G18" s="87">
        <f t="shared" si="4"/>
        <v>38.05390135458606</v>
      </c>
      <c r="H18" s="66"/>
      <c r="I18" s="87">
        <f>SUM(I13:I17)</f>
        <v>363.06379487179493</v>
      </c>
      <c r="J18" s="98">
        <v>0.17</v>
      </c>
      <c r="K18" s="66"/>
      <c r="L18" s="87">
        <f>SUM(L13:L17)</f>
        <v>424.78464000000002</v>
      </c>
      <c r="M18" s="105">
        <f>SUM(M12:M17)</f>
        <v>61.720845128205106</v>
      </c>
    </row>
    <row r="19" spans="1:13">
      <c r="A19" s="68" t="s">
        <v>104</v>
      </c>
      <c r="B19" s="65" t="s">
        <v>55</v>
      </c>
      <c r="C19" s="65" t="s">
        <v>41</v>
      </c>
      <c r="D19" s="66">
        <f>Obracun!F18</f>
        <v>90.865599999999986</v>
      </c>
      <c r="E19" s="66">
        <f>Obracun!G18</f>
        <v>0.91814024212516399</v>
      </c>
      <c r="F19" s="66">
        <f t="shared" si="3"/>
        <v>83.427363984848284</v>
      </c>
      <c r="G19" s="66">
        <f t="shared" si="4"/>
        <v>9.7681231946388891</v>
      </c>
      <c r="H19" s="66">
        <f t="shared" si="6"/>
        <v>1.0256410256410258</v>
      </c>
      <c r="I19" s="66">
        <f>H19*D19</f>
        <v>93.195487179487174</v>
      </c>
      <c r="J19" s="99">
        <v>0.17</v>
      </c>
      <c r="K19" s="66">
        <f>Obracun!I18</f>
        <v>1.2</v>
      </c>
      <c r="L19" s="66">
        <f>K19*D19</f>
        <v>109.03871999999998</v>
      </c>
      <c r="M19" s="106">
        <f t="shared" ref="M19:M55" si="7">I19*J19</f>
        <v>15.843232820512821</v>
      </c>
    </row>
    <row r="20" spans="1:13" ht="15.75" thickBot="1">
      <c r="A20" s="113"/>
      <c r="B20" s="114" t="s">
        <v>96</v>
      </c>
      <c r="C20" s="114" t="s">
        <v>41</v>
      </c>
      <c r="D20" s="115">
        <f>D18+D19+D11</f>
        <v>1025.8656000000001</v>
      </c>
      <c r="E20" s="116"/>
      <c r="F20" s="115">
        <f>F19+F18+F11</f>
        <v>6384</v>
      </c>
      <c r="G20" s="115">
        <f t="shared" si="4"/>
        <v>747.47295726495668</v>
      </c>
      <c r="H20" s="115"/>
      <c r="I20" s="115">
        <f>I11+I18+I19</f>
        <v>7131.4729572649567</v>
      </c>
      <c r="J20" s="117">
        <v>0.17</v>
      </c>
      <c r="K20" s="115"/>
      <c r="L20" s="115">
        <f>L19+L11+L18</f>
        <v>8343.8233600000003</v>
      </c>
      <c r="M20" s="118">
        <f t="shared" si="7"/>
        <v>1212.3504027350427</v>
      </c>
    </row>
    <row r="21" spans="1:13">
      <c r="A21" s="71" t="s">
        <v>106</v>
      </c>
      <c r="B21" s="72" t="s">
        <v>97</v>
      </c>
      <c r="C21" s="72" t="s">
        <v>41</v>
      </c>
      <c r="D21" s="89">
        <f>Obracun!F24</f>
        <v>131</v>
      </c>
      <c r="E21" s="89">
        <f>Obracun!G24</f>
        <v>10.337230905876224</v>
      </c>
      <c r="F21" s="89">
        <f t="shared" si="3"/>
        <v>1354.1772486697853</v>
      </c>
      <c r="G21" s="89">
        <f t="shared" si="4"/>
        <v>101.37830688577037</v>
      </c>
      <c r="H21" s="89">
        <f>K21/(1+J21)</f>
        <v>11.111111111111112</v>
      </c>
      <c r="I21" s="89">
        <f>H21*D21</f>
        <v>1455.5555555555557</v>
      </c>
      <c r="J21" s="91">
        <v>0.17</v>
      </c>
      <c r="K21" s="89">
        <f>Obracun!I24</f>
        <v>13</v>
      </c>
      <c r="L21" s="89">
        <f t="shared" ref="L21" si="8">I21*(1+J21)</f>
        <v>1703</v>
      </c>
      <c r="M21" s="90">
        <f t="shared" si="7"/>
        <v>247.44444444444449</v>
      </c>
    </row>
    <row r="22" spans="1:13">
      <c r="A22" s="68"/>
      <c r="B22" s="65"/>
      <c r="C22" s="65"/>
      <c r="D22" s="66"/>
      <c r="E22" s="87"/>
      <c r="F22" s="66"/>
      <c r="G22" s="66"/>
      <c r="H22" s="86"/>
      <c r="I22" s="66"/>
      <c r="J22" s="99"/>
      <c r="K22" s="86"/>
      <c r="L22" s="66"/>
      <c r="M22" s="106"/>
    </row>
    <row r="23" spans="1:13">
      <c r="A23" s="68" t="s">
        <v>90</v>
      </c>
      <c r="B23" s="65" t="s">
        <v>61</v>
      </c>
      <c r="C23" s="65" t="s">
        <v>41</v>
      </c>
      <c r="D23" s="66">
        <f>Obracun!F26</f>
        <v>12.62926</v>
      </c>
      <c r="E23" s="86">
        <f>Obracun!G26</f>
        <v>3.1806864325772994</v>
      </c>
      <c r="F23" s="66">
        <f t="shared" si="3"/>
        <v>40.169715935491183</v>
      </c>
      <c r="G23" s="66">
        <f t="shared" si="4"/>
        <v>3.0072413294660834</v>
      </c>
      <c r="H23" s="86">
        <f t="shared" ref="H23:H28" si="9">K23/(1+J23)</f>
        <v>3.4188034188034191</v>
      </c>
      <c r="I23" s="66">
        <f>H23*D23</f>
        <v>43.176957264957267</v>
      </c>
      <c r="J23" s="99">
        <v>0.17</v>
      </c>
      <c r="K23" s="86">
        <f>Obracun!I26</f>
        <v>4</v>
      </c>
      <c r="L23" s="66">
        <f>K23*D23</f>
        <v>50.517040000000001</v>
      </c>
      <c r="M23" s="106">
        <f t="shared" si="7"/>
        <v>7.3400827350427358</v>
      </c>
    </row>
    <row r="24" spans="1:13">
      <c r="A24" s="68" t="s">
        <v>91</v>
      </c>
      <c r="B24" s="65" t="s">
        <v>62</v>
      </c>
      <c r="C24" s="65" t="s">
        <v>41</v>
      </c>
      <c r="D24" s="66">
        <f>Obracun!F27</f>
        <v>12.005000000000001</v>
      </c>
      <c r="E24" s="86">
        <f>Obracun!G27</f>
        <v>6.3613728651545989</v>
      </c>
      <c r="F24" s="66">
        <f t="shared" si="3"/>
        <v>76.36828124618097</v>
      </c>
      <c r="G24" s="66">
        <f t="shared" si="4"/>
        <v>5.7171888392891219</v>
      </c>
      <c r="H24" s="86">
        <f t="shared" si="9"/>
        <v>6.8376068376068382</v>
      </c>
      <c r="I24" s="66">
        <f t="shared" ref="I24:I28" si="10">H24*D24</f>
        <v>82.085470085470092</v>
      </c>
      <c r="J24" s="99">
        <v>0.17</v>
      </c>
      <c r="K24" s="86">
        <f>Obracun!I27</f>
        <v>8</v>
      </c>
      <c r="L24" s="66">
        <f t="shared" ref="L24:L28" si="11">K24*D24</f>
        <v>96.04</v>
      </c>
      <c r="M24" s="106">
        <f t="shared" si="7"/>
        <v>13.954529914529918</v>
      </c>
    </row>
    <row r="25" spans="1:13">
      <c r="A25" s="68" t="s">
        <v>92</v>
      </c>
      <c r="B25" s="65" t="s">
        <v>50</v>
      </c>
      <c r="C25" s="65" t="s">
        <v>41</v>
      </c>
      <c r="D25" s="66">
        <f>Obracun!F28</f>
        <v>4.1297199999999998</v>
      </c>
      <c r="E25" s="86">
        <f>Obracun!G28</f>
        <v>11.132402514020548</v>
      </c>
      <c r="F25" s="66">
        <f t="shared" si="3"/>
        <v>45.973705310200934</v>
      </c>
      <c r="G25" s="66">
        <f t="shared" si="4"/>
        <v>3.4417476812520533</v>
      </c>
      <c r="H25" s="86">
        <f t="shared" si="9"/>
        <v>11.965811965811966</v>
      </c>
      <c r="I25" s="66">
        <f t="shared" si="10"/>
        <v>49.415452991452987</v>
      </c>
      <c r="J25" s="99">
        <v>0.17</v>
      </c>
      <c r="K25" s="86">
        <f>Obracun!I28</f>
        <v>14</v>
      </c>
      <c r="L25" s="66">
        <f t="shared" si="11"/>
        <v>57.816079999999999</v>
      </c>
      <c r="M25" s="106">
        <f t="shared" si="7"/>
        <v>8.4006270085470085</v>
      </c>
    </row>
    <row r="26" spans="1:13">
      <c r="A26" s="68" t="s">
        <v>93</v>
      </c>
      <c r="B26" s="65" t="s">
        <v>51</v>
      </c>
      <c r="C26" s="65" t="s">
        <v>41</v>
      </c>
      <c r="D26" s="66">
        <f>Obracun!F29</f>
        <v>1.4646099999999997</v>
      </c>
      <c r="E26" s="86">
        <f>Obracun!G29</f>
        <v>6.3613728651545989</v>
      </c>
      <c r="F26" s="66">
        <f t="shared" si="3"/>
        <v>9.3169303120340761</v>
      </c>
      <c r="G26" s="66">
        <f t="shared" si="4"/>
        <v>0.69749703839327282</v>
      </c>
      <c r="H26" s="86">
        <f t="shared" si="9"/>
        <v>6.8376068376068382</v>
      </c>
      <c r="I26" s="66">
        <f t="shared" si="10"/>
        <v>10.014427350427349</v>
      </c>
      <c r="J26" s="99">
        <v>0.17</v>
      </c>
      <c r="K26" s="86">
        <f>Obracun!I29</f>
        <v>8</v>
      </c>
      <c r="L26" s="66">
        <f t="shared" si="11"/>
        <v>11.716879999999998</v>
      </c>
      <c r="M26" s="106">
        <f t="shared" si="7"/>
        <v>1.7024526495726495</v>
      </c>
    </row>
    <row r="27" spans="1:13">
      <c r="A27" s="68" t="s">
        <v>94</v>
      </c>
      <c r="B27" s="65" t="s">
        <v>98</v>
      </c>
      <c r="C27" s="65" t="s">
        <v>41</v>
      </c>
      <c r="D27" s="66">
        <f>Obracun!F30</f>
        <v>0.88836999999999999</v>
      </c>
      <c r="E27" s="86">
        <f>Obracun!G30</f>
        <v>11.132402514020548</v>
      </c>
      <c r="F27" s="66">
        <f t="shared" si="3"/>
        <v>9.8896924213804347</v>
      </c>
      <c r="G27" s="66">
        <f t="shared" si="4"/>
        <v>0.74037595468794137</v>
      </c>
      <c r="H27" s="86">
        <f t="shared" si="9"/>
        <v>11.965811965811966</v>
      </c>
      <c r="I27" s="66">
        <f t="shared" si="10"/>
        <v>10.630068376068376</v>
      </c>
      <c r="J27" s="99">
        <v>0.17</v>
      </c>
      <c r="K27" s="86">
        <f>Obracun!I30</f>
        <v>14</v>
      </c>
      <c r="L27" s="66">
        <f t="shared" si="11"/>
        <v>12.43718</v>
      </c>
      <c r="M27" s="106">
        <f t="shared" si="7"/>
        <v>1.8071116239316241</v>
      </c>
    </row>
    <row r="28" spans="1:13">
      <c r="A28" s="68" t="s">
        <v>104</v>
      </c>
      <c r="B28" s="65" t="s">
        <v>54</v>
      </c>
      <c r="C28" s="65" t="s">
        <v>41</v>
      </c>
      <c r="D28" s="66">
        <f>Obracun!F31</f>
        <v>10.883039999999996</v>
      </c>
      <c r="E28" s="86">
        <f>Obracun!G31</f>
        <v>2.3855148244329745</v>
      </c>
      <c r="F28" s="66">
        <f t="shared" si="3"/>
        <v>25.96165325489703</v>
      </c>
      <c r="G28" s="66">
        <f t="shared" si="4"/>
        <v>1.9435775143337324</v>
      </c>
      <c r="H28" s="86">
        <f t="shared" si="9"/>
        <v>2.5641025641025643</v>
      </c>
      <c r="I28" s="66">
        <f t="shared" si="10"/>
        <v>27.905230769230762</v>
      </c>
      <c r="J28" s="99">
        <v>0.17</v>
      </c>
      <c r="K28" s="86">
        <f>Obracun!I31</f>
        <v>3</v>
      </c>
      <c r="L28" s="66">
        <f t="shared" si="11"/>
        <v>32.649119999999989</v>
      </c>
      <c r="M28" s="106">
        <f t="shared" si="7"/>
        <v>4.7438892307692297</v>
      </c>
    </row>
    <row r="29" spans="1:13">
      <c r="A29" s="68"/>
      <c r="B29" s="69" t="s">
        <v>99</v>
      </c>
      <c r="C29" s="69" t="s">
        <v>41</v>
      </c>
      <c r="D29" s="87">
        <f>SUM(D23:D28)</f>
        <v>41.999999999999993</v>
      </c>
      <c r="E29" s="87"/>
      <c r="F29" s="87">
        <f>SUM(F23:F28)</f>
        <v>207.67997848018462</v>
      </c>
      <c r="G29" s="87">
        <f t="shared" si="4"/>
        <v>15.547628357422241</v>
      </c>
      <c r="H29" s="87"/>
      <c r="I29" s="87">
        <f>SUM(I23:I28)</f>
        <v>223.22760683760686</v>
      </c>
      <c r="J29" s="98">
        <v>0.17</v>
      </c>
      <c r="K29" s="87"/>
      <c r="L29" s="87">
        <f>SUM(L23:L28)</f>
        <v>261.17630000000003</v>
      </c>
      <c r="M29" s="105">
        <f>SUM(M23:M28)</f>
        <v>37.948693162393162</v>
      </c>
    </row>
    <row r="30" spans="1:13">
      <c r="A30" s="68" t="s">
        <v>105</v>
      </c>
      <c r="B30" s="65" t="s">
        <v>55</v>
      </c>
      <c r="C30" s="65" t="s">
        <v>41</v>
      </c>
      <c r="D30" s="66">
        <f>Obracun!F33</f>
        <v>15.414419999999998</v>
      </c>
      <c r="E30" s="86">
        <f>Obracun!G33</f>
        <v>1.9879290203608122</v>
      </c>
      <c r="F30" s="66">
        <f t="shared" si="3"/>
        <v>30.642772850030106</v>
      </c>
      <c r="G30" s="66">
        <f t="shared" si="4"/>
        <v>2.2940220217647607</v>
      </c>
      <c r="H30" s="66">
        <f>K30/(1+J30)</f>
        <v>2.1367521367521367</v>
      </c>
      <c r="I30" s="66">
        <f>H30*D30</f>
        <v>32.936794871794866</v>
      </c>
      <c r="J30" s="99">
        <v>0.17</v>
      </c>
      <c r="K30" s="66">
        <f>Obracun!I33</f>
        <v>2.5</v>
      </c>
      <c r="L30" s="66">
        <f>K30*D30</f>
        <v>38.536049999999996</v>
      </c>
      <c r="M30" s="106">
        <f t="shared" si="7"/>
        <v>5.5992551282051277</v>
      </c>
    </row>
    <row r="31" spans="1:13" ht="15.75" thickBot="1">
      <c r="A31" s="113"/>
      <c r="B31" s="114" t="s">
        <v>100</v>
      </c>
      <c r="C31" s="114" t="s">
        <v>41</v>
      </c>
      <c r="D31" s="115">
        <f>D21+D29+D30</f>
        <v>188.41442000000001</v>
      </c>
      <c r="E31" s="115"/>
      <c r="F31" s="115">
        <f>F30+F29+F21</f>
        <v>1592.5</v>
      </c>
      <c r="G31" s="115">
        <f t="shared" si="4"/>
        <v>119.21995726495743</v>
      </c>
      <c r="H31" s="115"/>
      <c r="I31" s="115">
        <f>I30+I29+I21</f>
        <v>1711.7199572649574</v>
      </c>
      <c r="J31" s="117">
        <v>0.17</v>
      </c>
      <c r="K31" s="115"/>
      <c r="L31" s="115">
        <f>L30+L29+L21</f>
        <v>2002.71235</v>
      </c>
      <c r="M31" s="118">
        <f>M30+M29+M21</f>
        <v>290.99239273504276</v>
      </c>
    </row>
    <row r="32" spans="1:13">
      <c r="A32" s="71" t="s">
        <v>107</v>
      </c>
      <c r="B32" s="72" t="s">
        <v>47</v>
      </c>
      <c r="C32" s="72" t="s">
        <v>41</v>
      </c>
      <c r="D32" s="89">
        <f>Obracun!F39</f>
        <v>0</v>
      </c>
      <c r="E32" s="89">
        <f>Obracun!G39</f>
        <v>0</v>
      </c>
      <c r="F32" s="89">
        <f>E32*D32</f>
        <v>0</v>
      </c>
      <c r="G32" s="89">
        <f t="shared" si="4"/>
        <v>0</v>
      </c>
      <c r="H32" s="89">
        <f>K32/(1+J32)</f>
        <v>11.111111111111112</v>
      </c>
      <c r="I32" s="89">
        <f>H32*D32</f>
        <v>0</v>
      </c>
      <c r="J32" s="91">
        <v>0.17</v>
      </c>
      <c r="K32" s="89">
        <f>Obracun!I39</f>
        <v>13</v>
      </c>
      <c r="L32" s="89">
        <f>K32*D32</f>
        <v>0</v>
      </c>
      <c r="M32" s="90">
        <f t="shared" si="7"/>
        <v>0</v>
      </c>
    </row>
    <row r="33" spans="1:13">
      <c r="A33" s="68"/>
      <c r="B33" s="65"/>
      <c r="C33" s="65"/>
      <c r="D33" s="66"/>
      <c r="E33" s="67"/>
      <c r="F33" s="66"/>
      <c r="G33" s="66"/>
      <c r="H33" s="86"/>
      <c r="I33" s="87"/>
      <c r="J33" s="99"/>
      <c r="K33" s="86"/>
      <c r="L33" s="86"/>
      <c r="M33" s="106"/>
    </row>
    <row r="34" spans="1:13">
      <c r="A34" s="68" t="s">
        <v>90</v>
      </c>
      <c r="B34" s="65" t="s">
        <v>61</v>
      </c>
      <c r="C34" s="65" t="s">
        <v>41</v>
      </c>
      <c r="D34" s="66">
        <f>Obracun!F41</f>
        <v>0</v>
      </c>
      <c r="E34" s="66">
        <f>Obracun!G41</f>
        <v>0</v>
      </c>
      <c r="F34" s="66">
        <f t="shared" si="3"/>
        <v>0</v>
      </c>
      <c r="G34" s="66">
        <f t="shared" si="4"/>
        <v>0</v>
      </c>
      <c r="H34" s="86">
        <f t="shared" ref="H34:H36" si="12">K34/(1+J34)</f>
        <v>2.5641025641025643</v>
      </c>
      <c r="I34" s="86">
        <f t="shared" ref="I34:I36" si="13">H34*D34</f>
        <v>0</v>
      </c>
      <c r="J34" s="99">
        <v>0.17</v>
      </c>
      <c r="K34" s="86">
        <f>Obracun!I41</f>
        <v>3</v>
      </c>
      <c r="L34" s="86">
        <f t="shared" ref="L34:L36" si="14">K34*D34</f>
        <v>0</v>
      </c>
      <c r="M34" s="106">
        <f t="shared" si="7"/>
        <v>0</v>
      </c>
    </row>
    <row r="35" spans="1:13">
      <c r="A35" s="68" t="s">
        <v>91</v>
      </c>
      <c r="B35" s="65" t="s">
        <v>66</v>
      </c>
      <c r="C35" s="65" t="s">
        <v>41</v>
      </c>
      <c r="D35" s="66">
        <f>Obracun!F42</f>
        <v>0</v>
      </c>
      <c r="E35" s="66">
        <f>Obracun!G42</f>
        <v>0</v>
      </c>
      <c r="F35" s="66">
        <f t="shared" si="3"/>
        <v>0</v>
      </c>
      <c r="G35" s="66">
        <f t="shared" si="4"/>
        <v>0</v>
      </c>
      <c r="H35" s="86">
        <f t="shared" si="12"/>
        <v>4.2735042735042734</v>
      </c>
      <c r="I35" s="86">
        <f t="shared" si="13"/>
        <v>0</v>
      </c>
      <c r="J35" s="99">
        <v>0.17</v>
      </c>
      <c r="K35" s="86">
        <f>Obracun!I42</f>
        <v>5</v>
      </c>
      <c r="L35" s="86">
        <f t="shared" si="14"/>
        <v>0</v>
      </c>
      <c r="M35" s="106">
        <f t="shared" si="7"/>
        <v>0</v>
      </c>
    </row>
    <row r="36" spans="1:13">
      <c r="A36" s="68" t="s">
        <v>92</v>
      </c>
      <c r="B36" s="65" t="s">
        <v>101</v>
      </c>
      <c r="C36" s="65" t="s">
        <v>41</v>
      </c>
      <c r="D36" s="66">
        <f>Obracun!F44</f>
        <v>0</v>
      </c>
      <c r="E36" s="66">
        <f>Obracun!G44</f>
        <v>0</v>
      </c>
      <c r="F36" s="66">
        <f t="shared" si="3"/>
        <v>0</v>
      </c>
      <c r="G36" s="66">
        <f t="shared" si="4"/>
        <v>0</v>
      </c>
      <c r="H36" s="86">
        <f t="shared" si="12"/>
        <v>5</v>
      </c>
      <c r="I36" s="86">
        <f t="shared" si="13"/>
        <v>0</v>
      </c>
      <c r="J36" s="99">
        <v>0.17</v>
      </c>
      <c r="K36" s="86">
        <f>Obracun!I44</f>
        <v>5.85</v>
      </c>
      <c r="L36" s="86">
        <f t="shared" si="14"/>
        <v>0</v>
      </c>
      <c r="M36" s="106">
        <f t="shared" si="7"/>
        <v>0</v>
      </c>
    </row>
    <row r="37" spans="1:13">
      <c r="A37" s="68"/>
      <c r="B37" s="69" t="s">
        <v>102</v>
      </c>
      <c r="C37" s="69" t="s">
        <v>41</v>
      </c>
      <c r="D37" s="87">
        <f>D36+D35+D34</f>
        <v>0</v>
      </c>
      <c r="E37" s="87"/>
      <c r="F37" s="87">
        <f t="shared" ref="F37" si="15">F36+F35+F34</f>
        <v>0</v>
      </c>
      <c r="G37" s="87">
        <f t="shared" si="4"/>
        <v>0</v>
      </c>
      <c r="H37" s="87"/>
      <c r="I37" s="87">
        <f>SUM(I34:I36)</f>
        <v>0</v>
      </c>
      <c r="J37" s="98">
        <v>0.17</v>
      </c>
      <c r="K37" s="87"/>
      <c r="L37" s="87">
        <f>SUM(L34:L36)</f>
        <v>0</v>
      </c>
      <c r="M37" s="105">
        <f t="shared" si="7"/>
        <v>0</v>
      </c>
    </row>
    <row r="38" spans="1:13" ht="15.75" thickBot="1">
      <c r="A38" s="113"/>
      <c r="B38" s="114" t="s">
        <v>112</v>
      </c>
      <c r="C38" s="114" t="s">
        <v>41</v>
      </c>
      <c r="D38" s="115">
        <f>D37+D32</f>
        <v>0</v>
      </c>
      <c r="E38" s="115"/>
      <c r="F38" s="115">
        <f t="shared" ref="F38" si="16">F37+F32</f>
        <v>0</v>
      </c>
      <c r="G38" s="115">
        <f t="shared" si="4"/>
        <v>0</v>
      </c>
      <c r="H38" s="115"/>
      <c r="I38" s="115">
        <f>I37+I32</f>
        <v>0</v>
      </c>
      <c r="J38" s="117">
        <v>0.17</v>
      </c>
      <c r="K38" s="115"/>
      <c r="L38" s="115">
        <f>L37+L32</f>
        <v>0</v>
      </c>
      <c r="M38" s="118">
        <f t="shared" si="7"/>
        <v>0</v>
      </c>
    </row>
    <row r="39" spans="1:13">
      <c r="A39" s="119"/>
      <c r="B39" s="73"/>
      <c r="C39" s="72"/>
      <c r="D39" s="120"/>
      <c r="E39" s="120"/>
      <c r="F39" s="89"/>
      <c r="G39" s="89"/>
      <c r="H39" s="89"/>
      <c r="I39" s="89"/>
      <c r="J39" s="91"/>
      <c r="K39" s="89"/>
      <c r="L39" s="89"/>
      <c r="M39" s="90"/>
    </row>
    <row r="40" spans="1:13">
      <c r="A40" s="70" t="s">
        <v>108</v>
      </c>
      <c r="B40" s="69" t="str">
        <f>Obracun!E46</f>
        <v xml:space="preserve">SUHO MESO </v>
      </c>
      <c r="C40" s="69" t="s">
        <v>41</v>
      </c>
      <c r="D40" s="87">
        <f>Obracun!F46</f>
        <v>0</v>
      </c>
      <c r="E40" s="87">
        <f>Obracun!F46</f>
        <v>0</v>
      </c>
      <c r="F40" s="87">
        <f>Obracun!G46</f>
        <v>0</v>
      </c>
      <c r="G40" s="87">
        <f t="shared" si="4"/>
        <v>0</v>
      </c>
      <c r="H40" s="87">
        <f>Obracun!I46</f>
        <v>20</v>
      </c>
      <c r="I40" s="87">
        <f t="shared" ref="I40:I55" si="17">L40/1.17</f>
        <v>0</v>
      </c>
      <c r="J40" s="98">
        <v>0.17</v>
      </c>
      <c r="K40" s="87">
        <f>Obracun!I46</f>
        <v>20</v>
      </c>
      <c r="L40" s="87">
        <f>K40*D40</f>
        <v>0</v>
      </c>
      <c r="M40" s="105">
        <f t="shared" si="7"/>
        <v>0</v>
      </c>
    </row>
    <row r="41" spans="1:13">
      <c r="A41" s="70" t="s">
        <v>109</v>
      </c>
      <c r="B41" s="69" t="str">
        <f>Obracun!E47</f>
        <v>SUDŽUKA</v>
      </c>
      <c r="C41" s="69" t="s">
        <v>41</v>
      </c>
      <c r="D41" s="87">
        <f>Obracun!F47</f>
        <v>0</v>
      </c>
      <c r="E41" s="87">
        <f>Obracun!F47</f>
        <v>0</v>
      </c>
      <c r="F41" s="87">
        <f>Obracun!G47</f>
        <v>0</v>
      </c>
      <c r="G41" s="87">
        <f t="shared" ref="G41:G54" si="18">I41-F41</f>
        <v>0</v>
      </c>
      <c r="H41" s="87">
        <f>Obracun!I47</f>
        <v>15</v>
      </c>
      <c r="I41" s="87">
        <f t="shared" ref="I41:I54" si="19">L41/1.17</f>
        <v>0</v>
      </c>
      <c r="J41" s="98">
        <v>0.17</v>
      </c>
      <c r="K41" s="87">
        <f>Obracun!I47</f>
        <v>15</v>
      </c>
      <c r="L41" s="87">
        <f t="shared" ref="L41:L54" si="20">K41*D41</f>
        <v>0</v>
      </c>
      <c r="M41" s="105">
        <f t="shared" ref="M41:M54" si="21">I41*J41</f>
        <v>0</v>
      </c>
    </row>
    <row r="42" spans="1:13">
      <c r="A42" s="70" t="s">
        <v>110</v>
      </c>
      <c r="B42" s="69" t="str">
        <f>Obracun!E48</f>
        <v>SALAMA KUHANA</v>
      </c>
      <c r="C42" s="69" t="s">
        <v>41</v>
      </c>
      <c r="D42" s="87">
        <f>Obracun!F48</f>
        <v>0</v>
      </c>
      <c r="E42" s="87">
        <f>Obracun!F48</f>
        <v>0</v>
      </c>
      <c r="F42" s="87">
        <f>Obracun!G48</f>
        <v>0</v>
      </c>
      <c r="G42" s="87">
        <f t="shared" si="18"/>
        <v>0</v>
      </c>
      <c r="H42" s="87">
        <f>Obracun!I48</f>
        <v>6</v>
      </c>
      <c r="I42" s="87">
        <f t="shared" si="19"/>
        <v>0</v>
      </c>
      <c r="J42" s="98">
        <v>0.17</v>
      </c>
      <c r="K42" s="87">
        <f>Obracun!I48</f>
        <v>6</v>
      </c>
      <c r="L42" s="87">
        <f t="shared" si="20"/>
        <v>0</v>
      </c>
      <c r="M42" s="105">
        <f t="shared" si="21"/>
        <v>0</v>
      </c>
    </row>
    <row r="43" spans="1:13">
      <c r="A43" s="70" t="s">
        <v>111</v>
      </c>
      <c r="B43" s="69" t="str">
        <f>Obracun!E49</f>
        <v>KAURMA</v>
      </c>
      <c r="C43" s="69" t="s">
        <v>41</v>
      </c>
      <c r="D43" s="87">
        <f>Obracun!F49</f>
        <v>0</v>
      </c>
      <c r="E43" s="87">
        <f>Obracun!F49</f>
        <v>0</v>
      </c>
      <c r="F43" s="87">
        <f>Obracun!G49</f>
        <v>0</v>
      </c>
      <c r="G43" s="87">
        <f t="shared" si="18"/>
        <v>0</v>
      </c>
      <c r="H43" s="87">
        <f>Obracun!I49</f>
        <v>3</v>
      </c>
      <c r="I43" s="87">
        <f t="shared" si="19"/>
        <v>0</v>
      </c>
      <c r="J43" s="98">
        <v>0.17</v>
      </c>
      <c r="K43" s="87">
        <f>Obracun!I49</f>
        <v>3</v>
      </c>
      <c r="L43" s="87">
        <f t="shared" si="20"/>
        <v>0</v>
      </c>
      <c r="M43" s="105">
        <f t="shared" si="21"/>
        <v>0</v>
      </c>
    </row>
    <row r="44" spans="1:13">
      <c r="A44" s="70" t="s">
        <v>213</v>
      </c>
      <c r="B44" s="69" t="str">
        <f>Obracun!E50</f>
        <v>OVČIJA STELJA</v>
      </c>
      <c r="C44" s="69" t="s">
        <v>41</v>
      </c>
      <c r="D44" s="87">
        <f>Obracun!F50</f>
        <v>0</v>
      </c>
      <c r="E44" s="87">
        <f>Obracun!F50</f>
        <v>0</v>
      </c>
      <c r="F44" s="87">
        <f>Obracun!G50</f>
        <v>0</v>
      </c>
      <c r="G44" s="87">
        <f t="shared" si="18"/>
        <v>0</v>
      </c>
      <c r="H44" s="87">
        <f>Obracun!I50</f>
        <v>20</v>
      </c>
      <c r="I44" s="87">
        <f t="shared" si="19"/>
        <v>0</v>
      </c>
      <c r="J44" s="98">
        <v>0.17</v>
      </c>
      <c r="K44" s="87">
        <f>Obracun!I50</f>
        <v>20</v>
      </c>
      <c r="L44" s="87">
        <f t="shared" si="20"/>
        <v>0</v>
      </c>
      <c r="M44" s="105">
        <f t="shared" si="21"/>
        <v>0</v>
      </c>
    </row>
    <row r="45" spans="1:13">
      <c r="A45" s="70" t="s">
        <v>214</v>
      </c>
      <c r="B45" s="69" t="str">
        <f>Obracun!E51</f>
        <v>ĆEVAPI 10</v>
      </c>
      <c r="C45" s="69" t="s">
        <v>41</v>
      </c>
      <c r="D45" s="87">
        <f>Obracun!F51</f>
        <v>0</v>
      </c>
      <c r="E45" s="87">
        <f>Obracun!F51</f>
        <v>0</v>
      </c>
      <c r="F45" s="87">
        <f>Obracun!G51</f>
        <v>0</v>
      </c>
      <c r="G45" s="87">
        <f t="shared" si="18"/>
        <v>0</v>
      </c>
      <c r="H45" s="87">
        <f>Obracun!I51</f>
        <v>10</v>
      </c>
      <c r="I45" s="87">
        <f t="shared" si="19"/>
        <v>0</v>
      </c>
      <c r="J45" s="98">
        <v>0.17</v>
      </c>
      <c r="K45" s="87">
        <f>Obracun!I51</f>
        <v>10</v>
      </c>
      <c r="L45" s="87">
        <f t="shared" si="20"/>
        <v>0</v>
      </c>
      <c r="M45" s="105">
        <f t="shared" si="21"/>
        <v>0</v>
      </c>
    </row>
    <row r="46" spans="1:13">
      <c r="A46" s="70" t="s">
        <v>215</v>
      </c>
      <c r="B46" s="69" t="str">
        <f>Obracun!E52</f>
        <v>SUDŽUKICA 11</v>
      </c>
      <c r="C46" s="69" t="s">
        <v>41</v>
      </c>
      <c r="D46" s="87">
        <f>Obracun!F52</f>
        <v>0</v>
      </c>
      <c r="E46" s="87">
        <f>Obracun!F52</f>
        <v>0</v>
      </c>
      <c r="F46" s="87">
        <f>Obracun!G52</f>
        <v>0</v>
      </c>
      <c r="G46" s="87">
        <f t="shared" si="18"/>
        <v>0</v>
      </c>
      <c r="H46" s="87">
        <f>Obracun!I52</f>
        <v>11</v>
      </c>
      <c r="I46" s="87">
        <f t="shared" si="19"/>
        <v>0</v>
      </c>
      <c r="J46" s="98">
        <v>0.17</v>
      </c>
      <c r="K46" s="87">
        <f>Obracun!I52</f>
        <v>11</v>
      </c>
      <c r="L46" s="87">
        <f t="shared" si="20"/>
        <v>0</v>
      </c>
      <c r="M46" s="105">
        <f t="shared" si="21"/>
        <v>0</v>
      </c>
    </row>
    <row r="47" spans="1:13">
      <c r="A47" s="70" t="s">
        <v>216</v>
      </c>
      <c r="B47" s="69" t="str">
        <f>Obracun!E53</f>
        <v>PLJESKAVICE 10</v>
      </c>
      <c r="C47" s="69" t="s">
        <v>41</v>
      </c>
      <c r="D47" s="87">
        <f>Obracun!F53</f>
        <v>0</v>
      </c>
      <c r="E47" s="87">
        <f>Obracun!F53</f>
        <v>0</v>
      </c>
      <c r="F47" s="87">
        <f>Obracun!G53</f>
        <v>0</v>
      </c>
      <c r="G47" s="87">
        <f t="shared" si="18"/>
        <v>0</v>
      </c>
      <c r="H47" s="87">
        <f>Obracun!I53</f>
        <v>10</v>
      </c>
      <c r="I47" s="87">
        <f t="shared" si="19"/>
        <v>0</v>
      </c>
      <c r="J47" s="98">
        <v>0.17</v>
      </c>
      <c r="K47" s="87">
        <f>Obracun!I53</f>
        <v>10</v>
      </c>
      <c r="L47" s="87">
        <f t="shared" si="20"/>
        <v>0</v>
      </c>
      <c r="M47" s="105">
        <f t="shared" si="21"/>
        <v>0</v>
      </c>
    </row>
    <row r="48" spans="1:13">
      <c r="A48" s="70" t="s">
        <v>217</v>
      </c>
      <c r="B48" s="69" t="str">
        <f>Obracun!E54</f>
        <v>SUDŽUKICA 12,85</v>
      </c>
      <c r="C48" s="69" t="s">
        <v>41</v>
      </c>
      <c r="D48" s="87">
        <f>Obracun!F54</f>
        <v>0</v>
      </c>
      <c r="E48" s="87">
        <f>Obracun!F54</f>
        <v>0</v>
      </c>
      <c r="F48" s="87">
        <f>Obracun!G54</f>
        <v>0</v>
      </c>
      <c r="G48" s="87">
        <f t="shared" si="18"/>
        <v>0</v>
      </c>
      <c r="H48" s="87">
        <f>Obracun!I54</f>
        <v>12.85</v>
      </c>
      <c r="I48" s="87">
        <f t="shared" si="19"/>
        <v>0</v>
      </c>
      <c r="J48" s="98">
        <v>0.17</v>
      </c>
      <c r="K48" s="87">
        <f>Obracun!I54</f>
        <v>12.85</v>
      </c>
      <c r="L48" s="87">
        <f t="shared" si="20"/>
        <v>0</v>
      </c>
      <c r="M48" s="105">
        <f t="shared" si="21"/>
        <v>0</v>
      </c>
    </row>
    <row r="49" spans="1:13">
      <c r="A49" s="70" t="s">
        <v>218</v>
      </c>
      <c r="B49" s="69" t="str">
        <f>Obracun!E55</f>
        <v>ĆEVAPI 12,85</v>
      </c>
      <c r="C49" s="69" t="s">
        <v>41</v>
      </c>
      <c r="D49" s="87">
        <f>Obracun!F55</f>
        <v>0</v>
      </c>
      <c r="E49" s="87">
        <f>Obracun!F55</f>
        <v>0</v>
      </c>
      <c r="F49" s="87">
        <f>Obracun!G55</f>
        <v>0</v>
      </c>
      <c r="G49" s="87">
        <f t="shared" si="18"/>
        <v>0</v>
      </c>
      <c r="H49" s="87">
        <f>Obracun!I55</f>
        <v>12.85</v>
      </c>
      <c r="I49" s="87">
        <f t="shared" si="19"/>
        <v>0</v>
      </c>
      <c r="J49" s="98">
        <v>0.17</v>
      </c>
      <c r="K49" s="87">
        <f>Obracun!I55</f>
        <v>12.85</v>
      </c>
      <c r="L49" s="87">
        <f t="shared" si="20"/>
        <v>0</v>
      </c>
      <c r="M49" s="105">
        <f t="shared" si="21"/>
        <v>0</v>
      </c>
    </row>
    <row r="50" spans="1:13">
      <c r="A50" s="70" t="s">
        <v>219</v>
      </c>
      <c r="B50" s="69" t="str">
        <f>Obracun!E56</f>
        <v>ćevapi 12</v>
      </c>
      <c r="C50" s="69" t="s">
        <v>41</v>
      </c>
      <c r="D50" s="87">
        <f>Obracun!F56</f>
        <v>0</v>
      </c>
      <c r="E50" s="87">
        <f>Obracun!F56</f>
        <v>0</v>
      </c>
      <c r="F50" s="87">
        <f>Obracun!G56</f>
        <v>0</v>
      </c>
      <c r="G50" s="87">
        <f t="shared" si="18"/>
        <v>0</v>
      </c>
      <c r="H50" s="87">
        <f>Obracun!I56</f>
        <v>1</v>
      </c>
      <c r="I50" s="87">
        <f t="shared" si="19"/>
        <v>0</v>
      </c>
      <c r="J50" s="98">
        <v>0.17</v>
      </c>
      <c r="K50" s="87">
        <f>Obracun!I56</f>
        <v>1</v>
      </c>
      <c r="L50" s="87">
        <f t="shared" si="20"/>
        <v>0</v>
      </c>
      <c r="M50" s="105">
        <f t="shared" si="21"/>
        <v>0</v>
      </c>
    </row>
    <row r="51" spans="1:13">
      <c r="A51" s="70" t="s">
        <v>220</v>
      </c>
      <c r="B51" s="69" t="str">
        <f>Obracun!E57</f>
        <v>pljeskavice 12,85</v>
      </c>
      <c r="C51" s="69" t="s">
        <v>41</v>
      </c>
      <c r="D51" s="87">
        <f>Obracun!F57</f>
        <v>0</v>
      </c>
      <c r="E51" s="87">
        <f>Obracun!F57</f>
        <v>0</v>
      </c>
      <c r="F51" s="87">
        <f>Obracun!G57</f>
        <v>0</v>
      </c>
      <c r="G51" s="87">
        <f t="shared" si="18"/>
        <v>0</v>
      </c>
      <c r="H51" s="87">
        <f>Obracun!I57</f>
        <v>1</v>
      </c>
      <c r="I51" s="87">
        <f t="shared" si="19"/>
        <v>0</v>
      </c>
      <c r="J51" s="98">
        <v>0.17</v>
      </c>
      <c r="K51" s="87">
        <f>Obracun!I57</f>
        <v>1</v>
      </c>
      <c r="L51" s="87">
        <f t="shared" si="20"/>
        <v>0</v>
      </c>
      <c r="M51" s="105">
        <f t="shared" si="21"/>
        <v>0</v>
      </c>
    </row>
    <row r="52" spans="1:13">
      <c r="A52" s="70" t="s">
        <v>221</v>
      </c>
      <c r="B52" s="69" t="str">
        <f>Obracun!E58</f>
        <v>sudžukica 12 ž</v>
      </c>
      <c r="C52" s="69" t="s">
        <v>41</v>
      </c>
      <c r="D52" s="87">
        <f>Obracun!F58</f>
        <v>0</v>
      </c>
      <c r="E52" s="87">
        <f>Obracun!F58</f>
        <v>0</v>
      </c>
      <c r="F52" s="87">
        <f>Obracun!G58</f>
        <v>0</v>
      </c>
      <c r="G52" s="87">
        <f t="shared" si="18"/>
        <v>0</v>
      </c>
      <c r="H52" s="87">
        <f>Obracun!I58</f>
        <v>1</v>
      </c>
      <c r="I52" s="87">
        <f t="shared" si="19"/>
        <v>0</v>
      </c>
      <c r="J52" s="98">
        <v>0.17</v>
      </c>
      <c r="K52" s="87">
        <f>Obracun!I58</f>
        <v>1</v>
      </c>
      <c r="L52" s="87">
        <f t="shared" si="20"/>
        <v>0</v>
      </c>
      <c r="M52" s="105">
        <f t="shared" si="21"/>
        <v>0</v>
      </c>
    </row>
    <row r="53" spans="1:13">
      <c r="A53" s="70" t="s">
        <v>222</v>
      </c>
      <c r="B53" s="69" t="str">
        <f>Obracun!E59</f>
        <v>suho meso 10</v>
      </c>
      <c r="C53" s="69" t="s">
        <v>41</v>
      </c>
      <c r="D53" s="87">
        <f>Obracun!F59</f>
        <v>0</v>
      </c>
      <c r="E53" s="87">
        <f>Obracun!F59</f>
        <v>0</v>
      </c>
      <c r="F53" s="87">
        <f>Obracun!G59</f>
        <v>0</v>
      </c>
      <c r="G53" s="87">
        <f t="shared" si="18"/>
        <v>0</v>
      </c>
      <c r="H53" s="87">
        <f>Obracun!I59</f>
        <v>1</v>
      </c>
      <c r="I53" s="87">
        <f t="shared" si="19"/>
        <v>0</v>
      </c>
      <c r="J53" s="98">
        <v>0.17</v>
      </c>
      <c r="K53" s="87">
        <f>Obracun!I59</f>
        <v>1</v>
      </c>
      <c r="L53" s="87">
        <f t="shared" si="20"/>
        <v>0</v>
      </c>
      <c r="M53" s="105">
        <f t="shared" si="21"/>
        <v>0</v>
      </c>
    </row>
    <row r="54" spans="1:13" ht="15.75" thickBot="1">
      <c r="A54" s="70" t="s">
        <v>223</v>
      </c>
      <c r="B54" s="69" t="str">
        <f>Obracun!E60</f>
        <v>ARTIKAL O</v>
      </c>
      <c r="C54" s="69" t="s">
        <v>41</v>
      </c>
      <c r="D54" s="87">
        <f>Obracun!F60</f>
        <v>0</v>
      </c>
      <c r="E54" s="87">
        <f>Obracun!F60</f>
        <v>0</v>
      </c>
      <c r="F54" s="87">
        <f>Obracun!G60</f>
        <v>0</v>
      </c>
      <c r="G54" s="87">
        <f t="shared" si="18"/>
        <v>0</v>
      </c>
      <c r="H54" s="87">
        <f>Obracun!I60</f>
        <v>1</v>
      </c>
      <c r="I54" s="87">
        <f t="shared" si="19"/>
        <v>0</v>
      </c>
      <c r="J54" s="98">
        <v>0.17</v>
      </c>
      <c r="K54" s="87">
        <f>Obracun!I60</f>
        <v>1</v>
      </c>
      <c r="L54" s="87">
        <f t="shared" si="20"/>
        <v>0</v>
      </c>
      <c r="M54" s="105">
        <f t="shared" si="21"/>
        <v>0</v>
      </c>
    </row>
    <row r="55" spans="1:13" ht="15.75" thickBot="1">
      <c r="A55" s="121"/>
      <c r="B55" s="122" t="s">
        <v>103</v>
      </c>
      <c r="C55" s="122" t="s">
        <v>41</v>
      </c>
      <c r="D55" s="123"/>
      <c r="E55" s="123"/>
      <c r="F55" s="124">
        <f>SUM(F40:F54)+F38+F31+F20</f>
        <v>7976.5</v>
      </c>
      <c r="G55" s="124">
        <f t="shared" si="4"/>
        <v>866.69291452991456</v>
      </c>
      <c r="H55" s="124">
        <f>Obracun!I43</f>
        <v>0</v>
      </c>
      <c r="I55" s="124">
        <f t="shared" si="17"/>
        <v>8843.1929145299146</v>
      </c>
      <c r="J55" s="125">
        <v>0.17</v>
      </c>
      <c r="K55" s="124"/>
      <c r="L55" s="124">
        <f>SUM(L40:L54)+L38+L31+L20</f>
        <v>10346.53571</v>
      </c>
      <c r="M55" s="126">
        <f t="shared" si="7"/>
        <v>1503.3427954700855</v>
      </c>
    </row>
    <row r="57" spans="1:13">
      <c r="J57" t="s">
        <v>114</v>
      </c>
      <c r="L57" s="74">
        <f>I55</f>
        <v>8843.1929145299146</v>
      </c>
    </row>
    <row r="58" spans="1:13">
      <c r="J58" t="s">
        <v>116</v>
      </c>
      <c r="L58" s="75">
        <f>M55</f>
        <v>1503.3427954700855</v>
      </c>
    </row>
    <row r="59" spans="1:13">
      <c r="J59" t="s">
        <v>115</v>
      </c>
      <c r="L59" s="75">
        <f>L55</f>
        <v>10346.53571</v>
      </c>
    </row>
  </sheetData>
  <mergeCells count="10">
    <mergeCell ref="J8:J9"/>
    <mergeCell ref="M8:M9"/>
    <mergeCell ref="K8:L8"/>
    <mergeCell ref="E8:F8"/>
    <mergeCell ref="H8:I8"/>
    <mergeCell ref="A8:A9"/>
    <mergeCell ref="B8:B9"/>
    <mergeCell ref="C8:C9"/>
    <mergeCell ref="D8:D9"/>
    <mergeCell ref="G8:G9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pane ySplit="5" topLeftCell="A6" activePane="bottomLeft" state="frozen"/>
      <selection activeCell="B4" sqref="B4"/>
      <selection pane="bottomLeft" activeCell="I24" sqref="I24"/>
    </sheetView>
  </sheetViews>
  <sheetFormatPr defaultRowHeight="15"/>
  <cols>
    <col min="2" max="2" width="12.28515625" style="235" bestFit="1" customWidth="1"/>
    <col min="3" max="3" width="8" style="263" bestFit="1" customWidth="1"/>
    <col min="4" max="4" width="11.7109375" style="263" bestFit="1" customWidth="1"/>
    <col min="5" max="5" width="11.42578125" style="263" bestFit="1" customWidth="1"/>
    <col min="6" max="6" width="20.85546875" style="263" bestFit="1" customWidth="1"/>
    <col min="7" max="7" width="8" style="264" bestFit="1" customWidth="1"/>
    <col min="8" max="8" width="11.7109375" style="264" bestFit="1" customWidth="1"/>
    <col min="9" max="9" width="11.42578125" style="264" bestFit="1" customWidth="1"/>
    <col min="10" max="10" width="20.140625" style="264" bestFit="1" customWidth="1"/>
    <col min="11" max="11" width="8" style="265" bestFit="1" customWidth="1"/>
    <col min="12" max="12" width="11.7109375" style="265" bestFit="1" customWidth="1"/>
    <col min="13" max="13" width="11.42578125" style="265" bestFit="1" customWidth="1"/>
    <col min="14" max="14" width="19.140625" style="265" bestFit="1" customWidth="1"/>
  </cols>
  <sheetData>
    <row r="1" spans="1:14">
      <c r="B1" s="275"/>
      <c r="C1" s="466" t="s">
        <v>48</v>
      </c>
      <c r="D1" s="467"/>
      <c r="E1" s="467"/>
      <c r="F1" s="468"/>
      <c r="G1" s="469" t="s">
        <v>60</v>
      </c>
      <c r="H1" s="470"/>
      <c r="I1" s="470"/>
      <c r="J1" s="471"/>
      <c r="K1" s="472" t="s">
        <v>65</v>
      </c>
      <c r="L1" s="473"/>
      <c r="M1" s="473"/>
      <c r="N1" s="474"/>
    </row>
    <row r="2" spans="1:14">
      <c r="A2" t="s">
        <v>175</v>
      </c>
      <c r="B2" s="276">
        <f>'UNOS PODATAKA'!C3</f>
        <v>41275</v>
      </c>
      <c r="C2" s="301">
        <f>[2]ZivaStoka!$C$4</f>
        <v>1</v>
      </c>
      <c r="D2" s="246">
        <f>[2]ZivaStoka!$D$2</f>
        <v>1730</v>
      </c>
      <c r="E2" s="246">
        <v>4.2</v>
      </c>
      <c r="F2" s="294">
        <f>E2*D2</f>
        <v>7266</v>
      </c>
      <c r="G2" s="280">
        <v>0</v>
      </c>
      <c r="H2" s="266">
        <v>0</v>
      </c>
      <c r="I2" s="266">
        <v>6.5</v>
      </c>
      <c r="J2" s="293">
        <f>I2*H2</f>
        <v>0</v>
      </c>
      <c r="K2" s="296"/>
      <c r="L2" s="267"/>
      <c r="M2" s="267"/>
      <c r="N2" s="268"/>
    </row>
    <row r="3" spans="1:14">
      <c r="B3" s="276" t="s">
        <v>178</v>
      </c>
      <c r="C3" s="301">
        <f>C2+SUM(C6:C10002)</f>
        <v>18</v>
      </c>
      <c r="D3" s="274">
        <f t="shared" ref="D3:F3" si="0">D2+SUM(D6:D10002)</f>
        <v>10380</v>
      </c>
      <c r="E3" s="285">
        <f>ROUND(IF(D4=0,0,F4/D4),2)</f>
        <v>4.2</v>
      </c>
      <c r="F3" s="305">
        <f t="shared" si="0"/>
        <v>43596</v>
      </c>
      <c r="G3" s="280">
        <f t="shared" ref="G3" si="1">G2+SUM(G6:G10002)</f>
        <v>6</v>
      </c>
      <c r="H3" s="272">
        <f t="shared" ref="H3" si="2">H2+SUM(H6:H10002)</f>
        <v>750</v>
      </c>
      <c r="I3" s="284">
        <f>ROUND(IF(H4=0,0,J4/H4),2)</f>
        <v>0</v>
      </c>
      <c r="J3" s="307">
        <f t="shared" ref="J3" si="3">J2+SUM(J6:J10002)</f>
        <v>4875</v>
      </c>
      <c r="K3" s="296">
        <f t="shared" ref="K3" si="4">K2+SUM(K6:K10002)</f>
        <v>0</v>
      </c>
      <c r="L3" s="279">
        <f t="shared" ref="L3" si="5">L2+SUM(L6:L10002)</f>
        <v>0</v>
      </c>
      <c r="M3" s="295">
        <f>ROUND(IF(L4=0,0,N4/L4),2)</f>
        <v>0</v>
      </c>
      <c r="N3" s="309">
        <f t="shared" ref="N3" si="6">N2+SUM(N6:N10002)</f>
        <v>0</v>
      </c>
    </row>
    <row r="4" spans="1:14" s="287" customFormat="1" ht="23.25">
      <c r="A4" s="287" t="s">
        <v>176</v>
      </c>
      <c r="B4" s="286" t="s">
        <v>176</v>
      </c>
      <c r="C4" s="302">
        <f>C3-Ulazi!C3</f>
        <v>5</v>
      </c>
      <c r="D4" s="288">
        <f>D3-Ulazi!D3</f>
        <v>3785</v>
      </c>
      <c r="E4" s="288"/>
      <c r="F4" s="306">
        <f>F3-Ulazi!F3</f>
        <v>15897</v>
      </c>
      <c r="G4" s="289">
        <f>G3-Ulazi!I3</f>
        <v>0</v>
      </c>
      <c r="H4" s="290">
        <f>H3-Ulazi!J3</f>
        <v>0</v>
      </c>
      <c r="I4" s="290"/>
      <c r="J4" s="308">
        <f>J3-Ulazi!L3</f>
        <v>0</v>
      </c>
      <c r="K4" s="297">
        <f>K3-Ulazi!O3</f>
        <v>0</v>
      </c>
      <c r="L4" s="291">
        <f>L3-Ulazi!P3</f>
        <v>0</v>
      </c>
      <c r="M4" s="291"/>
      <c r="N4" s="310">
        <f>N3-Ulazi!R3</f>
        <v>0</v>
      </c>
    </row>
    <row r="5" spans="1:14">
      <c r="A5" t="s">
        <v>169</v>
      </c>
      <c r="B5" s="277" t="s">
        <v>170</v>
      </c>
      <c r="C5" s="301" t="s">
        <v>171</v>
      </c>
      <c r="D5" s="246" t="s">
        <v>172</v>
      </c>
      <c r="E5" s="246" t="s">
        <v>173</v>
      </c>
      <c r="F5" s="273" t="s">
        <v>174</v>
      </c>
      <c r="G5" s="280" t="s">
        <v>171</v>
      </c>
      <c r="H5" s="266" t="s">
        <v>172</v>
      </c>
      <c r="I5" s="266" t="s">
        <v>173</v>
      </c>
      <c r="J5" s="281" t="s">
        <v>174</v>
      </c>
      <c r="K5" s="296" t="s">
        <v>171</v>
      </c>
      <c r="L5" s="267" t="s">
        <v>172</v>
      </c>
      <c r="M5" s="267" t="s">
        <v>173</v>
      </c>
      <c r="N5" s="268" t="s">
        <v>174</v>
      </c>
    </row>
    <row r="6" spans="1:14">
      <c r="B6" s="276">
        <f>B2</f>
        <v>41275</v>
      </c>
      <c r="C6" s="301">
        <v>17</v>
      </c>
      <c r="D6" s="246">
        <v>8650</v>
      </c>
      <c r="E6" s="246">
        <v>4.2</v>
      </c>
      <c r="F6" s="294">
        <f>E6*D6</f>
        <v>36330</v>
      </c>
      <c r="G6" s="280"/>
      <c r="H6" s="266"/>
      <c r="I6" s="266"/>
      <c r="J6" s="293">
        <f>I6*H6</f>
        <v>0</v>
      </c>
      <c r="K6" s="296"/>
      <c r="L6" s="267"/>
      <c r="M6" s="267"/>
      <c r="N6" s="292">
        <f>L6*M6</f>
        <v>0</v>
      </c>
    </row>
    <row r="7" spans="1:14">
      <c r="B7" s="276">
        <f>B6+1</f>
        <v>41276</v>
      </c>
      <c r="C7" s="301"/>
      <c r="D7" s="246"/>
      <c r="E7" s="246"/>
      <c r="F7" s="294">
        <f t="shared" ref="F7:F36" si="7">E7*D7</f>
        <v>0</v>
      </c>
      <c r="G7" s="280"/>
      <c r="H7" s="266"/>
      <c r="I7" s="266"/>
      <c r="J7" s="293">
        <f t="shared" ref="J7:J36" si="8">I7*H7</f>
        <v>0</v>
      </c>
      <c r="K7" s="296"/>
      <c r="L7" s="267"/>
      <c r="M7" s="267"/>
      <c r="N7" s="292">
        <f t="shared" ref="N7:N36" si="9">L7*M7</f>
        <v>0</v>
      </c>
    </row>
    <row r="8" spans="1:14">
      <c r="B8" s="276">
        <f t="shared" ref="B8:B36" si="10">B7+1</f>
        <v>41277</v>
      </c>
      <c r="C8" s="301"/>
      <c r="D8" s="246"/>
      <c r="E8" s="246"/>
      <c r="F8" s="294">
        <f t="shared" si="7"/>
        <v>0</v>
      </c>
      <c r="G8" s="280"/>
      <c r="H8" s="266"/>
      <c r="I8" s="266"/>
      <c r="J8" s="293">
        <f t="shared" si="8"/>
        <v>0</v>
      </c>
      <c r="K8" s="296"/>
      <c r="L8" s="267"/>
      <c r="M8" s="267"/>
      <c r="N8" s="292">
        <f t="shared" si="9"/>
        <v>0</v>
      </c>
    </row>
    <row r="9" spans="1:14">
      <c r="B9" s="276">
        <f t="shared" si="10"/>
        <v>41278</v>
      </c>
      <c r="C9" s="301"/>
      <c r="D9" s="246"/>
      <c r="E9" s="246"/>
      <c r="F9" s="294">
        <f t="shared" si="7"/>
        <v>0</v>
      </c>
      <c r="G9" s="280"/>
      <c r="H9" s="266"/>
      <c r="I9" s="266"/>
      <c r="J9" s="293">
        <f t="shared" si="8"/>
        <v>0</v>
      </c>
      <c r="K9" s="296"/>
      <c r="L9" s="267"/>
      <c r="M9" s="267"/>
      <c r="N9" s="292">
        <f t="shared" si="9"/>
        <v>0</v>
      </c>
    </row>
    <row r="10" spans="1:14">
      <c r="B10" s="276">
        <f t="shared" si="10"/>
        <v>41279</v>
      </c>
      <c r="C10" s="301"/>
      <c r="D10" s="246"/>
      <c r="E10" s="246"/>
      <c r="F10" s="294">
        <f t="shared" si="7"/>
        <v>0</v>
      </c>
      <c r="G10" s="280"/>
      <c r="H10" s="266"/>
      <c r="I10" s="266"/>
      <c r="J10" s="293">
        <f t="shared" si="8"/>
        <v>0</v>
      </c>
      <c r="K10" s="296"/>
      <c r="L10" s="267"/>
      <c r="M10" s="267"/>
      <c r="N10" s="292">
        <f t="shared" si="9"/>
        <v>0</v>
      </c>
    </row>
    <row r="11" spans="1:14">
      <c r="B11" s="276">
        <f t="shared" si="10"/>
        <v>41280</v>
      </c>
      <c r="C11" s="301"/>
      <c r="D11" s="246"/>
      <c r="E11" s="246"/>
      <c r="F11" s="294">
        <f t="shared" si="7"/>
        <v>0</v>
      </c>
      <c r="G11" s="280"/>
      <c r="H11" s="266"/>
      <c r="I11" s="266"/>
      <c r="J11" s="293">
        <f t="shared" si="8"/>
        <v>0</v>
      </c>
      <c r="K11" s="296"/>
      <c r="L11" s="267"/>
      <c r="M11" s="267"/>
      <c r="N11" s="292">
        <f t="shared" si="9"/>
        <v>0</v>
      </c>
    </row>
    <row r="12" spans="1:14">
      <c r="B12" s="276">
        <f t="shared" si="10"/>
        <v>41281</v>
      </c>
      <c r="C12" s="301"/>
      <c r="D12" s="246"/>
      <c r="E12" s="246"/>
      <c r="F12" s="294">
        <f t="shared" si="7"/>
        <v>0</v>
      </c>
      <c r="G12" s="280">
        <v>2</v>
      </c>
      <c r="H12" s="266">
        <v>245</v>
      </c>
      <c r="I12" s="266">
        <v>6.5</v>
      </c>
      <c r="J12" s="293">
        <f t="shared" si="8"/>
        <v>1592.5</v>
      </c>
      <c r="K12" s="296"/>
      <c r="L12" s="267"/>
      <c r="M12" s="267"/>
      <c r="N12" s="292">
        <f t="shared" si="9"/>
        <v>0</v>
      </c>
    </row>
    <row r="13" spans="1:14">
      <c r="B13" s="276">
        <f t="shared" si="10"/>
        <v>41282</v>
      </c>
      <c r="C13" s="301"/>
      <c r="D13" s="246"/>
      <c r="E13" s="246"/>
      <c r="F13" s="294">
        <f t="shared" si="7"/>
        <v>0</v>
      </c>
      <c r="G13" s="280"/>
      <c r="H13" s="266"/>
      <c r="I13" s="266"/>
      <c r="J13" s="293">
        <f t="shared" si="8"/>
        <v>0</v>
      </c>
      <c r="K13" s="296"/>
      <c r="L13" s="267"/>
      <c r="M13" s="267"/>
      <c r="N13" s="292">
        <f t="shared" si="9"/>
        <v>0</v>
      </c>
    </row>
    <row r="14" spans="1:14">
      <c r="B14" s="276">
        <f t="shared" si="10"/>
        <v>41283</v>
      </c>
      <c r="C14" s="301"/>
      <c r="D14" s="246"/>
      <c r="E14" s="246"/>
      <c r="F14" s="294">
        <f t="shared" si="7"/>
        <v>0</v>
      </c>
      <c r="G14" s="280"/>
      <c r="H14" s="266"/>
      <c r="I14" s="266"/>
      <c r="J14" s="293">
        <f t="shared" si="8"/>
        <v>0</v>
      </c>
      <c r="K14" s="296"/>
      <c r="L14" s="267"/>
      <c r="M14" s="267"/>
      <c r="N14" s="292">
        <f t="shared" si="9"/>
        <v>0</v>
      </c>
    </row>
    <row r="15" spans="1:14">
      <c r="B15" s="276">
        <f t="shared" si="10"/>
        <v>41284</v>
      </c>
      <c r="C15" s="301"/>
      <c r="D15" s="246"/>
      <c r="E15" s="246"/>
      <c r="F15" s="294">
        <f t="shared" si="7"/>
        <v>0</v>
      </c>
      <c r="G15" s="280">
        <v>1</v>
      </c>
      <c r="H15" s="266">
        <v>130</v>
      </c>
      <c r="I15" s="266">
        <v>6.5</v>
      </c>
      <c r="J15" s="293">
        <f t="shared" si="8"/>
        <v>845</v>
      </c>
      <c r="K15" s="296"/>
      <c r="L15" s="267"/>
      <c r="M15" s="267"/>
      <c r="N15" s="292">
        <f t="shared" si="9"/>
        <v>0</v>
      </c>
    </row>
    <row r="16" spans="1:14">
      <c r="B16" s="276">
        <f t="shared" si="10"/>
        <v>41285</v>
      </c>
      <c r="C16" s="301"/>
      <c r="D16" s="246"/>
      <c r="E16" s="246"/>
      <c r="F16" s="294">
        <f t="shared" si="7"/>
        <v>0</v>
      </c>
      <c r="G16" s="280"/>
      <c r="H16" s="266"/>
      <c r="I16" s="266"/>
      <c r="J16" s="293">
        <f t="shared" si="8"/>
        <v>0</v>
      </c>
      <c r="K16" s="296"/>
      <c r="L16" s="267"/>
      <c r="M16" s="267"/>
      <c r="N16" s="292">
        <f t="shared" si="9"/>
        <v>0</v>
      </c>
    </row>
    <row r="17" spans="2:14">
      <c r="B17" s="276">
        <f t="shared" si="10"/>
        <v>41286</v>
      </c>
      <c r="C17" s="301"/>
      <c r="D17" s="246"/>
      <c r="E17" s="246"/>
      <c r="F17" s="294">
        <f t="shared" si="7"/>
        <v>0</v>
      </c>
      <c r="G17" s="280"/>
      <c r="H17" s="266"/>
      <c r="I17" s="266"/>
      <c r="J17" s="293">
        <f t="shared" si="8"/>
        <v>0</v>
      </c>
      <c r="K17" s="296"/>
      <c r="L17" s="267"/>
      <c r="M17" s="267"/>
      <c r="N17" s="292">
        <f t="shared" si="9"/>
        <v>0</v>
      </c>
    </row>
    <row r="18" spans="2:14">
      <c r="B18" s="276">
        <f t="shared" si="10"/>
        <v>41287</v>
      </c>
      <c r="C18" s="301"/>
      <c r="D18" s="246"/>
      <c r="E18" s="246"/>
      <c r="F18" s="294">
        <f t="shared" si="7"/>
        <v>0</v>
      </c>
      <c r="G18" s="280"/>
      <c r="H18" s="266"/>
      <c r="I18" s="266"/>
      <c r="J18" s="293">
        <f t="shared" si="8"/>
        <v>0</v>
      </c>
      <c r="K18" s="296"/>
      <c r="L18" s="267"/>
      <c r="M18" s="267"/>
      <c r="N18" s="292">
        <f t="shared" si="9"/>
        <v>0</v>
      </c>
    </row>
    <row r="19" spans="2:14">
      <c r="B19" s="276">
        <f t="shared" si="10"/>
        <v>41288</v>
      </c>
      <c r="C19" s="301"/>
      <c r="D19" s="246"/>
      <c r="E19" s="246"/>
      <c r="F19" s="294">
        <f t="shared" si="7"/>
        <v>0</v>
      </c>
      <c r="G19" s="280">
        <v>1</v>
      </c>
      <c r="H19" s="266">
        <v>130</v>
      </c>
      <c r="I19" s="266">
        <v>6.5</v>
      </c>
      <c r="J19" s="293">
        <f t="shared" si="8"/>
        <v>845</v>
      </c>
      <c r="K19" s="296"/>
      <c r="L19" s="267"/>
      <c r="M19" s="267"/>
      <c r="N19" s="292">
        <f t="shared" si="9"/>
        <v>0</v>
      </c>
    </row>
    <row r="20" spans="2:14">
      <c r="B20" s="276">
        <f t="shared" si="10"/>
        <v>41289</v>
      </c>
      <c r="C20" s="301"/>
      <c r="D20" s="246"/>
      <c r="E20" s="246"/>
      <c r="F20" s="294">
        <f t="shared" si="7"/>
        <v>0</v>
      </c>
      <c r="G20" s="280"/>
      <c r="H20" s="266"/>
      <c r="I20" s="266"/>
      <c r="J20" s="293">
        <f t="shared" si="8"/>
        <v>0</v>
      </c>
      <c r="K20" s="296"/>
      <c r="L20" s="267"/>
      <c r="M20" s="267"/>
      <c r="N20" s="292">
        <f t="shared" si="9"/>
        <v>0</v>
      </c>
    </row>
    <row r="21" spans="2:14">
      <c r="B21" s="276">
        <f t="shared" si="10"/>
        <v>41290</v>
      </c>
      <c r="C21" s="301"/>
      <c r="D21" s="246"/>
      <c r="E21" s="246"/>
      <c r="F21" s="294">
        <f t="shared" si="7"/>
        <v>0</v>
      </c>
      <c r="G21" s="280"/>
      <c r="H21" s="266"/>
      <c r="I21" s="266"/>
      <c r="J21" s="293">
        <f t="shared" si="8"/>
        <v>0</v>
      </c>
      <c r="K21" s="296"/>
      <c r="L21" s="267"/>
      <c r="M21" s="267"/>
      <c r="N21" s="292">
        <f t="shared" si="9"/>
        <v>0</v>
      </c>
    </row>
    <row r="22" spans="2:14">
      <c r="B22" s="276">
        <f t="shared" si="10"/>
        <v>41291</v>
      </c>
      <c r="C22" s="301"/>
      <c r="D22" s="246"/>
      <c r="E22" s="246"/>
      <c r="F22" s="294">
        <f t="shared" si="7"/>
        <v>0</v>
      </c>
      <c r="G22" s="280"/>
      <c r="H22" s="266"/>
      <c r="I22" s="266"/>
      <c r="J22" s="293">
        <f t="shared" si="8"/>
        <v>0</v>
      </c>
      <c r="K22" s="296"/>
      <c r="L22" s="267"/>
      <c r="M22" s="267"/>
      <c r="N22" s="292">
        <f t="shared" si="9"/>
        <v>0</v>
      </c>
    </row>
    <row r="23" spans="2:14">
      <c r="B23" s="276">
        <f t="shared" si="10"/>
        <v>41292</v>
      </c>
      <c r="C23" s="301"/>
      <c r="D23" s="246"/>
      <c r="E23" s="246"/>
      <c r="F23" s="294">
        <f t="shared" si="7"/>
        <v>0</v>
      </c>
      <c r="G23" s="280">
        <v>2</v>
      </c>
      <c r="H23" s="266">
        <v>245</v>
      </c>
      <c r="I23" s="266">
        <v>6.5</v>
      </c>
      <c r="J23" s="293">
        <f t="shared" si="8"/>
        <v>1592.5</v>
      </c>
      <c r="K23" s="296"/>
      <c r="L23" s="267"/>
      <c r="M23" s="267"/>
      <c r="N23" s="292">
        <f t="shared" si="9"/>
        <v>0</v>
      </c>
    </row>
    <row r="24" spans="2:14">
      <c r="B24" s="276">
        <f t="shared" si="10"/>
        <v>41293</v>
      </c>
      <c r="C24" s="301"/>
      <c r="D24" s="246"/>
      <c r="E24" s="246"/>
      <c r="F24" s="294">
        <f t="shared" si="7"/>
        <v>0</v>
      </c>
      <c r="G24" s="280"/>
      <c r="H24" s="266"/>
      <c r="I24" s="266"/>
      <c r="J24" s="293">
        <f t="shared" si="8"/>
        <v>0</v>
      </c>
      <c r="K24" s="296"/>
      <c r="L24" s="267"/>
      <c r="M24" s="267"/>
      <c r="N24" s="292">
        <f t="shared" si="9"/>
        <v>0</v>
      </c>
    </row>
    <row r="25" spans="2:14">
      <c r="B25" s="276">
        <f t="shared" si="10"/>
        <v>41294</v>
      </c>
      <c r="C25" s="301"/>
      <c r="D25" s="246"/>
      <c r="E25" s="246"/>
      <c r="F25" s="294">
        <f t="shared" si="7"/>
        <v>0</v>
      </c>
      <c r="G25" s="280"/>
      <c r="H25" s="266"/>
      <c r="I25" s="266"/>
      <c r="J25" s="293">
        <f t="shared" si="8"/>
        <v>0</v>
      </c>
      <c r="K25" s="296"/>
      <c r="L25" s="267"/>
      <c r="M25" s="267"/>
      <c r="N25" s="292">
        <f t="shared" si="9"/>
        <v>0</v>
      </c>
    </row>
    <row r="26" spans="2:14">
      <c r="B26" s="276">
        <f t="shared" si="10"/>
        <v>41295</v>
      </c>
      <c r="C26" s="301"/>
      <c r="D26" s="246"/>
      <c r="E26" s="246"/>
      <c r="F26" s="294">
        <f t="shared" si="7"/>
        <v>0</v>
      </c>
      <c r="G26" s="280"/>
      <c r="H26" s="266"/>
      <c r="I26" s="266"/>
      <c r="J26" s="293">
        <f t="shared" si="8"/>
        <v>0</v>
      </c>
      <c r="K26" s="296"/>
      <c r="L26" s="267"/>
      <c r="M26" s="267"/>
      <c r="N26" s="292">
        <f t="shared" si="9"/>
        <v>0</v>
      </c>
    </row>
    <row r="27" spans="2:14">
      <c r="B27" s="276">
        <f t="shared" si="10"/>
        <v>41296</v>
      </c>
      <c r="C27" s="301"/>
      <c r="D27" s="246"/>
      <c r="E27" s="246"/>
      <c r="F27" s="294">
        <f t="shared" si="7"/>
        <v>0</v>
      </c>
      <c r="G27" s="280"/>
      <c r="H27" s="266"/>
      <c r="I27" s="266"/>
      <c r="J27" s="293">
        <f t="shared" si="8"/>
        <v>0</v>
      </c>
      <c r="K27" s="296"/>
      <c r="L27" s="267"/>
      <c r="M27" s="267"/>
      <c r="N27" s="292">
        <f t="shared" si="9"/>
        <v>0</v>
      </c>
    </row>
    <row r="28" spans="2:14">
      <c r="B28" s="276">
        <f t="shared" si="10"/>
        <v>41297</v>
      </c>
      <c r="C28" s="301"/>
      <c r="D28" s="246"/>
      <c r="E28" s="246"/>
      <c r="F28" s="294">
        <f t="shared" si="7"/>
        <v>0</v>
      </c>
      <c r="G28" s="280"/>
      <c r="H28" s="266"/>
      <c r="I28" s="266"/>
      <c r="J28" s="293">
        <f t="shared" si="8"/>
        <v>0</v>
      </c>
      <c r="K28" s="296"/>
      <c r="L28" s="267"/>
      <c r="M28" s="267"/>
      <c r="N28" s="292">
        <f t="shared" si="9"/>
        <v>0</v>
      </c>
    </row>
    <row r="29" spans="2:14">
      <c r="B29" s="276">
        <f t="shared" si="10"/>
        <v>41298</v>
      </c>
      <c r="C29" s="301"/>
      <c r="D29" s="246"/>
      <c r="E29" s="246"/>
      <c r="F29" s="294">
        <f t="shared" si="7"/>
        <v>0</v>
      </c>
      <c r="G29" s="280"/>
      <c r="H29" s="266"/>
      <c r="I29" s="266"/>
      <c r="J29" s="293">
        <f t="shared" si="8"/>
        <v>0</v>
      </c>
      <c r="K29" s="296"/>
      <c r="L29" s="267"/>
      <c r="M29" s="267"/>
      <c r="N29" s="292">
        <f t="shared" si="9"/>
        <v>0</v>
      </c>
    </row>
    <row r="30" spans="2:14">
      <c r="B30" s="276">
        <f t="shared" si="10"/>
        <v>41299</v>
      </c>
      <c r="C30" s="301"/>
      <c r="D30" s="246"/>
      <c r="E30" s="246"/>
      <c r="F30" s="294">
        <f t="shared" si="7"/>
        <v>0</v>
      </c>
      <c r="G30" s="280"/>
      <c r="H30" s="266"/>
      <c r="I30" s="266"/>
      <c r="J30" s="293">
        <f t="shared" si="8"/>
        <v>0</v>
      </c>
      <c r="K30" s="296"/>
      <c r="L30" s="267"/>
      <c r="M30" s="267"/>
      <c r="N30" s="292">
        <f t="shared" si="9"/>
        <v>0</v>
      </c>
    </row>
    <row r="31" spans="2:14">
      <c r="B31" s="276">
        <f t="shared" si="10"/>
        <v>41300</v>
      </c>
      <c r="C31" s="301"/>
      <c r="D31" s="246"/>
      <c r="E31" s="246"/>
      <c r="F31" s="294">
        <f t="shared" si="7"/>
        <v>0</v>
      </c>
      <c r="G31" s="280"/>
      <c r="H31" s="266"/>
      <c r="I31" s="266"/>
      <c r="J31" s="293">
        <f t="shared" si="8"/>
        <v>0</v>
      </c>
      <c r="K31" s="296"/>
      <c r="L31" s="267"/>
      <c r="M31" s="267"/>
      <c r="N31" s="292">
        <f t="shared" si="9"/>
        <v>0</v>
      </c>
    </row>
    <row r="32" spans="2:14">
      <c r="B32" s="276">
        <f t="shared" si="10"/>
        <v>41301</v>
      </c>
      <c r="C32" s="301"/>
      <c r="D32" s="246"/>
      <c r="E32" s="246"/>
      <c r="F32" s="294">
        <f t="shared" si="7"/>
        <v>0</v>
      </c>
      <c r="G32" s="280"/>
      <c r="H32" s="266"/>
      <c r="I32" s="266"/>
      <c r="J32" s="293">
        <f t="shared" si="8"/>
        <v>0</v>
      </c>
      <c r="K32" s="296"/>
      <c r="L32" s="267"/>
      <c r="M32" s="267"/>
      <c r="N32" s="292">
        <f t="shared" si="9"/>
        <v>0</v>
      </c>
    </row>
    <row r="33" spans="2:14">
      <c r="B33" s="276">
        <f t="shared" si="10"/>
        <v>41302</v>
      </c>
      <c r="C33" s="301"/>
      <c r="D33" s="246"/>
      <c r="E33" s="246"/>
      <c r="F33" s="294">
        <f t="shared" si="7"/>
        <v>0</v>
      </c>
      <c r="G33" s="280"/>
      <c r="H33" s="266"/>
      <c r="I33" s="266"/>
      <c r="J33" s="293">
        <f t="shared" si="8"/>
        <v>0</v>
      </c>
      <c r="K33" s="296"/>
      <c r="L33" s="267"/>
      <c r="M33" s="267"/>
      <c r="N33" s="292">
        <f t="shared" si="9"/>
        <v>0</v>
      </c>
    </row>
    <row r="34" spans="2:14">
      <c r="B34" s="276">
        <f t="shared" si="10"/>
        <v>41303</v>
      </c>
      <c r="C34" s="301"/>
      <c r="D34" s="246"/>
      <c r="E34" s="246"/>
      <c r="F34" s="294">
        <f t="shared" si="7"/>
        <v>0</v>
      </c>
      <c r="G34" s="280"/>
      <c r="H34" s="266"/>
      <c r="I34" s="266"/>
      <c r="J34" s="293">
        <f t="shared" si="8"/>
        <v>0</v>
      </c>
      <c r="K34" s="296"/>
      <c r="L34" s="267"/>
      <c r="M34" s="267"/>
      <c r="N34" s="292">
        <f t="shared" si="9"/>
        <v>0</v>
      </c>
    </row>
    <row r="35" spans="2:14">
      <c r="B35" s="276">
        <f t="shared" si="10"/>
        <v>41304</v>
      </c>
      <c r="C35" s="301"/>
      <c r="D35" s="246"/>
      <c r="E35" s="246"/>
      <c r="F35" s="294">
        <f t="shared" si="7"/>
        <v>0</v>
      </c>
      <c r="G35" s="280"/>
      <c r="H35" s="266"/>
      <c r="I35" s="266"/>
      <c r="J35" s="293">
        <f t="shared" si="8"/>
        <v>0</v>
      </c>
      <c r="K35" s="296"/>
      <c r="L35" s="267"/>
      <c r="M35" s="267"/>
      <c r="N35" s="292">
        <f t="shared" si="9"/>
        <v>0</v>
      </c>
    </row>
    <row r="36" spans="2:14" ht="15.75" thickBot="1">
      <c r="B36" s="278">
        <f t="shared" si="10"/>
        <v>41305</v>
      </c>
      <c r="C36" s="303"/>
      <c r="D36" s="269"/>
      <c r="E36" s="269"/>
      <c r="F36" s="304">
        <f t="shared" si="7"/>
        <v>0</v>
      </c>
      <c r="G36" s="282"/>
      <c r="H36" s="270"/>
      <c r="I36" s="270"/>
      <c r="J36" s="300">
        <f t="shared" si="8"/>
        <v>0</v>
      </c>
      <c r="K36" s="298"/>
      <c r="L36" s="271"/>
      <c r="M36" s="271"/>
      <c r="N36" s="299">
        <f t="shared" si="9"/>
        <v>0</v>
      </c>
    </row>
    <row r="37" spans="2:14">
      <c r="B37" s="262"/>
    </row>
    <row r="38" spans="2:14">
      <c r="B38" s="262"/>
    </row>
  </sheetData>
  <mergeCells count="3">
    <mergeCell ref="C1:F1"/>
    <mergeCell ref="G1:J1"/>
    <mergeCell ref="K1:N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5"/>
  <sheetViews>
    <sheetView topLeftCell="B13" workbookViewId="0">
      <selection activeCell="E1" sqref="E1"/>
    </sheetView>
  </sheetViews>
  <sheetFormatPr defaultRowHeight="15"/>
  <cols>
    <col min="2" max="2" width="15.7109375" bestFit="1" customWidth="1"/>
    <col min="3" max="3" width="14.5703125" bestFit="1" customWidth="1"/>
    <col min="4" max="4" width="15" bestFit="1" customWidth="1"/>
    <col min="5" max="5" width="11.140625" bestFit="1" customWidth="1"/>
  </cols>
  <sheetData>
    <row r="1" spans="2:5" ht="15.75" thickBot="1">
      <c r="B1" s="2" t="s">
        <v>48</v>
      </c>
      <c r="C1" s="2"/>
      <c r="D1" s="3" t="s">
        <v>59</v>
      </c>
      <c r="E1" s="248">
        <f>IF(Obracun!J19=0,0,(IF(Datum=Ulazi!B4,Ulazi!F4/Obracun!J19,IF(Datum=Ulazi!B5,Ulazi!F5/Obracun!J19,IF(Datum=Ulazi!B6,Ulazi!F6/Obracun!J19,IF(Datum=Ulazi!B7,Ulazi!F7/Obracun!J19,IF(Datum=Ulazi!B8,Ulazi!F8/Obracun!J19,IF(Datum=Ulazi!B9,Ulazi!F9/Obracun!J19,IF(Datum=Ulazi!B10,Ulazi!F10/Obracun!J19,IF(Datum=Ulazi!B11,Ulazi!F11/Obracun!J19,IF(Datum=Ulazi!B12,Ulazi!F12/Obracun!J19,IF(Datum=Ulazi!B13,Ulazi!F13/Obracun!J19,IF(Datum=Ulazi!B14,Ulazi!F14/Obracun!J19,IF(Datum=Ulazi!B15,Ulazi!F15/Obracun!J19,IF(Datum=Ulazi!B16,Ulazi!F16/Obracun!J19,IF(Datum=Ulazi!B17,Ulazi!F17/Obracun!J19,IF(Datum=Ulazi!B18,Ulazi!F18/Obracun!J19,IF(Datum=Ulazi!B19,Ulazi!F19/Obracun!J19,IF(Datum=Ulazi!B20,Ulazi!F20/Obracun!J19,IF(Datum=Ulazi!B21,Ulazi!F21/Obracun!J19,IF(Datum=Ulazi!B22,Ulazi!F22/Obracun!J19,IF(Datum=Ulazi!B23,Ulazi!F23/Obracun!J19,IF(Datum=Ulazi!B24,Ulazi!F24/Obracun!J19,IF(Datum=Ulazi!B25,Ulazi!F25/Obracun!J19,IF(Datum=Ulazi!B26,Ulazi!F26/Obracun!J19,IF(Datum=Ulazi!B27,Ulazi!F27/Obracun!J19,IF(Datum=Ulazi!B28,Ulazi!F28/Obracun!J19,IF(Datum=Ulazi!B29,Ulazi!F29/Obracun!J19,IF(Datum=Ulazi!B30,Ulazi!F30/Obracun!J19,IF(Datum=Ulazi!B31,Ulazi!F31/Obracun!J19,IF(Datum=Ulazi!B32,Ulazi!F32/Obracun!J19,IF(Datum=Ulazi!B33,Ulazi!F33/Obracun!J19,IF(Datum=Ulazi!B34,Ulazi!F34/Obracun!J19,0)))))))))))))))))))))))))))))))))</f>
        <v>0.76511686843763671</v>
      </c>
    </row>
    <row r="2" spans="2:5" ht="15.75" thickBot="1">
      <c r="B2" s="6" t="s">
        <v>56</v>
      </c>
      <c r="C2" s="5" t="s">
        <v>57</v>
      </c>
      <c r="D2" s="4" t="s">
        <v>58</v>
      </c>
    </row>
    <row r="3" spans="2:5">
      <c r="B3" s="15" t="s">
        <v>49</v>
      </c>
      <c r="C3" s="80">
        <f t="shared" ref="C3:C9" si="0">D3*MarzaJune</f>
        <v>7.6511686843763673</v>
      </c>
      <c r="D3" s="17">
        <v>10</v>
      </c>
    </row>
    <row r="4" spans="2:5">
      <c r="B4" s="7" t="s">
        <v>50</v>
      </c>
      <c r="C4" s="80">
        <f t="shared" si="0"/>
        <v>4.59070121062582</v>
      </c>
      <c r="D4" s="17">
        <v>6</v>
      </c>
    </row>
    <row r="5" spans="2:5">
      <c r="B5" s="7" t="s">
        <v>51</v>
      </c>
      <c r="C5" s="80">
        <f t="shared" si="0"/>
        <v>3.8255843421881837</v>
      </c>
      <c r="D5" s="17">
        <v>5</v>
      </c>
    </row>
    <row r="6" spans="2:5">
      <c r="B6" s="7" t="s">
        <v>52</v>
      </c>
      <c r="C6" s="80">
        <f t="shared" si="0"/>
        <v>7.6511686843763673</v>
      </c>
      <c r="D6" s="17">
        <v>10</v>
      </c>
    </row>
    <row r="7" spans="2:5">
      <c r="B7" s="7" t="s">
        <v>53</v>
      </c>
      <c r="C7" s="80">
        <f t="shared" si="0"/>
        <v>0</v>
      </c>
      <c r="D7" s="17">
        <v>0</v>
      </c>
    </row>
    <row r="8" spans="2:5">
      <c r="B8" s="7" t="s">
        <v>54</v>
      </c>
      <c r="C8" s="80">
        <f t="shared" si="0"/>
        <v>1.5302337368752734</v>
      </c>
      <c r="D8" s="17">
        <v>2</v>
      </c>
    </row>
    <row r="9" spans="2:5" ht="15.75" thickBot="1">
      <c r="B9" s="8" t="s">
        <v>55</v>
      </c>
      <c r="C9" s="81">
        <f t="shared" si="0"/>
        <v>0.91814024212516399</v>
      </c>
      <c r="D9" s="17">
        <v>1.2</v>
      </c>
    </row>
    <row r="11" spans="2:5" ht="15.75" thickBot="1">
      <c r="B11" s="2" t="s">
        <v>60</v>
      </c>
      <c r="C11" s="2"/>
      <c r="D11" s="3" t="s">
        <v>59</v>
      </c>
      <c r="E11" s="248">
        <f>IF(Obracun!J34=0,0,(IF(Datum=Ulazi!B4,Ulazi!L4/Obracun!J34,IF(Datum=Ulazi!B5,Ulazi!L5/Obracun!J34,IF(Datum=Ulazi!B6,Ulazi!L6/Obracun!J34,IF(Datum=Ulazi!B7,Ulazi!L7/Obracun!J34,IF(Datum=Ulazi!B8,Ulazi!L8/Obracun!J34,IF(Datum=Ulazi!B9,Ulazi!L9/Obracun!J34,IF(Datum=Ulazi!B10,Ulazi!L10/Obracun!J34,IF(Datum=Ulazi!B11,Ulazi!L11/Obracun!J34,IF(Datum=Ulazi!B12,Ulazi!L12/Obracun!J34,IF(Datum=Ulazi!B13,Ulazi!L13/Obracun!J34,IF(Datum=Ulazi!B14,Ulazi!L14/Obracun!J34,IF(Datum=Ulazi!B15,Ulazi!L15/Obracun!J34,IF(Datum=Ulazi!B16,Ulazi!L16/Obracun!J34,IF(Datum=Ulazi!B17,Ulazi!L17/Obracun!J34,IF(Datum=Ulazi!B18,Ulazi!L18/Obracun!J34,IF(Datum=Ulazi!B19,Ulazi!L19/Obracun!J34,IF(Datum=Ulazi!B20,Ulazi!L20/Obracun!J34,IF(Datum=Ulazi!B21,Ulazi!L21/Obracun!J34,IF(Datum=Ulazi!B22,Ulazi!L22/Obracun!J34,IF(Datum=Ulazi!B23,Ulazi!L23/Obracun!J34,IF(Datum=Ulazi!B24,Ulazi!L24/Obracun!J34,IF(Datum=Ulazi!B25,Ulazi!L25/Obracun!J34,IF(Datum=Ulazi!B26,Ulazi!L26/Obracun!J34,IF(Datum=Ulazi!B27,Ulazi!L27/Obracun!J34,IF(Datum=Ulazi!B28,Ulazi!L28/Obracun!J34,IF(Datum=Ulazi!B29,Ulazi!L29/Obracun!J34,IF(Datum=Ulazi!B30,Ulazi!L30/Obracun!J34,IF(Datum=Ulazi!B31,Ulazi!L31/Obracun!J34,IF(Datum=Ulazi!B32,Ulazi!L32/Obracun!J34,IF(Datum=Ulazi!B33,Ulazi!L33,IF(Datum=Ulazi!B34,Ulazi!L34/Obracun!J34,0)))))))))))))))))))))))))))))))))</f>
        <v>0.79517160814432486</v>
      </c>
    </row>
    <row r="12" spans="2:5" ht="15.75" thickBot="1">
      <c r="B12" s="9" t="s">
        <v>56</v>
      </c>
      <c r="C12" s="10" t="s">
        <v>57</v>
      </c>
      <c r="D12" s="11" t="s">
        <v>58</v>
      </c>
    </row>
    <row r="13" spans="2:5" ht="15.75" thickBot="1">
      <c r="B13" s="12" t="s">
        <v>49</v>
      </c>
      <c r="C13" s="82">
        <f t="shared" ref="C13:C20" si="1">D13*MarzaTele</f>
        <v>10.337230905876224</v>
      </c>
      <c r="D13" s="18">
        <v>13</v>
      </c>
    </row>
    <row r="14" spans="2:5" ht="15.75" thickBot="1">
      <c r="B14" s="7" t="s">
        <v>61</v>
      </c>
      <c r="C14" s="82">
        <f t="shared" si="1"/>
        <v>3.1806864325772994</v>
      </c>
      <c r="D14" s="18">
        <v>4</v>
      </c>
    </row>
    <row r="15" spans="2:5" ht="15.75" thickBot="1">
      <c r="B15" s="7" t="s">
        <v>62</v>
      </c>
      <c r="C15" s="82">
        <f t="shared" si="1"/>
        <v>6.3613728651545989</v>
      </c>
      <c r="D15" s="18">
        <v>8</v>
      </c>
    </row>
    <row r="16" spans="2:5" ht="15.75" thickBot="1">
      <c r="B16" s="7" t="s">
        <v>50</v>
      </c>
      <c r="C16" s="82">
        <f t="shared" si="1"/>
        <v>11.132402514020548</v>
      </c>
      <c r="D16" s="18">
        <v>14</v>
      </c>
    </row>
    <row r="17" spans="2:5" ht="15.75" thickBot="1">
      <c r="B17" s="7" t="s">
        <v>51</v>
      </c>
      <c r="C17" s="82">
        <f t="shared" si="1"/>
        <v>6.3613728651545989</v>
      </c>
      <c r="D17" s="18">
        <v>8</v>
      </c>
    </row>
    <row r="18" spans="2:5" ht="15.75" thickBot="1">
      <c r="B18" s="7" t="s">
        <v>63</v>
      </c>
      <c r="C18" s="82">
        <f t="shared" si="1"/>
        <v>11.132402514020548</v>
      </c>
      <c r="D18" s="18">
        <v>14</v>
      </c>
    </row>
    <row r="19" spans="2:5" ht="15.75" thickBot="1">
      <c r="B19" s="7" t="s">
        <v>54</v>
      </c>
      <c r="C19" s="82">
        <f t="shared" si="1"/>
        <v>2.3855148244329745</v>
      </c>
      <c r="D19" s="18">
        <v>3</v>
      </c>
    </row>
    <row r="20" spans="2:5" ht="15.75" thickBot="1">
      <c r="B20" s="8" t="s">
        <v>55</v>
      </c>
      <c r="C20" s="82">
        <f t="shared" si="1"/>
        <v>1.9879290203608122</v>
      </c>
      <c r="D20" s="18">
        <v>2.5</v>
      </c>
    </row>
    <row r="22" spans="2:5" ht="15.75" thickBot="1">
      <c r="B22" s="2" t="s">
        <v>65</v>
      </c>
      <c r="C22" s="2"/>
      <c r="D22" s="3" t="s">
        <v>59</v>
      </c>
      <c r="E22" s="16">
        <f>IF(Obracun!J45=0,0,(IF(Datum=Ulazi!B4,Ulazi!R4/Obracun!J45,IF(Datum=Ulazi!B5,Ulazi!R5/Obracun!J45,IF(Datum=Ulazi!B6,Ulazi!R6/Obracun!J45,IF(Datum=Ulazi!B7,Ulazi!R7/Obracun!J45,IF(Datum=Ulazi!B8,Ulazi!R8/Obracun!J45,IF(Datum=Ulazi!B9,Ulazi!R9/Obracun!J45,IF(Datum=Ulazi!B10,Ulazi!R10/Obracun!J45,IF(Datum=Ulazi!B11,Ulazi!R11/Obracun!J45,IF(Datum=Ulazi!B12,Ulazi!R12/Obracun!J45,IF(Datum=Ulazi!B13,Ulazi!R13/Obracun!J45,IF(Datum=Ulazi!B14,Ulazi!R14/Obracun!J45,IF(Datum=Ulazi!B15,Ulazi!R15/Obracun!J45,IF(Datum=Ulazi!B16,Ulazi!R16/Obracun!J45,IF(Datum=Ulazi!B17,Ulazi!R17/Obracun!J45,IF(Datum=Ulazi!B18,Ulazi!R18/Obracun!J45,IF(Datum=Ulazi!B19,Ulazi!R19/Obracun!J45,IF(Datum=Ulazi!B20,Ulazi!R20/Obracun!J45,IF(Datum=Ulazi!B21,Ulazi!R21/Obracun!J45,IF(Datum=Ulazi!B22,Ulazi!R22/Obracun!J45,IF(Datum=Ulazi!B23,Ulazi!R23/Obracun!J45,IF(Datum=Ulazi!B24,Ulazi!R24/Obracun!J45,IF(Datum=Ulazi!B25,Ulazi!R25/Obracun!J45,IF(Datum=Ulazi!B26,Ulazi!R26/Obracun!J45,IF(Datum=Ulazi!B27,Ulazi!R27/Obracun!J45,IF(Datum=Ulazi!B28,Ulazi!R28/Obracun!J45,IF(Datum=Ulazi!B29,Ulazi!R29/Obracun!J45,IF(Datum=Ulazi!B30,Ulazi!R30/Obracun!J45,IF(Datum=Ulazi!B31,Ulazi!R31/Obracun!J45,IF(Datum=Ulazi!B32,Ulazi!R32/Obracun!J45,IF(Datum=Ulazi!B33,Ulazi!R33,IF(Datum=Ulazi!B34,Ulazi!R34/Obracun!J45,0)))))))))))))))))))))))))))))))))</f>
        <v>0</v>
      </c>
    </row>
    <row r="23" spans="2:5" ht="15.75" thickBot="1">
      <c r="B23" s="6" t="s">
        <v>56</v>
      </c>
      <c r="C23" s="5" t="s">
        <v>57</v>
      </c>
      <c r="D23" s="4" t="s">
        <v>58</v>
      </c>
    </row>
    <row r="24" spans="2:5" ht="15.75" thickBot="1">
      <c r="B24" s="19" t="s">
        <v>49</v>
      </c>
      <c r="C24" s="83">
        <f>D24*MarzaJagnje</f>
        <v>0</v>
      </c>
      <c r="D24" s="20">
        <v>13</v>
      </c>
    </row>
    <row r="25" spans="2:5" ht="15.75" thickBot="1">
      <c r="B25" s="13" t="s">
        <v>61</v>
      </c>
      <c r="C25" s="83">
        <f>D25*MarzaJagnje</f>
        <v>0</v>
      </c>
      <c r="D25" s="17">
        <v>3</v>
      </c>
    </row>
    <row r="26" spans="2:5" ht="15.75" thickBot="1">
      <c r="B26" s="13" t="s">
        <v>66</v>
      </c>
      <c r="C26" s="83">
        <f>D26*MarzaJagnje</f>
        <v>0</v>
      </c>
      <c r="D26" s="17">
        <v>5</v>
      </c>
    </row>
    <row r="27" spans="2:5" ht="15.75" thickBot="1">
      <c r="B27" s="14" t="s">
        <v>55</v>
      </c>
      <c r="C27" s="84">
        <f>D27*MarzaJagnje</f>
        <v>0</v>
      </c>
      <c r="D27" s="17">
        <v>5.85</v>
      </c>
    </row>
    <row r="29" spans="2:5" ht="15.75" thickBot="1">
      <c r="B29" s="2" t="s">
        <v>117</v>
      </c>
      <c r="C29" s="2"/>
      <c r="D29" s="3"/>
    </row>
    <row r="30" spans="2:5" ht="15.75" thickBot="1">
      <c r="B30" s="9" t="s">
        <v>56</v>
      </c>
      <c r="C30" s="10" t="s">
        <v>57</v>
      </c>
      <c r="D30" s="11" t="s">
        <v>58</v>
      </c>
    </row>
    <row r="31" spans="2:5">
      <c r="B31" s="130" t="str">
        <f>Ulazi!T2</f>
        <v xml:space="preserve">SUHO MESO </v>
      </c>
      <c r="C31" s="110"/>
      <c r="D31" s="20">
        <v>20</v>
      </c>
    </row>
    <row r="32" spans="2:5" ht="15.75" thickBot="1">
      <c r="B32" s="132" t="str">
        <f>Ulazi!U2</f>
        <v>SUDŽUKA</v>
      </c>
      <c r="C32" s="131"/>
      <c r="D32" s="106">
        <v>15</v>
      </c>
    </row>
    <row r="33" spans="2:4">
      <c r="B33" s="130" t="str">
        <f>Ulazi!V2</f>
        <v>SALAMA KUHANA</v>
      </c>
      <c r="C33" s="131"/>
      <c r="D33" s="106">
        <v>6</v>
      </c>
    </row>
    <row r="34" spans="2:4" ht="15.75" thickBot="1">
      <c r="B34" s="132" t="str">
        <f>Ulazi!W2</f>
        <v>KAURMA</v>
      </c>
      <c r="C34" s="131"/>
      <c r="D34" s="106">
        <v>3</v>
      </c>
    </row>
    <row r="35" spans="2:4" ht="15.75" thickBot="1">
      <c r="B35" s="130" t="str">
        <f>Ulazi!X2</f>
        <v>OVČIJA STELJA</v>
      </c>
      <c r="C35" s="133"/>
      <c r="D35" s="134">
        <v>20</v>
      </c>
    </row>
    <row r="36" spans="2:4" ht="15.75" thickBot="1">
      <c r="B36" s="132" t="str">
        <f>Ulazi!Y2</f>
        <v>ĆEVAPI 10</v>
      </c>
      <c r="D36" s="138">
        <v>10</v>
      </c>
    </row>
    <row r="37" spans="2:4">
      <c r="B37" s="130" t="str">
        <f>Ulazi!Z2</f>
        <v>SUDŽUKICA 11</v>
      </c>
      <c r="D37" s="138">
        <v>11</v>
      </c>
    </row>
    <row r="38" spans="2:4" ht="15.75" thickBot="1">
      <c r="B38" s="132" t="str">
        <f>Ulazi!AA2</f>
        <v>PLJESKAVICE 10</v>
      </c>
      <c r="D38" s="138">
        <v>10</v>
      </c>
    </row>
    <row r="39" spans="2:4">
      <c r="B39" s="130" t="str">
        <f>Ulazi!AB2</f>
        <v>SUDŽUKICA 12,85</v>
      </c>
      <c r="D39" s="138">
        <v>12.85</v>
      </c>
    </row>
    <row r="40" spans="2:4" ht="15.75" thickBot="1">
      <c r="B40" s="132" t="str">
        <f>Ulazi!AC2</f>
        <v>ĆEVAPI 12,85</v>
      </c>
      <c r="D40" s="138">
        <v>12.85</v>
      </c>
    </row>
    <row r="41" spans="2:4">
      <c r="B41" s="130" t="str">
        <f>Ulazi!AD2</f>
        <v>ćevapi 12</v>
      </c>
      <c r="D41" s="138">
        <v>1</v>
      </c>
    </row>
    <row r="42" spans="2:4">
      <c r="B42" s="132" t="str">
        <f>Ulazi!AE2</f>
        <v>pljeskavice 12,85</v>
      </c>
      <c r="D42" s="138">
        <v>1</v>
      </c>
    </row>
    <row r="43" spans="2:4">
      <c r="B43" t="str">
        <f>Ulazi!AF2</f>
        <v>sudžukica 12 ž</v>
      </c>
      <c r="D43" s="138">
        <v>1</v>
      </c>
    </row>
    <row r="44" spans="2:4">
      <c r="B44" t="str">
        <f>Ulazi!AG2</f>
        <v>suho meso 10</v>
      </c>
      <c r="D44" s="138">
        <v>1</v>
      </c>
    </row>
    <row r="45" spans="2:4">
      <c r="B45" t="str">
        <f>Ulazi!AH2</f>
        <v>ARTIKAL O</v>
      </c>
      <c r="D45" s="138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1"/>
  <sheetViews>
    <sheetView tabSelected="1" workbookViewId="0">
      <selection activeCell="A3" sqref="A3"/>
    </sheetView>
  </sheetViews>
  <sheetFormatPr defaultRowHeight="15"/>
  <cols>
    <col min="1" max="1" width="17.28515625" bestFit="1" customWidth="1"/>
    <col min="2" max="36" width="9.140625" customWidth="1"/>
    <col min="38" max="38" width="9.28515625" customWidth="1"/>
    <col min="39" max="41" width="9.140625" customWidth="1"/>
  </cols>
  <sheetData>
    <row r="1" spans="1:41">
      <c r="AM1">
        <f>SUM(AM5:AM8)</f>
        <v>16</v>
      </c>
      <c r="AN1">
        <f>SUM(AN5:AN8)</f>
        <v>0</v>
      </c>
      <c r="AO1">
        <f>SUM(AO7:AO8)</f>
        <v>0</v>
      </c>
    </row>
    <row r="2" spans="1:41">
      <c r="B2" t="s">
        <v>163</v>
      </c>
      <c r="C2" t="s">
        <v>164</v>
      </c>
      <c r="D2" t="s">
        <v>181</v>
      </c>
      <c r="E2" t="s">
        <v>209</v>
      </c>
      <c r="F2" s="261">
        <f>'UNOS PODATAKA'!C3</f>
        <v>41275</v>
      </c>
      <c r="G2" s="261">
        <f>F2+1</f>
        <v>41276</v>
      </c>
      <c r="H2" s="261">
        <f t="shared" ref="H2:AI2" si="0">G2+1</f>
        <v>41277</v>
      </c>
      <c r="I2" s="261">
        <f t="shared" si="0"/>
        <v>41278</v>
      </c>
      <c r="J2" s="261">
        <f t="shared" si="0"/>
        <v>41279</v>
      </c>
      <c r="K2" s="261">
        <f t="shared" si="0"/>
        <v>41280</v>
      </c>
      <c r="L2" s="261">
        <f t="shared" si="0"/>
        <v>41281</v>
      </c>
      <c r="M2" s="261">
        <f t="shared" si="0"/>
        <v>41282</v>
      </c>
      <c r="N2" s="261">
        <f t="shared" si="0"/>
        <v>41283</v>
      </c>
      <c r="O2" s="261">
        <f t="shared" si="0"/>
        <v>41284</v>
      </c>
      <c r="P2" s="261">
        <f t="shared" si="0"/>
        <v>41285</v>
      </c>
      <c r="Q2" s="261">
        <f t="shared" si="0"/>
        <v>41286</v>
      </c>
      <c r="R2" s="261">
        <f t="shared" si="0"/>
        <v>41287</v>
      </c>
      <c r="S2" s="261">
        <f t="shared" si="0"/>
        <v>41288</v>
      </c>
      <c r="T2" s="261">
        <f t="shared" si="0"/>
        <v>41289</v>
      </c>
      <c r="U2" s="261">
        <f t="shared" si="0"/>
        <v>41290</v>
      </c>
      <c r="V2" s="261">
        <f t="shared" si="0"/>
        <v>41291</v>
      </c>
      <c r="W2" s="261">
        <f t="shared" si="0"/>
        <v>41292</v>
      </c>
      <c r="X2" s="261">
        <f t="shared" si="0"/>
        <v>41293</v>
      </c>
      <c r="Y2" s="261">
        <f t="shared" si="0"/>
        <v>41294</v>
      </c>
      <c r="Z2" s="261">
        <f t="shared" si="0"/>
        <v>41295</v>
      </c>
      <c r="AA2" s="261">
        <f t="shared" si="0"/>
        <v>41296</v>
      </c>
      <c r="AB2" s="261">
        <f t="shared" si="0"/>
        <v>41297</v>
      </c>
      <c r="AC2" s="261">
        <f t="shared" si="0"/>
        <v>41298</v>
      </c>
      <c r="AD2" s="261">
        <f t="shared" si="0"/>
        <v>41299</v>
      </c>
      <c r="AE2" s="261">
        <f t="shared" si="0"/>
        <v>41300</v>
      </c>
      <c r="AF2" s="261">
        <f t="shared" si="0"/>
        <v>41301</v>
      </c>
      <c r="AG2" s="261">
        <f t="shared" si="0"/>
        <v>41302</v>
      </c>
      <c r="AH2" s="261">
        <f t="shared" si="0"/>
        <v>41303</v>
      </c>
      <c r="AI2" s="261">
        <f t="shared" si="0"/>
        <v>41304</v>
      </c>
      <c r="AJ2" s="261">
        <f>AI2+1</f>
        <v>41305</v>
      </c>
      <c r="AK2" s="261" t="s">
        <v>166</v>
      </c>
      <c r="AL2" t="s">
        <v>165</v>
      </c>
      <c r="AM2" t="s">
        <v>167</v>
      </c>
      <c r="AN2" s="261" t="s">
        <v>168</v>
      </c>
      <c r="AO2" s="261" t="s">
        <v>182</v>
      </c>
    </row>
    <row r="3" spans="1:41">
      <c r="A3" t="s">
        <v>162</v>
      </c>
      <c r="F3">
        <f>'UNOS PODATAKA'!G7</f>
        <v>0</v>
      </c>
      <c r="G3">
        <f>'UNOS PODATAKA'!J7</f>
        <v>0</v>
      </c>
      <c r="H3">
        <f>'UNOS PODATAKA'!M7</f>
        <v>0</v>
      </c>
      <c r="I3">
        <f>'UNOS PODATAKA'!P7</f>
        <v>0</v>
      </c>
      <c r="J3">
        <f>'UNOS PODATAKA'!S7</f>
        <v>0</v>
      </c>
      <c r="K3">
        <f>'UNOS PODATAKA'!V7</f>
        <v>0</v>
      </c>
      <c r="L3">
        <f>'UNOS PODATAKA'!Y7</f>
        <v>0</v>
      </c>
      <c r="M3">
        <f>'UNOS PODATAKA'!AB7</f>
        <v>0</v>
      </c>
      <c r="N3">
        <f>'UNOS PODATAKA'!AE7</f>
        <v>0</v>
      </c>
      <c r="O3">
        <f>'UNOS PODATAKA'!AH7</f>
        <v>0</v>
      </c>
      <c r="P3">
        <f>'UNOS PODATAKA'!AK7</f>
        <v>0</v>
      </c>
      <c r="Q3">
        <f>'UNOS PODATAKA'!AN7</f>
        <v>0</v>
      </c>
      <c r="R3">
        <f>'UNOS PODATAKA'!AQ7</f>
        <v>0</v>
      </c>
      <c r="S3">
        <f>'UNOS PODATAKA'!AT7</f>
        <v>0</v>
      </c>
      <c r="T3">
        <f>'UNOS PODATAKA'!AW7</f>
        <v>0</v>
      </c>
      <c r="U3">
        <f>'UNOS PODATAKA'!AZ7</f>
        <v>0</v>
      </c>
      <c r="V3">
        <f>'UNOS PODATAKA'!BC7</f>
        <v>0</v>
      </c>
      <c r="W3">
        <f>'UNOS PODATAKA'!BF7</f>
        <v>0</v>
      </c>
      <c r="X3">
        <f>'UNOS PODATAKA'!BI7</f>
        <v>0</v>
      </c>
      <c r="Y3">
        <f>'UNOS PODATAKA'!BL7</f>
        <v>0</v>
      </c>
      <c r="Z3">
        <f>'UNOS PODATAKA'!BO7</f>
        <v>0</v>
      </c>
      <c r="AA3">
        <f>'UNOS PODATAKA'!BR7</f>
        <v>0</v>
      </c>
      <c r="AB3">
        <f>'UNOS PODATAKA'!BU7</f>
        <v>0</v>
      </c>
      <c r="AC3">
        <f>'UNOS PODATAKA'!BX7</f>
        <v>0</v>
      </c>
      <c r="AD3">
        <f>'UNOS PODATAKA'!CA7</f>
        <v>0</v>
      </c>
      <c r="AE3">
        <f>'UNOS PODATAKA'!CD7</f>
        <v>0</v>
      </c>
      <c r="AF3">
        <f>'UNOS PODATAKA'!CG7</f>
        <v>0</v>
      </c>
      <c r="AG3">
        <f>'UNOS PODATAKA'!CJ7</f>
        <v>0</v>
      </c>
      <c r="AH3">
        <f>'UNOS PODATAKA'!CM7</f>
        <v>0</v>
      </c>
      <c r="AI3">
        <f>'UNOS PODATAKA'!CP7</f>
        <v>0</v>
      </c>
      <c r="AJ3">
        <f>'UNOS PODATAKA'!CS7</f>
        <v>5</v>
      </c>
      <c r="AK3" s="140">
        <f>'UNOS PODATAKA'!D7</f>
        <v>0</v>
      </c>
      <c r="AL3">
        <f>(SUM(F3:AK3))*0.8-AM1</f>
        <v>-12</v>
      </c>
      <c r="AM3">
        <f>AL3*B3</f>
        <v>0</v>
      </c>
      <c r="AN3">
        <f>AL3*C3</f>
        <v>0</v>
      </c>
      <c r="AO3">
        <f>AL3*D3</f>
        <v>0</v>
      </c>
    </row>
    <row r="4" spans="1:41">
      <c r="A4" t="s">
        <v>161</v>
      </c>
      <c r="F4">
        <f>'UNOS PODATAKA'!G29</f>
        <v>0</v>
      </c>
      <c r="G4">
        <f>'UNOS PODATAKA'!J29</f>
        <v>0</v>
      </c>
      <c r="H4">
        <f>'UNOS PODATAKA'!M29</f>
        <v>0</v>
      </c>
      <c r="I4">
        <f>'UNOS PODATAKA'!P29</f>
        <v>0</v>
      </c>
      <c r="J4">
        <f>'UNOS PODATAKA'!S29</f>
        <v>0</v>
      </c>
      <c r="K4">
        <f>'UNOS PODATAKA'!V29</f>
        <v>0</v>
      </c>
      <c r="L4">
        <f>'UNOS PODATAKA'!Y29</f>
        <v>0</v>
      </c>
      <c r="M4">
        <f>'UNOS PODATAKA'!AB29</f>
        <v>0</v>
      </c>
      <c r="N4">
        <f>'UNOS PODATAKA'!AE29</f>
        <v>0</v>
      </c>
      <c r="O4">
        <f>'UNOS PODATAKA'!AH29</f>
        <v>0</v>
      </c>
      <c r="P4">
        <f>'UNOS PODATAKA'!AK29</f>
        <v>0</v>
      </c>
      <c r="Q4">
        <f>'UNOS PODATAKA'!AN29</f>
        <v>0</v>
      </c>
      <c r="R4">
        <f>'UNOS PODATAKA'!AQ29</f>
        <v>0</v>
      </c>
      <c r="S4">
        <f>'UNOS PODATAKA'!AT29</f>
        <v>0</v>
      </c>
      <c r="T4">
        <f>'UNOS PODATAKA'!AW29</f>
        <v>0</v>
      </c>
      <c r="U4">
        <f>'UNOS PODATAKA'!AZ29</f>
        <v>0</v>
      </c>
      <c r="V4">
        <f>'UNOS PODATAKA'!BC29</f>
        <v>0</v>
      </c>
      <c r="W4">
        <f>'UNOS PODATAKA'!BF29</f>
        <v>0</v>
      </c>
      <c r="X4">
        <f>'UNOS PODATAKA'!BI29</f>
        <v>0</v>
      </c>
      <c r="Y4">
        <f>'UNOS PODATAKA'!BL29</f>
        <v>0</v>
      </c>
      <c r="Z4">
        <f>'UNOS PODATAKA'!BO29</f>
        <v>0</v>
      </c>
      <c r="AA4">
        <f>'UNOS PODATAKA'!BR29</f>
        <v>0</v>
      </c>
      <c r="AB4">
        <f>'UNOS PODATAKA'!BU29</f>
        <v>0</v>
      </c>
      <c r="AC4">
        <f>'UNOS PODATAKA'!BX29</f>
        <v>0</v>
      </c>
      <c r="AD4">
        <f>'UNOS PODATAKA'!CA29</f>
        <v>0</v>
      </c>
      <c r="AE4">
        <f>'UNOS PODATAKA'!CD29</f>
        <v>0</v>
      </c>
      <c r="AF4">
        <f>'UNOS PODATAKA'!CG29</f>
        <v>0</v>
      </c>
      <c r="AG4">
        <f>'UNOS PODATAKA'!CJ29</f>
        <v>0</v>
      </c>
      <c r="AH4">
        <f>'UNOS PODATAKA'!CM29</f>
        <v>0</v>
      </c>
      <c r="AI4">
        <f>'UNOS PODATAKA'!CP29</f>
        <v>0</v>
      </c>
      <c r="AJ4">
        <f>'UNOS PODATAKA'!CS29</f>
        <v>0</v>
      </c>
      <c r="AK4" s="140">
        <f>'UNOS PODATAKA'!D29</f>
        <v>0</v>
      </c>
      <c r="AL4">
        <f>SUM(F4:AK4)*0.8-AN1</f>
        <v>0</v>
      </c>
      <c r="AM4">
        <f>AL4*B4</f>
        <v>0</v>
      </c>
      <c r="AN4">
        <f>AL4*C4</f>
        <v>0</v>
      </c>
      <c r="AO4">
        <f t="shared" ref="AO4:AO5" si="1">AL4*D4</f>
        <v>0</v>
      </c>
    </row>
    <row r="5" spans="1:41">
      <c r="A5" t="s">
        <v>180</v>
      </c>
      <c r="F5">
        <f>'UNOS PODATAKA'!G21</f>
        <v>0</v>
      </c>
      <c r="G5">
        <f>'UNOS PODATAKA'!J21</f>
        <v>0</v>
      </c>
      <c r="H5" s="140">
        <f>'UNOS PODATAKA'!M21</f>
        <v>0</v>
      </c>
      <c r="I5" s="140">
        <f>'UNOS PODATAKA'!P21</f>
        <v>0</v>
      </c>
      <c r="J5" s="140">
        <f>'UNOS PODATAKA'!S21</f>
        <v>0</v>
      </c>
      <c r="K5" s="140">
        <f>'UNOS PODATAKA'!V21</f>
        <v>0</v>
      </c>
      <c r="L5" s="140">
        <f>'UNOS PODATAKA'!Y21</f>
        <v>0</v>
      </c>
      <c r="M5" s="140">
        <f>'UNOS PODATAKA'!AB21</f>
        <v>0</v>
      </c>
      <c r="N5" s="140">
        <f>'UNOS PODATAKA'!AE21</f>
        <v>0</v>
      </c>
      <c r="O5" s="140">
        <f>'UNOS PODATAKA'!AH21</f>
        <v>0</v>
      </c>
      <c r="P5" s="140">
        <f>'UNOS PODATAKA'!AK21</f>
        <v>0</v>
      </c>
      <c r="Q5" s="140">
        <f>'UNOS PODATAKA'!AN21</f>
        <v>0</v>
      </c>
      <c r="R5" s="140">
        <f>'UNOS PODATAKA'!AQ21</f>
        <v>0</v>
      </c>
      <c r="S5" s="140">
        <f>'UNOS PODATAKA'!AT21</f>
        <v>0</v>
      </c>
      <c r="T5" s="140">
        <f>'UNOS PODATAKA'!AW21</f>
        <v>0</v>
      </c>
      <c r="U5" s="140">
        <f>'UNOS PODATAKA'!AZ21</f>
        <v>0</v>
      </c>
      <c r="V5" s="140">
        <f>'UNOS PODATAKA'!BC21</f>
        <v>0</v>
      </c>
      <c r="W5" s="140">
        <f>'UNOS PODATAKA'!BF21</f>
        <v>0</v>
      </c>
      <c r="X5" s="140">
        <f>'UNOS PODATAKA'!BI21</f>
        <v>0</v>
      </c>
      <c r="Y5" s="140">
        <f>'UNOS PODATAKA'!BL21</f>
        <v>0</v>
      </c>
      <c r="Z5" s="140">
        <f>'UNOS PODATAKA'!BO21</f>
        <v>0</v>
      </c>
      <c r="AA5" s="140">
        <f>'UNOS PODATAKA'!BR21</f>
        <v>0</v>
      </c>
      <c r="AB5" s="140">
        <f>'UNOS PODATAKA'!BU21</f>
        <v>0</v>
      </c>
      <c r="AC5" s="140">
        <f>'UNOS PODATAKA'!BX21</f>
        <v>0</v>
      </c>
      <c r="AD5" s="140">
        <f>'UNOS PODATAKA'!CA21</f>
        <v>0</v>
      </c>
      <c r="AE5" s="140">
        <f>'UNOS PODATAKA'!CD21</f>
        <v>0</v>
      </c>
      <c r="AF5" s="140">
        <f>'UNOS PODATAKA'!CG21</f>
        <v>0</v>
      </c>
      <c r="AG5" s="140">
        <f>'UNOS PODATAKA'!CJ21</f>
        <v>0</v>
      </c>
      <c r="AH5" s="140">
        <f>'UNOS PODATAKA'!CM21</f>
        <v>0</v>
      </c>
      <c r="AI5" s="140">
        <f>'UNOS PODATAKA'!CP21</f>
        <v>0</v>
      </c>
      <c r="AJ5" s="140">
        <f>'UNOS PODATAKA'!CS21</f>
        <v>0</v>
      </c>
      <c r="AK5" s="140">
        <f>'UNOS PODATAKA'!D21</f>
        <v>0</v>
      </c>
      <c r="AL5">
        <f>SUM(F5:AK5)-AO1</f>
        <v>0</v>
      </c>
      <c r="AM5">
        <f>AL5*B5</f>
        <v>0</v>
      </c>
      <c r="AN5">
        <f>AL5*C5</f>
        <v>0</v>
      </c>
      <c r="AO5">
        <f t="shared" si="1"/>
        <v>0</v>
      </c>
    </row>
    <row r="6" spans="1:41">
      <c r="A6" t="s">
        <v>211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</row>
    <row r="7" spans="1:41">
      <c r="A7" s="260" t="str">
        <f>'UNOS PODATAKA'!B72</f>
        <v xml:space="preserve">SUHO MESO </v>
      </c>
      <c r="B7">
        <v>0.8</v>
      </c>
      <c r="F7">
        <f>'UNOS PODATAKA'!F72</f>
        <v>0</v>
      </c>
      <c r="G7">
        <f>'UNOS PODATAKA'!I72</f>
        <v>0</v>
      </c>
      <c r="H7">
        <f>'UNOS PODATAKA'!L72</f>
        <v>0</v>
      </c>
      <c r="I7">
        <f>'UNOS PODATAKA'!O72</f>
        <v>0</v>
      </c>
      <c r="J7">
        <f>'UNOS PODATAKA'!R72</f>
        <v>0</v>
      </c>
      <c r="K7">
        <f>'UNOS PODATAKA'!U72</f>
        <v>0</v>
      </c>
      <c r="L7">
        <f>'UNOS PODATAKA'!X72</f>
        <v>20</v>
      </c>
      <c r="M7">
        <f>'UNOS PODATAKA'!AA72</f>
        <v>0</v>
      </c>
      <c r="N7">
        <f>'UNOS PODATAKA'!AD72</f>
        <v>0</v>
      </c>
      <c r="O7">
        <f>'UNOS PODATAKA'!AG72</f>
        <v>0</v>
      </c>
      <c r="P7">
        <f>'UNOS PODATAKA'!AJ72</f>
        <v>0</v>
      </c>
      <c r="Q7">
        <f>'UNOS PODATAKA'!AM72</f>
        <v>0</v>
      </c>
      <c r="R7">
        <f>'UNOS PODATAKA'!AP72</f>
        <v>0</v>
      </c>
      <c r="S7">
        <f>'UNOS PODATAKA'!AS72</f>
        <v>0</v>
      </c>
      <c r="T7">
        <f>'UNOS PODATAKA'!AV72</f>
        <v>0</v>
      </c>
      <c r="U7">
        <f>'UNOS PODATAKA'!AY72</f>
        <v>0</v>
      </c>
      <c r="V7">
        <f>'UNOS PODATAKA'!BB72</f>
        <v>0</v>
      </c>
      <c r="W7">
        <f>'UNOS PODATAKA'!BE72</f>
        <v>0</v>
      </c>
      <c r="X7">
        <f>'UNOS PODATAKA'!BH72</f>
        <v>0</v>
      </c>
      <c r="Y7">
        <f>'UNOS PODATAKA'!BK72</f>
        <v>0</v>
      </c>
      <c r="Z7">
        <f>'UNOS PODATAKA'!BN72</f>
        <v>0</v>
      </c>
      <c r="AA7">
        <f>'UNOS PODATAKA'!BQ72</f>
        <v>0</v>
      </c>
      <c r="AB7">
        <f>'UNOS PODATAKA'!BT72</f>
        <v>0</v>
      </c>
      <c r="AC7">
        <f>'UNOS PODATAKA'!BW72</f>
        <v>0</v>
      </c>
      <c r="AD7">
        <f>'UNOS PODATAKA'!BZ72</f>
        <v>0</v>
      </c>
      <c r="AE7">
        <f>'UNOS PODATAKA'!CC72</f>
        <v>0</v>
      </c>
      <c r="AF7">
        <f>'UNOS PODATAKA'!CF72</f>
        <v>0</v>
      </c>
      <c r="AG7">
        <f>'UNOS PODATAKA'!CI72</f>
        <v>0</v>
      </c>
      <c r="AH7">
        <f>'UNOS PODATAKA'!CL72</f>
        <v>0</v>
      </c>
      <c r="AI7">
        <f>'UNOS PODATAKA'!CO72</f>
        <v>0</v>
      </c>
      <c r="AJ7">
        <f>'UNOS PODATAKA'!CR72</f>
        <v>0</v>
      </c>
      <c r="AK7" s="140">
        <f>'UNOS PODATAKA'!D72</f>
        <v>0</v>
      </c>
      <c r="AL7">
        <f t="shared" ref="AL7:AL8" si="2">SUM(F7:AK7)</f>
        <v>20</v>
      </c>
      <c r="AM7">
        <f t="shared" ref="AM7:AM8" si="3">(AL7-AK7)*B7</f>
        <v>16</v>
      </c>
      <c r="AN7">
        <f t="shared" ref="AN7:AN8" si="4">(AL7-AK7)*C7</f>
        <v>0</v>
      </c>
      <c r="AO7">
        <f>(AL7-AK7)*D7</f>
        <v>0</v>
      </c>
    </row>
    <row r="8" spans="1:41">
      <c r="A8" s="260" t="str">
        <f>'UNOS PODATAKA'!B78</f>
        <v>SUDŽUKA</v>
      </c>
      <c r="F8">
        <f>'UNOS PODATAKA'!F108</f>
        <v>0</v>
      </c>
      <c r="G8">
        <f>'UNOS PODATAKA'!I108</f>
        <v>0</v>
      </c>
      <c r="H8">
        <f>'UNOS PODATAKA'!L108</f>
        <v>0</v>
      </c>
      <c r="I8">
        <f>'UNOS PODATAKA'!O108</f>
        <v>0</v>
      </c>
      <c r="J8">
        <f>'UNOS PODATAKA'!R108</f>
        <v>0</v>
      </c>
      <c r="K8">
        <f>'UNOS PODATAKA'!U108</f>
        <v>0</v>
      </c>
      <c r="L8">
        <f>'UNOS PODATAKA'!X108</f>
        <v>0</v>
      </c>
      <c r="M8">
        <f>'UNOS PODATAKA'!AA108</f>
        <v>0</v>
      </c>
      <c r="N8">
        <f>'UNOS PODATAKA'!AD108</f>
        <v>0</v>
      </c>
      <c r="O8">
        <f>'UNOS PODATAKA'!AG108</f>
        <v>0</v>
      </c>
      <c r="P8">
        <f>'UNOS PODATAKA'!AJ108</f>
        <v>0</v>
      </c>
      <c r="Q8">
        <f>'UNOS PODATAKA'!AM108</f>
        <v>0</v>
      </c>
      <c r="R8">
        <f>'UNOS PODATAKA'!AP108</f>
        <v>0</v>
      </c>
      <c r="S8">
        <f>'UNOS PODATAKA'!AS108</f>
        <v>0</v>
      </c>
      <c r="T8">
        <f>'UNOS PODATAKA'!AV108</f>
        <v>0</v>
      </c>
      <c r="U8">
        <f>'UNOS PODATAKA'!AY108</f>
        <v>0</v>
      </c>
      <c r="V8">
        <f>'UNOS PODATAKA'!BB108</f>
        <v>0</v>
      </c>
      <c r="W8">
        <f>'UNOS PODATAKA'!BE108</f>
        <v>0</v>
      </c>
      <c r="X8">
        <f>'UNOS PODATAKA'!BH108</f>
        <v>0</v>
      </c>
      <c r="Y8">
        <f>'UNOS PODATAKA'!BK108</f>
        <v>0</v>
      </c>
      <c r="Z8">
        <f>'UNOS PODATAKA'!BN108</f>
        <v>0</v>
      </c>
      <c r="AA8">
        <f>'UNOS PODATAKA'!BQ108</f>
        <v>0</v>
      </c>
      <c r="AB8">
        <f>'UNOS PODATAKA'!BT108</f>
        <v>0</v>
      </c>
      <c r="AC8">
        <f>'UNOS PODATAKA'!BW108</f>
        <v>0</v>
      </c>
      <c r="AD8">
        <f>'UNOS PODATAKA'!BZ108</f>
        <v>0</v>
      </c>
      <c r="AE8">
        <f>'UNOS PODATAKA'!CC108</f>
        <v>0</v>
      </c>
      <c r="AF8">
        <f>'UNOS PODATAKA'!CF108</f>
        <v>0</v>
      </c>
      <c r="AG8">
        <f>'UNOS PODATAKA'!CI108</f>
        <v>0</v>
      </c>
      <c r="AH8">
        <f>'UNOS PODATAKA'!CL108</f>
        <v>0</v>
      </c>
      <c r="AI8">
        <f>'UNOS PODATAKA'!CO108</f>
        <v>0</v>
      </c>
      <c r="AJ8">
        <f>'UNOS PODATAKA'!CR108</f>
        <v>0</v>
      </c>
      <c r="AK8" s="140">
        <f>'UNOS PODATAKA'!D108</f>
        <v>0</v>
      </c>
      <c r="AL8">
        <f t="shared" si="2"/>
        <v>0</v>
      </c>
      <c r="AM8">
        <f t="shared" si="3"/>
        <v>0</v>
      </c>
      <c r="AN8">
        <f t="shared" si="4"/>
        <v>0</v>
      </c>
      <c r="AO8">
        <f t="shared" ref="AO8" si="5">(AL8-AK8)*D8</f>
        <v>0</v>
      </c>
    </row>
    <row r="9" spans="1:41">
      <c r="A9" s="260" t="str">
        <f>'UNOS PODATAKA'!B84</f>
        <v>SALAMA KUHANA</v>
      </c>
    </row>
    <row r="10" spans="1:41">
      <c r="A10" s="260" t="str">
        <f>'UNOS PODATAKA'!B90</f>
        <v>KAURMA</v>
      </c>
    </row>
    <row r="11" spans="1:41">
      <c r="A11" s="260" t="str">
        <f>'UNOS PODATAKA'!B96</f>
        <v>OVČIJA STELJA</v>
      </c>
    </row>
    <row r="12" spans="1:41">
      <c r="A12" s="260" t="str">
        <f>'UNOS PODATAKA'!B102</f>
        <v>ĆEVAPI 10</v>
      </c>
    </row>
    <row r="13" spans="1:41">
      <c r="A13" s="260" t="str">
        <f>'UNOS PODATAKA'!B108</f>
        <v>SUDŽUKICA 11</v>
      </c>
    </row>
    <row r="14" spans="1:41">
      <c r="A14" s="260" t="str">
        <f>'UNOS PODATAKA'!B114</f>
        <v>PLJESKAVICE 10</v>
      </c>
    </row>
    <row r="15" spans="1:41">
      <c r="A15" s="260" t="str">
        <f>'UNOS PODATAKA'!B120</f>
        <v>SUDŽUKICA 12,85</v>
      </c>
    </row>
    <row r="16" spans="1:41">
      <c r="A16" s="260" t="str">
        <f>'UNOS PODATAKA'!B126</f>
        <v>ĆEVAPI 12,85</v>
      </c>
    </row>
    <row r="17" spans="1:1">
      <c r="A17" s="260" t="str">
        <f>'UNOS PODATAKA'!B132</f>
        <v>ćevapi 12</v>
      </c>
    </row>
    <row r="18" spans="1:1">
      <c r="A18" s="260" t="str">
        <f>'UNOS PODATAKA'!B138</f>
        <v>pljeskavice 12,85</v>
      </c>
    </row>
    <row r="19" spans="1:1">
      <c r="A19" s="260" t="str">
        <f>'UNOS PODATAKA'!B144</f>
        <v>sudžukica 12 ž</v>
      </c>
    </row>
    <row r="20" spans="1:1">
      <c r="A20" s="260" t="str">
        <f>'UNOS PODATAKA'!B150</f>
        <v>suho meso 10</v>
      </c>
    </row>
    <row r="21" spans="1:1">
      <c r="A21" s="260" t="str">
        <f>'UNOS PODATAKA'!B156</f>
        <v>ARTIKAL 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942</vt:i4>
      </vt:variant>
    </vt:vector>
  </HeadingPairs>
  <TitlesOfParts>
    <vt:vector size="950" baseType="lpstr">
      <vt:lpstr>KnjigaSanka</vt:lpstr>
      <vt:lpstr>UNOS PODATAKA</vt:lpstr>
      <vt:lpstr>Ulazi</vt:lpstr>
      <vt:lpstr>Obracun</vt:lpstr>
      <vt:lpstr>Kalkulacija</vt:lpstr>
      <vt:lpstr>ZivaStoka</vt:lpstr>
      <vt:lpstr>Cijene</vt:lpstr>
      <vt:lpstr>PrenosMesa</vt:lpstr>
      <vt:lpstr>ArtikalA01</vt:lpstr>
      <vt:lpstr>ArtikalA02</vt:lpstr>
      <vt:lpstr>ArtikalA03</vt:lpstr>
      <vt:lpstr>ArtikalA04</vt:lpstr>
      <vt:lpstr>ArtikalA05</vt:lpstr>
      <vt:lpstr>ArtikalA06</vt:lpstr>
      <vt:lpstr>ArtikalA07</vt:lpstr>
      <vt:lpstr>ArtikalA08</vt:lpstr>
      <vt:lpstr>ArtikalA09</vt:lpstr>
      <vt:lpstr>ArtikalA10</vt:lpstr>
      <vt:lpstr>ArtikalA11</vt:lpstr>
      <vt:lpstr>ArtikalA12</vt:lpstr>
      <vt:lpstr>ArtikalA13</vt:lpstr>
      <vt:lpstr>ArtikalA14</vt:lpstr>
      <vt:lpstr>ArtikalA15</vt:lpstr>
      <vt:lpstr>ArtikalA16</vt:lpstr>
      <vt:lpstr>ArtikalA17</vt:lpstr>
      <vt:lpstr>ArtikalA18</vt:lpstr>
      <vt:lpstr>ArtikalA19</vt:lpstr>
      <vt:lpstr>ArtikalA20</vt:lpstr>
      <vt:lpstr>ArtikalA21</vt:lpstr>
      <vt:lpstr>ArtikalA22</vt:lpstr>
      <vt:lpstr>ArtikalA23</vt:lpstr>
      <vt:lpstr>ArtikalA24</vt:lpstr>
      <vt:lpstr>ArtikalA25</vt:lpstr>
      <vt:lpstr>ArtikalA26</vt:lpstr>
      <vt:lpstr>ArtikalA27</vt:lpstr>
      <vt:lpstr>ArtikalA28</vt:lpstr>
      <vt:lpstr>ArtikalA29</vt:lpstr>
      <vt:lpstr>ArtikalA30</vt:lpstr>
      <vt:lpstr>ArtikalA31</vt:lpstr>
      <vt:lpstr>ArtikalB01</vt:lpstr>
      <vt:lpstr>ArtikalB02</vt:lpstr>
      <vt:lpstr>ArtikalB03</vt:lpstr>
      <vt:lpstr>ArtikalB04</vt:lpstr>
      <vt:lpstr>ArtikalB05</vt:lpstr>
      <vt:lpstr>ArtikalB06</vt:lpstr>
      <vt:lpstr>ArtikalB07</vt:lpstr>
      <vt:lpstr>ArtikalB08</vt:lpstr>
      <vt:lpstr>ArtikalB09</vt:lpstr>
      <vt:lpstr>ArtikalB10</vt:lpstr>
      <vt:lpstr>ArtikalB11</vt:lpstr>
      <vt:lpstr>ArtikalB12</vt:lpstr>
      <vt:lpstr>ArtikalB13</vt:lpstr>
      <vt:lpstr>ArtikalB14</vt:lpstr>
      <vt:lpstr>ArtikalB15</vt:lpstr>
      <vt:lpstr>ArtikalB16</vt:lpstr>
      <vt:lpstr>ArtikalB17</vt:lpstr>
      <vt:lpstr>ArtikalB18</vt:lpstr>
      <vt:lpstr>ArtikalB19</vt:lpstr>
      <vt:lpstr>ArtikalB20</vt:lpstr>
      <vt:lpstr>ArtikalB21</vt:lpstr>
      <vt:lpstr>ArtikalB22</vt:lpstr>
      <vt:lpstr>ArtikalB23</vt:lpstr>
      <vt:lpstr>ArtikalB24</vt:lpstr>
      <vt:lpstr>ArtikalB25</vt:lpstr>
      <vt:lpstr>ArtikalB26</vt:lpstr>
      <vt:lpstr>ArtikalB27</vt:lpstr>
      <vt:lpstr>ArtikalB28</vt:lpstr>
      <vt:lpstr>ArtikalB29</vt:lpstr>
      <vt:lpstr>ArtikalB30</vt:lpstr>
      <vt:lpstr>ArtikalB31</vt:lpstr>
      <vt:lpstr>ArtikalC01</vt:lpstr>
      <vt:lpstr>ArtikalC02</vt:lpstr>
      <vt:lpstr>ArtikalC03</vt:lpstr>
      <vt:lpstr>ArtikalC04</vt:lpstr>
      <vt:lpstr>ArtikalC05</vt:lpstr>
      <vt:lpstr>ArtikalC06</vt:lpstr>
      <vt:lpstr>ArtikalC07</vt:lpstr>
      <vt:lpstr>ArtikalC08</vt:lpstr>
      <vt:lpstr>ArtikalC09</vt:lpstr>
      <vt:lpstr>ArtikalC10</vt:lpstr>
      <vt:lpstr>ArtikalC11</vt:lpstr>
      <vt:lpstr>ArtikalC12</vt:lpstr>
      <vt:lpstr>ArtikalC13</vt:lpstr>
      <vt:lpstr>ArtikalC14</vt:lpstr>
      <vt:lpstr>ArtikalC15</vt:lpstr>
      <vt:lpstr>ArtikalC16</vt:lpstr>
      <vt:lpstr>ArtikalC17</vt:lpstr>
      <vt:lpstr>ArtikalC18</vt:lpstr>
      <vt:lpstr>ArtikalC19</vt:lpstr>
      <vt:lpstr>ArtikalC20</vt:lpstr>
      <vt:lpstr>ArtikalC21</vt:lpstr>
      <vt:lpstr>ArtikalC22</vt:lpstr>
      <vt:lpstr>ArtikalC23</vt:lpstr>
      <vt:lpstr>ArtikalC24</vt:lpstr>
      <vt:lpstr>ArtikalC25</vt:lpstr>
      <vt:lpstr>ArtikalC26</vt:lpstr>
      <vt:lpstr>ArtikalC27</vt:lpstr>
      <vt:lpstr>ArtikalC28</vt:lpstr>
      <vt:lpstr>ArtikalC29</vt:lpstr>
      <vt:lpstr>ArtikalC30</vt:lpstr>
      <vt:lpstr>ArtikalC31</vt:lpstr>
      <vt:lpstr>ArtikalD01</vt:lpstr>
      <vt:lpstr>ArtikalD02</vt:lpstr>
      <vt:lpstr>ArtikalD03</vt:lpstr>
      <vt:lpstr>ArtikalD04</vt:lpstr>
      <vt:lpstr>ArtikalD05</vt:lpstr>
      <vt:lpstr>ArtikalD06</vt:lpstr>
      <vt:lpstr>ArtikalD07</vt:lpstr>
      <vt:lpstr>ArtikalD08</vt:lpstr>
      <vt:lpstr>ArtikalD09</vt:lpstr>
      <vt:lpstr>ArtikalD10</vt:lpstr>
      <vt:lpstr>ArtikalD11</vt:lpstr>
      <vt:lpstr>ArtikalD12</vt:lpstr>
      <vt:lpstr>ArtikalD13</vt:lpstr>
      <vt:lpstr>ArtikalD14</vt:lpstr>
      <vt:lpstr>ArtikalD15</vt:lpstr>
      <vt:lpstr>ArtikalD16</vt:lpstr>
      <vt:lpstr>ArtikalD17</vt:lpstr>
      <vt:lpstr>ArtikalD18</vt:lpstr>
      <vt:lpstr>ArtikalD19</vt:lpstr>
      <vt:lpstr>ArtikalD20</vt:lpstr>
      <vt:lpstr>ArtikalD21</vt:lpstr>
      <vt:lpstr>ArtikalD22</vt:lpstr>
      <vt:lpstr>ArtikalD23</vt:lpstr>
      <vt:lpstr>ArtikalD24</vt:lpstr>
      <vt:lpstr>ArtikalD25</vt:lpstr>
      <vt:lpstr>ArtikalD26</vt:lpstr>
      <vt:lpstr>ArtikalD27</vt:lpstr>
      <vt:lpstr>ArtikalD28</vt:lpstr>
      <vt:lpstr>ArtikalD29</vt:lpstr>
      <vt:lpstr>ArtikalD30</vt:lpstr>
      <vt:lpstr>ArtikalD31</vt:lpstr>
      <vt:lpstr>ArtikalE01</vt:lpstr>
      <vt:lpstr>ArtikalE02</vt:lpstr>
      <vt:lpstr>ArtikalE03</vt:lpstr>
      <vt:lpstr>ArtikalE04</vt:lpstr>
      <vt:lpstr>ArtikalE05</vt:lpstr>
      <vt:lpstr>ArtikalE06</vt:lpstr>
      <vt:lpstr>ArtikalE07</vt:lpstr>
      <vt:lpstr>ArtikalE08</vt:lpstr>
      <vt:lpstr>ArtikalE09</vt:lpstr>
      <vt:lpstr>ArtikalE10</vt:lpstr>
      <vt:lpstr>ArtikalE11</vt:lpstr>
      <vt:lpstr>ArtikalE12</vt:lpstr>
      <vt:lpstr>ArtikalE13</vt:lpstr>
      <vt:lpstr>ArtikalE14</vt:lpstr>
      <vt:lpstr>ArtikalE15</vt:lpstr>
      <vt:lpstr>ArtikalE16</vt:lpstr>
      <vt:lpstr>ArtikalE17</vt:lpstr>
      <vt:lpstr>ArtikalE18</vt:lpstr>
      <vt:lpstr>ArtikalE19</vt:lpstr>
      <vt:lpstr>ArtikalE20</vt:lpstr>
      <vt:lpstr>ArtikalE21</vt:lpstr>
      <vt:lpstr>ArtikalE22</vt:lpstr>
      <vt:lpstr>ArtikalE23</vt:lpstr>
      <vt:lpstr>ArtikalE24</vt:lpstr>
      <vt:lpstr>ArtikalE25</vt:lpstr>
      <vt:lpstr>ArtikalE26</vt:lpstr>
      <vt:lpstr>ArtikalE27</vt:lpstr>
      <vt:lpstr>ArtikalE28</vt:lpstr>
      <vt:lpstr>ArtikalE29</vt:lpstr>
      <vt:lpstr>ArtikalE30</vt:lpstr>
      <vt:lpstr>ArtikalE31</vt:lpstr>
      <vt:lpstr>ArtikalF01</vt:lpstr>
      <vt:lpstr>ArtikalF02</vt:lpstr>
      <vt:lpstr>ArtikalF03</vt:lpstr>
      <vt:lpstr>ArtikalF04</vt:lpstr>
      <vt:lpstr>ArtikalF05</vt:lpstr>
      <vt:lpstr>ArtikalF06</vt:lpstr>
      <vt:lpstr>ArtikalF07</vt:lpstr>
      <vt:lpstr>ArtikalF08</vt:lpstr>
      <vt:lpstr>ArtikalF09</vt:lpstr>
      <vt:lpstr>ArtikalF10</vt:lpstr>
      <vt:lpstr>ArtikalF11</vt:lpstr>
      <vt:lpstr>ArtikalF12</vt:lpstr>
      <vt:lpstr>ArtikalF13</vt:lpstr>
      <vt:lpstr>ArtikalF14</vt:lpstr>
      <vt:lpstr>ArtikalF15</vt:lpstr>
      <vt:lpstr>ArtikalF16</vt:lpstr>
      <vt:lpstr>ArtikalF17</vt:lpstr>
      <vt:lpstr>ArtikalF18</vt:lpstr>
      <vt:lpstr>ArtikalF19</vt:lpstr>
      <vt:lpstr>ArtikalF20</vt:lpstr>
      <vt:lpstr>ArtikalF21</vt:lpstr>
      <vt:lpstr>ArtikalF22</vt:lpstr>
      <vt:lpstr>ArtikalF23</vt:lpstr>
      <vt:lpstr>ArtikalF24</vt:lpstr>
      <vt:lpstr>ArtikalF25</vt:lpstr>
      <vt:lpstr>ArtikalF26</vt:lpstr>
      <vt:lpstr>ArtikalF27</vt:lpstr>
      <vt:lpstr>ArtikalF28</vt:lpstr>
      <vt:lpstr>ArtikalF29</vt:lpstr>
      <vt:lpstr>ArtikalF30</vt:lpstr>
      <vt:lpstr>ArtikalF31</vt:lpstr>
      <vt:lpstr>ArtikalG01</vt:lpstr>
      <vt:lpstr>ArtikalG02</vt:lpstr>
      <vt:lpstr>ArtikalG03</vt:lpstr>
      <vt:lpstr>ArtikalG04</vt:lpstr>
      <vt:lpstr>ArtikalG05</vt:lpstr>
      <vt:lpstr>ArtikalG06</vt:lpstr>
      <vt:lpstr>ArtikalG07</vt:lpstr>
      <vt:lpstr>ArtikalG08</vt:lpstr>
      <vt:lpstr>ArtikalG09</vt:lpstr>
      <vt:lpstr>ArtikalG10</vt:lpstr>
      <vt:lpstr>ArtikalG11</vt:lpstr>
      <vt:lpstr>ArtikalG12</vt:lpstr>
      <vt:lpstr>ArtikalG13</vt:lpstr>
      <vt:lpstr>ArtikalG14</vt:lpstr>
      <vt:lpstr>ArtikalG15</vt:lpstr>
      <vt:lpstr>ArtikalG16</vt:lpstr>
      <vt:lpstr>ArtikalG17</vt:lpstr>
      <vt:lpstr>ArtikalG18</vt:lpstr>
      <vt:lpstr>ArtikalG19</vt:lpstr>
      <vt:lpstr>ArtikalG20</vt:lpstr>
      <vt:lpstr>ArtikalG21</vt:lpstr>
      <vt:lpstr>ArtikalG22</vt:lpstr>
      <vt:lpstr>ArtikalG23</vt:lpstr>
      <vt:lpstr>ArtikalG24</vt:lpstr>
      <vt:lpstr>ArtikalG25</vt:lpstr>
      <vt:lpstr>ArtikalG26</vt:lpstr>
      <vt:lpstr>ArtikalG27</vt:lpstr>
      <vt:lpstr>ArtikalG28</vt:lpstr>
      <vt:lpstr>ArtikalG29</vt:lpstr>
      <vt:lpstr>ArtikalG30</vt:lpstr>
      <vt:lpstr>ArtikalG31</vt:lpstr>
      <vt:lpstr>ArtikalH01</vt:lpstr>
      <vt:lpstr>ArtikalH02</vt:lpstr>
      <vt:lpstr>ArtikalH03</vt:lpstr>
      <vt:lpstr>ArtikalH04</vt:lpstr>
      <vt:lpstr>ArtikalH05</vt:lpstr>
      <vt:lpstr>ArtikalH06</vt:lpstr>
      <vt:lpstr>ArtikalH07</vt:lpstr>
      <vt:lpstr>ArtikalH08</vt:lpstr>
      <vt:lpstr>ArtikalH09</vt:lpstr>
      <vt:lpstr>ArtikalH10</vt:lpstr>
      <vt:lpstr>ArtikalH11</vt:lpstr>
      <vt:lpstr>ArtikalH12</vt:lpstr>
      <vt:lpstr>ArtikalH13</vt:lpstr>
      <vt:lpstr>ArtikalH14</vt:lpstr>
      <vt:lpstr>ArtikalH15</vt:lpstr>
      <vt:lpstr>ArtikalH16</vt:lpstr>
      <vt:lpstr>ArtikalH17</vt:lpstr>
      <vt:lpstr>ArtikalH18</vt:lpstr>
      <vt:lpstr>ArtikalH19</vt:lpstr>
      <vt:lpstr>ArtikalH20</vt:lpstr>
      <vt:lpstr>ArtikalH21</vt:lpstr>
      <vt:lpstr>ArtikalH22</vt:lpstr>
      <vt:lpstr>ArtikalH23</vt:lpstr>
      <vt:lpstr>ArtikalH24</vt:lpstr>
      <vt:lpstr>ArtikalH25</vt:lpstr>
      <vt:lpstr>ArtikalH26</vt:lpstr>
      <vt:lpstr>ArtikalH27</vt:lpstr>
      <vt:lpstr>ArtikalH28</vt:lpstr>
      <vt:lpstr>ArtikalH29</vt:lpstr>
      <vt:lpstr>ArtikalH30</vt:lpstr>
      <vt:lpstr>ArtikalH31</vt:lpstr>
      <vt:lpstr>ArtikalI01</vt:lpstr>
      <vt:lpstr>ArtikalI02</vt:lpstr>
      <vt:lpstr>ArtikalI03</vt:lpstr>
      <vt:lpstr>ArtikalI04</vt:lpstr>
      <vt:lpstr>ArtikalI05</vt:lpstr>
      <vt:lpstr>ArtikalI06</vt:lpstr>
      <vt:lpstr>ArtikalI07</vt:lpstr>
      <vt:lpstr>ArtikalI08</vt:lpstr>
      <vt:lpstr>ArtikalI09</vt:lpstr>
      <vt:lpstr>ArtikalI10</vt:lpstr>
      <vt:lpstr>ArtikalI11</vt:lpstr>
      <vt:lpstr>ArtikalI12</vt:lpstr>
      <vt:lpstr>ArtikalI13</vt:lpstr>
      <vt:lpstr>ArtikalI14</vt:lpstr>
      <vt:lpstr>ArtikalI15</vt:lpstr>
      <vt:lpstr>ArtikalI16</vt:lpstr>
      <vt:lpstr>ArtikalI17</vt:lpstr>
      <vt:lpstr>ArtikalI18</vt:lpstr>
      <vt:lpstr>ArtikalI19</vt:lpstr>
      <vt:lpstr>ArtikalI20</vt:lpstr>
      <vt:lpstr>ArtikalI21</vt:lpstr>
      <vt:lpstr>ArtikalI22</vt:lpstr>
      <vt:lpstr>ArtikalI23</vt:lpstr>
      <vt:lpstr>ArtikalI24</vt:lpstr>
      <vt:lpstr>ArtikalI25</vt:lpstr>
      <vt:lpstr>ArtikalI26</vt:lpstr>
      <vt:lpstr>ArtikalI27</vt:lpstr>
      <vt:lpstr>ArtikalI28</vt:lpstr>
      <vt:lpstr>ArtikalI29</vt:lpstr>
      <vt:lpstr>ArtikalI30</vt:lpstr>
      <vt:lpstr>ArtikalI31</vt:lpstr>
      <vt:lpstr>ArtikalJ01</vt:lpstr>
      <vt:lpstr>ArtikalJ02</vt:lpstr>
      <vt:lpstr>ArtikalJ03</vt:lpstr>
      <vt:lpstr>ArtikalJ04</vt:lpstr>
      <vt:lpstr>ArtikalJ05</vt:lpstr>
      <vt:lpstr>ArtikalJ06</vt:lpstr>
      <vt:lpstr>ArtikalJ07</vt:lpstr>
      <vt:lpstr>ArtikalJ08</vt:lpstr>
      <vt:lpstr>ArtikalJ09</vt:lpstr>
      <vt:lpstr>ArtikalJ10</vt:lpstr>
      <vt:lpstr>ArtikalJ11</vt:lpstr>
      <vt:lpstr>ArtikalJ12</vt:lpstr>
      <vt:lpstr>ArtikalJ13</vt:lpstr>
      <vt:lpstr>ArtikalJ14</vt:lpstr>
      <vt:lpstr>ArtikalJ15</vt:lpstr>
      <vt:lpstr>ArtikalJ16</vt:lpstr>
      <vt:lpstr>ArtikalJ17</vt:lpstr>
      <vt:lpstr>ArtikalJ18</vt:lpstr>
      <vt:lpstr>ArtikalJ19</vt:lpstr>
      <vt:lpstr>ArtikalJ20</vt:lpstr>
      <vt:lpstr>ArtikalJ21</vt:lpstr>
      <vt:lpstr>ArtikalJ22</vt:lpstr>
      <vt:lpstr>ArtikalJ23</vt:lpstr>
      <vt:lpstr>ArtikalJ24</vt:lpstr>
      <vt:lpstr>ArtikalJ25</vt:lpstr>
      <vt:lpstr>ArtikalJ26</vt:lpstr>
      <vt:lpstr>ArtikalJ27</vt:lpstr>
      <vt:lpstr>ArtikalJ28</vt:lpstr>
      <vt:lpstr>ArtikalJ29</vt:lpstr>
      <vt:lpstr>ArtikalJ30</vt:lpstr>
      <vt:lpstr>ArtikalJ31</vt:lpstr>
      <vt:lpstr>ArtikalK01</vt:lpstr>
      <vt:lpstr>ArtikalK02</vt:lpstr>
      <vt:lpstr>ArtikalK03</vt:lpstr>
      <vt:lpstr>ArtikalK04</vt:lpstr>
      <vt:lpstr>ArtikalK05</vt:lpstr>
      <vt:lpstr>ArtikalK06</vt:lpstr>
      <vt:lpstr>ArtikalK07</vt:lpstr>
      <vt:lpstr>ArtikalK08</vt:lpstr>
      <vt:lpstr>ArtikalK09</vt:lpstr>
      <vt:lpstr>ArtikalK10</vt:lpstr>
      <vt:lpstr>ArtikalK11</vt:lpstr>
      <vt:lpstr>ArtikalK12</vt:lpstr>
      <vt:lpstr>ArtikalK13</vt:lpstr>
      <vt:lpstr>ArtikalK14</vt:lpstr>
      <vt:lpstr>ArtikalK15</vt:lpstr>
      <vt:lpstr>ArtikalK16</vt:lpstr>
      <vt:lpstr>ArtikalK17</vt:lpstr>
      <vt:lpstr>ArtikalK18</vt:lpstr>
      <vt:lpstr>ArtikalK19</vt:lpstr>
      <vt:lpstr>ArtikalK20</vt:lpstr>
      <vt:lpstr>ArtikalK21</vt:lpstr>
      <vt:lpstr>ArtikalK22</vt:lpstr>
      <vt:lpstr>ArtikalK23</vt:lpstr>
      <vt:lpstr>ArtikalK24</vt:lpstr>
      <vt:lpstr>ArtikalK25</vt:lpstr>
      <vt:lpstr>ArtikalK26</vt:lpstr>
      <vt:lpstr>ArtikalK27</vt:lpstr>
      <vt:lpstr>ArtikalK28</vt:lpstr>
      <vt:lpstr>ArtikalK29</vt:lpstr>
      <vt:lpstr>ArtikalK30</vt:lpstr>
      <vt:lpstr>ArtikalK31</vt:lpstr>
      <vt:lpstr>ArtikalL01</vt:lpstr>
      <vt:lpstr>ArtikalL02</vt:lpstr>
      <vt:lpstr>ArtikalL03</vt:lpstr>
      <vt:lpstr>ArtikalL04</vt:lpstr>
      <vt:lpstr>ArtikalL05</vt:lpstr>
      <vt:lpstr>ArtikalL06</vt:lpstr>
      <vt:lpstr>ArtikalL07</vt:lpstr>
      <vt:lpstr>ArtikalL08</vt:lpstr>
      <vt:lpstr>ArtikalL09</vt:lpstr>
      <vt:lpstr>ArtikalL10</vt:lpstr>
      <vt:lpstr>ArtikalL11</vt:lpstr>
      <vt:lpstr>ArtikalL12</vt:lpstr>
      <vt:lpstr>ArtikalL13</vt:lpstr>
      <vt:lpstr>ArtikalL14</vt:lpstr>
      <vt:lpstr>ArtikalL15</vt:lpstr>
      <vt:lpstr>ArtikalL16</vt:lpstr>
      <vt:lpstr>ArtikalL17</vt:lpstr>
      <vt:lpstr>ArtikalL18</vt:lpstr>
      <vt:lpstr>ArtikalL19</vt:lpstr>
      <vt:lpstr>ArtikalL20</vt:lpstr>
      <vt:lpstr>ArtikalL21</vt:lpstr>
      <vt:lpstr>ArtikalL22</vt:lpstr>
      <vt:lpstr>ArtikalL23</vt:lpstr>
      <vt:lpstr>ArtikalL24</vt:lpstr>
      <vt:lpstr>ArtikalL25</vt:lpstr>
      <vt:lpstr>ArtikalL26</vt:lpstr>
      <vt:lpstr>ArtikalL27</vt:lpstr>
      <vt:lpstr>ArtikalL28</vt:lpstr>
      <vt:lpstr>ArtikalL29</vt:lpstr>
      <vt:lpstr>ArtikalL30</vt:lpstr>
      <vt:lpstr>ArtikalL31</vt:lpstr>
      <vt:lpstr>ArtikalM01</vt:lpstr>
      <vt:lpstr>ArtikalM02</vt:lpstr>
      <vt:lpstr>ArtikalM03</vt:lpstr>
      <vt:lpstr>ArtikalM04</vt:lpstr>
      <vt:lpstr>ArtikalM05</vt:lpstr>
      <vt:lpstr>ArtikalM06</vt:lpstr>
      <vt:lpstr>ArtikalM07</vt:lpstr>
      <vt:lpstr>ArtikalM08</vt:lpstr>
      <vt:lpstr>ArtikalM09</vt:lpstr>
      <vt:lpstr>ArtikalM10</vt:lpstr>
      <vt:lpstr>ArtikalM11</vt:lpstr>
      <vt:lpstr>ArtikalM12</vt:lpstr>
      <vt:lpstr>ArtikalM13</vt:lpstr>
      <vt:lpstr>ArtikalM14</vt:lpstr>
      <vt:lpstr>ArtikalM15</vt:lpstr>
      <vt:lpstr>ArtikalM16</vt:lpstr>
      <vt:lpstr>ArtikalM17</vt:lpstr>
      <vt:lpstr>ArtikalM18</vt:lpstr>
      <vt:lpstr>ArtikalM19</vt:lpstr>
      <vt:lpstr>ArtikalM20</vt:lpstr>
      <vt:lpstr>ArtikalM21</vt:lpstr>
      <vt:lpstr>ArtikalM22</vt:lpstr>
      <vt:lpstr>ArtikalM23</vt:lpstr>
      <vt:lpstr>ArtikalM24</vt:lpstr>
      <vt:lpstr>ArtikalM25</vt:lpstr>
      <vt:lpstr>ArtikalM26</vt:lpstr>
      <vt:lpstr>ArtikalM27</vt:lpstr>
      <vt:lpstr>ArtikalM28</vt:lpstr>
      <vt:lpstr>ArtikalM29</vt:lpstr>
      <vt:lpstr>ArtikalM30</vt:lpstr>
      <vt:lpstr>ArtikalM31</vt:lpstr>
      <vt:lpstr>ArtikalN01</vt:lpstr>
      <vt:lpstr>ArtikalN02</vt:lpstr>
      <vt:lpstr>ArtikalN03</vt:lpstr>
      <vt:lpstr>ArtikalN04</vt:lpstr>
      <vt:lpstr>ArtikalN05</vt:lpstr>
      <vt:lpstr>ArtikalN06</vt:lpstr>
      <vt:lpstr>ArtikalN07</vt:lpstr>
      <vt:lpstr>ArtikalN08</vt:lpstr>
      <vt:lpstr>ArtikalN09</vt:lpstr>
      <vt:lpstr>ArtikalN10</vt:lpstr>
      <vt:lpstr>ArtikalN11</vt:lpstr>
      <vt:lpstr>ArtikalN12</vt:lpstr>
      <vt:lpstr>ArtikalN13</vt:lpstr>
      <vt:lpstr>ArtikalN14</vt:lpstr>
      <vt:lpstr>ArtikalN15</vt:lpstr>
      <vt:lpstr>ArtikalN16</vt:lpstr>
      <vt:lpstr>ArtikalN17</vt:lpstr>
      <vt:lpstr>ArtikalN18</vt:lpstr>
      <vt:lpstr>ArtikalN19</vt:lpstr>
      <vt:lpstr>ArtikalN20</vt:lpstr>
      <vt:lpstr>ArtikalN21</vt:lpstr>
      <vt:lpstr>ArtikalN22</vt:lpstr>
      <vt:lpstr>ArtikalN23</vt:lpstr>
      <vt:lpstr>ArtikalN24</vt:lpstr>
      <vt:lpstr>ArtikalN25</vt:lpstr>
      <vt:lpstr>ArtikalN26</vt:lpstr>
      <vt:lpstr>ArtikalN27</vt:lpstr>
      <vt:lpstr>ArtikalN28</vt:lpstr>
      <vt:lpstr>ArtikalN29</vt:lpstr>
      <vt:lpstr>ArtikalN30</vt:lpstr>
      <vt:lpstr>ArtikalN31</vt:lpstr>
      <vt:lpstr>ArtikalO01</vt:lpstr>
      <vt:lpstr>ArtikalO02</vt:lpstr>
      <vt:lpstr>ArtikalO03</vt:lpstr>
      <vt:lpstr>ArtikalO04</vt:lpstr>
      <vt:lpstr>ArtikalO05</vt:lpstr>
      <vt:lpstr>ArtikalO06</vt:lpstr>
      <vt:lpstr>ArtikalO07</vt:lpstr>
      <vt:lpstr>ArtikalO08</vt:lpstr>
      <vt:lpstr>ArtikalO09</vt:lpstr>
      <vt:lpstr>ArtikalO10</vt:lpstr>
      <vt:lpstr>ArtikalO11</vt:lpstr>
      <vt:lpstr>ArtikalO12</vt:lpstr>
      <vt:lpstr>ArtikalO13</vt:lpstr>
      <vt:lpstr>ArtikalO14</vt:lpstr>
      <vt:lpstr>ArtikalO15</vt:lpstr>
      <vt:lpstr>ArtikalO16</vt:lpstr>
      <vt:lpstr>ArtikalO17</vt:lpstr>
      <vt:lpstr>ArtikalO18</vt:lpstr>
      <vt:lpstr>ArtikalO19</vt:lpstr>
      <vt:lpstr>ArtikalO20</vt:lpstr>
      <vt:lpstr>ArtikalO21</vt:lpstr>
      <vt:lpstr>ArtikalO22</vt:lpstr>
      <vt:lpstr>ArtikalO23</vt:lpstr>
      <vt:lpstr>ArtikalO24</vt:lpstr>
      <vt:lpstr>ArtikalO25</vt:lpstr>
      <vt:lpstr>ArtikalO26</vt:lpstr>
      <vt:lpstr>ArtikalO27</vt:lpstr>
      <vt:lpstr>ArtikalO28</vt:lpstr>
      <vt:lpstr>ArtikalO29</vt:lpstr>
      <vt:lpstr>ArtikalO30</vt:lpstr>
      <vt:lpstr>ArtikalO31</vt:lpstr>
      <vt:lpstr>BrutoJagnje01</vt:lpstr>
      <vt:lpstr>BrutoJagnje02</vt:lpstr>
      <vt:lpstr>BrutoJagnje03</vt:lpstr>
      <vt:lpstr>BrutoJagnje04</vt:lpstr>
      <vt:lpstr>BrutoJagnje05</vt:lpstr>
      <vt:lpstr>BrutoJagnje06</vt:lpstr>
      <vt:lpstr>BrutoJagnje07</vt:lpstr>
      <vt:lpstr>BrutoJagnje08</vt:lpstr>
      <vt:lpstr>BrutoJagnje09</vt:lpstr>
      <vt:lpstr>BrutoJagnje10</vt:lpstr>
      <vt:lpstr>BrutoJagnje11</vt:lpstr>
      <vt:lpstr>BrutoJagnje12</vt:lpstr>
      <vt:lpstr>BrutoJagnje13</vt:lpstr>
      <vt:lpstr>BrutoJagnje14</vt:lpstr>
      <vt:lpstr>BrutoJagnje15</vt:lpstr>
      <vt:lpstr>BrutoJagnje16</vt:lpstr>
      <vt:lpstr>BrutoJagnje17</vt:lpstr>
      <vt:lpstr>BrutoJagnje18</vt:lpstr>
      <vt:lpstr>BrutoJagnje19</vt:lpstr>
      <vt:lpstr>BrutoJagnje20</vt:lpstr>
      <vt:lpstr>BrutoJagnje21</vt:lpstr>
      <vt:lpstr>BrutoJagnje22</vt:lpstr>
      <vt:lpstr>BrutoJagnje23</vt:lpstr>
      <vt:lpstr>BrutoJagnje24</vt:lpstr>
      <vt:lpstr>BrutoJagnje25</vt:lpstr>
      <vt:lpstr>BrutoJagnje26</vt:lpstr>
      <vt:lpstr>BrutoJagnje27</vt:lpstr>
      <vt:lpstr>BrutoJagnje28</vt:lpstr>
      <vt:lpstr>BrutoJagnje29</vt:lpstr>
      <vt:lpstr>BrutoJagnje30</vt:lpstr>
      <vt:lpstr>BrutoJagnje31</vt:lpstr>
      <vt:lpstr>BrutoJune01</vt:lpstr>
      <vt:lpstr>BrutoJune02</vt:lpstr>
      <vt:lpstr>BrutoJune03</vt:lpstr>
      <vt:lpstr>BrutoJune04</vt:lpstr>
      <vt:lpstr>BrutoJune05</vt:lpstr>
      <vt:lpstr>BrutoJune06</vt:lpstr>
      <vt:lpstr>BrutoJune07</vt:lpstr>
      <vt:lpstr>BrutoJune08</vt:lpstr>
      <vt:lpstr>BrutoJune09</vt:lpstr>
      <vt:lpstr>BrutoJune10</vt:lpstr>
      <vt:lpstr>BrutoJune11</vt:lpstr>
      <vt:lpstr>BrutoJune12</vt:lpstr>
      <vt:lpstr>BrutoJune13</vt:lpstr>
      <vt:lpstr>BrutoJune14</vt:lpstr>
      <vt:lpstr>BrutoJune15</vt:lpstr>
      <vt:lpstr>BrutoJune16</vt:lpstr>
      <vt:lpstr>BrutoJune17</vt:lpstr>
      <vt:lpstr>BrutoJune18</vt:lpstr>
      <vt:lpstr>BrutoJune19</vt:lpstr>
      <vt:lpstr>BrutoJune20</vt:lpstr>
      <vt:lpstr>BrutoJune21</vt:lpstr>
      <vt:lpstr>BrutoJune22</vt:lpstr>
      <vt:lpstr>BrutoJune23</vt:lpstr>
      <vt:lpstr>BrutoJune24</vt:lpstr>
      <vt:lpstr>BrutoJune25</vt:lpstr>
      <vt:lpstr>BrutoJune26</vt:lpstr>
      <vt:lpstr>BrutoJune27</vt:lpstr>
      <vt:lpstr>BrutoJune28</vt:lpstr>
      <vt:lpstr>BrutoJune29</vt:lpstr>
      <vt:lpstr>BrutoJune30</vt:lpstr>
      <vt:lpstr>BrutoJune31</vt:lpstr>
      <vt:lpstr>BrutoTele01</vt:lpstr>
      <vt:lpstr>BrutoTele02</vt:lpstr>
      <vt:lpstr>BrutoTele03</vt:lpstr>
      <vt:lpstr>BrutoTele04</vt:lpstr>
      <vt:lpstr>BrutoTele05</vt:lpstr>
      <vt:lpstr>BrutoTele06</vt:lpstr>
      <vt:lpstr>BrutoTele07</vt:lpstr>
      <vt:lpstr>BrutoTele08</vt:lpstr>
      <vt:lpstr>BrutoTele09</vt:lpstr>
      <vt:lpstr>BrutoTele10</vt:lpstr>
      <vt:lpstr>BrutoTele11</vt:lpstr>
      <vt:lpstr>BrutoTele12</vt:lpstr>
      <vt:lpstr>BrutoTele13</vt:lpstr>
      <vt:lpstr>BrutoTele14</vt:lpstr>
      <vt:lpstr>BrutoTele15</vt:lpstr>
      <vt:lpstr>BrutoTele16</vt:lpstr>
      <vt:lpstr>BrutoTele17</vt:lpstr>
      <vt:lpstr>BrutoTele18</vt:lpstr>
      <vt:lpstr>BrutoTele19</vt:lpstr>
      <vt:lpstr>BrutoTele20</vt:lpstr>
      <vt:lpstr>BrutoTele21</vt:lpstr>
      <vt:lpstr>BrutoTele22</vt:lpstr>
      <vt:lpstr>BrutoTele23</vt:lpstr>
      <vt:lpstr>BrutoTele24</vt:lpstr>
      <vt:lpstr>BrutoTele25</vt:lpstr>
      <vt:lpstr>BrutoTele26</vt:lpstr>
      <vt:lpstr>BrutoTele27</vt:lpstr>
      <vt:lpstr>BrutoTele28</vt:lpstr>
      <vt:lpstr>BrutoTele29</vt:lpstr>
      <vt:lpstr>BrutoTele30</vt:lpstr>
      <vt:lpstr>BrutoTele31</vt:lpstr>
      <vt:lpstr>CijenaJagnjeta01</vt:lpstr>
      <vt:lpstr>CijenaJagnjeta02</vt:lpstr>
      <vt:lpstr>CijenaJagnjeta03</vt:lpstr>
      <vt:lpstr>CijenaJagnjeta04</vt:lpstr>
      <vt:lpstr>CijenaJagnjeta05</vt:lpstr>
      <vt:lpstr>CijenaJagnjeta06</vt:lpstr>
      <vt:lpstr>CijenaJagnjeta07</vt:lpstr>
      <vt:lpstr>CijenaJagnjeta08</vt:lpstr>
      <vt:lpstr>CijenaJagnjeta09</vt:lpstr>
      <vt:lpstr>CijenaJagnjeta10</vt:lpstr>
      <vt:lpstr>CijenaJagnjeta11</vt:lpstr>
      <vt:lpstr>CijenaJagnjeta12</vt:lpstr>
      <vt:lpstr>CijenaJagnjeta13</vt:lpstr>
      <vt:lpstr>CijenaJagnjeta14</vt:lpstr>
      <vt:lpstr>CijenaJagnjeta15</vt:lpstr>
      <vt:lpstr>CijenaJagnjeta16</vt:lpstr>
      <vt:lpstr>CijenaJagnjeta17</vt:lpstr>
      <vt:lpstr>CijenaJagnjeta18</vt:lpstr>
      <vt:lpstr>CijenaJagnjeta19</vt:lpstr>
      <vt:lpstr>CijenaJagnjeta20</vt:lpstr>
      <vt:lpstr>CijenaJagnjeta21</vt:lpstr>
      <vt:lpstr>CijenaJagnjeta22</vt:lpstr>
      <vt:lpstr>CijenaJagnjeta23</vt:lpstr>
      <vt:lpstr>CijenaJagnjeta24</vt:lpstr>
      <vt:lpstr>CijenaJagnjeta25</vt:lpstr>
      <vt:lpstr>CijenaJagnjeta26</vt:lpstr>
      <vt:lpstr>CijenaJagnjeta27</vt:lpstr>
      <vt:lpstr>CijenaJagnjeta28</vt:lpstr>
      <vt:lpstr>CijenaJagnjeta29</vt:lpstr>
      <vt:lpstr>CijenaJagnjeta30</vt:lpstr>
      <vt:lpstr>CijenaJagnjeta31</vt:lpstr>
      <vt:lpstr>CijenaJunadi01</vt:lpstr>
      <vt:lpstr>CijenaJunadi02</vt:lpstr>
      <vt:lpstr>CijenaJunadi03</vt:lpstr>
      <vt:lpstr>CijenaJunadi04</vt:lpstr>
      <vt:lpstr>CijenaJunadi05</vt:lpstr>
      <vt:lpstr>CijenaJunadi06</vt:lpstr>
      <vt:lpstr>CijenaJunadi07</vt:lpstr>
      <vt:lpstr>CijenaJunadi08</vt:lpstr>
      <vt:lpstr>CijenaJunadi09</vt:lpstr>
      <vt:lpstr>CijenaJunadi10</vt:lpstr>
      <vt:lpstr>CijenaJunadi11</vt:lpstr>
      <vt:lpstr>CijenaJunadi12</vt:lpstr>
      <vt:lpstr>CijenaJunadi13</vt:lpstr>
      <vt:lpstr>CijenaJunadi14</vt:lpstr>
      <vt:lpstr>CijenaJunadi15</vt:lpstr>
      <vt:lpstr>CijenaJunadi16</vt:lpstr>
      <vt:lpstr>CijenaJunadi17</vt:lpstr>
      <vt:lpstr>CijenaJunadi18</vt:lpstr>
      <vt:lpstr>CijenaJunadi19</vt:lpstr>
      <vt:lpstr>CijenaJunadi20</vt:lpstr>
      <vt:lpstr>CijenaJunadi21</vt:lpstr>
      <vt:lpstr>CijenaJunadi22</vt:lpstr>
      <vt:lpstr>CijenaJunadi23</vt:lpstr>
      <vt:lpstr>CijenaJunadi24</vt:lpstr>
      <vt:lpstr>CijenaJunadi25</vt:lpstr>
      <vt:lpstr>CijenaJunadi26</vt:lpstr>
      <vt:lpstr>CijenaJunadi27</vt:lpstr>
      <vt:lpstr>CijenaJunadi28</vt:lpstr>
      <vt:lpstr>CijenaJunadi29</vt:lpstr>
      <vt:lpstr>CijenaJunadi30</vt:lpstr>
      <vt:lpstr>CijenaJunadi31</vt:lpstr>
      <vt:lpstr>CijenaTeladi01</vt:lpstr>
      <vt:lpstr>CijenaTeladi02</vt:lpstr>
      <vt:lpstr>CijenaTeladi03</vt:lpstr>
      <vt:lpstr>CijenaTeladi04</vt:lpstr>
      <vt:lpstr>CijenaTeladi05</vt:lpstr>
      <vt:lpstr>CijenaTeladi06</vt:lpstr>
      <vt:lpstr>CijenaTeladi07</vt:lpstr>
      <vt:lpstr>CijenaTeladi08</vt:lpstr>
      <vt:lpstr>CijenaTeladi09</vt:lpstr>
      <vt:lpstr>CijenaTeladi10</vt:lpstr>
      <vt:lpstr>CijenaTeladi11</vt:lpstr>
      <vt:lpstr>CijenaTeladi12</vt:lpstr>
      <vt:lpstr>CijenaTeladi13</vt:lpstr>
      <vt:lpstr>CijenaTeladi14</vt:lpstr>
      <vt:lpstr>CijenaTeladi15</vt:lpstr>
      <vt:lpstr>CijenaTeladi16</vt:lpstr>
      <vt:lpstr>CijenaTeladi17</vt:lpstr>
      <vt:lpstr>CijenaTeladi18</vt:lpstr>
      <vt:lpstr>CijenaTeladi19</vt:lpstr>
      <vt:lpstr>CijenaTeladi20</vt:lpstr>
      <vt:lpstr>CijenaTeladi21</vt:lpstr>
      <vt:lpstr>CijenaTeladi22</vt:lpstr>
      <vt:lpstr>CijenaTeladi23</vt:lpstr>
      <vt:lpstr>CijenaTeladi24</vt:lpstr>
      <vt:lpstr>CijenaTeladi25</vt:lpstr>
      <vt:lpstr>CijenaTeladi26</vt:lpstr>
      <vt:lpstr>CijenaTeladi27</vt:lpstr>
      <vt:lpstr>CijenaTeladi28</vt:lpstr>
      <vt:lpstr>CijenaTeladi29</vt:lpstr>
      <vt:lpstr>CijenaTeladi30</vt:lpstr>
      <vt:lpstr>CijenaTeladi31</vt:lpstr>
      <vt:lpstr>Dan</vt:lpstr>
      <vt:lpstr>Datum</vt:lpstr>
      <vt:lpstr>Datum01</vt:lpstr>
      <vt:lpstr>Datum02</vt:lpstr>
      <vt:lpstr>Datum03</vt:lpstr>
      <vt:lpstr>Datum04</vt:lpstr>
      <vt:lpstr>Datum05</vt:lpstr>
      <vt:lpstr>Datum06</vt:lpstr>
      <vt:lpstr>Datum07</vt:lpstr>
      <vt:lpstr>Datum08</vt:lpstr>
      <vt:lpstr>Datum09</vt:lpstr>
      <vt:lpstr>Datum10</vt:lpstr>
      <vt:lpstr>Datum11</vt:lpstr>
      <vt:lpstr>Datum12</vt:lpstr>
      <vt:lpstr>Datum13</vt:lpstr>
      <vt:lpstr>Datum14</vt:lpstr>
      <vt:lpstr>Datum15</vt:lpstr>
      <vt:lpstr>Datum16</vt:lpstr>
      <vt:lpstr>Datum17</vt:lpstr>
      <vt:lpstr>Datum18</vt:lpstr>
      <vt:lpstr>Datum19</vt:lpstr>
      <vt:lpstr>Datum20</vt:lpstr>
      <vt:lpstr>Datum21</vt:lpstr>
      <vt:lpstr>Datum22</vt:lpstr>
      <vt:lpstr>Datum23</vt:lpstr>
      <vt:lpstr>Datum24</vt:lpstr>
      <vt:lpstr>Datum25</vt:lpstr>
      <vt:lpstr>Datum26</vt:lpstr>
      <vt:lpstr>Datum27</vt:lpstr>
      <vt:lpstr>Datum28</vt:lpstr>
      <vt:lpstr>Datum29</vt:lpstr>
      <vt:lpstr>Datum30</vt:lpstr>
      <vt:lpstr>Datum31</vt:lpstr>
      <vt:lpstr>KomJagnje01</vt:lpstr>
      <vt:lpstr>KomJagnje02</vt:lpstr>
      <vt:lpstr>KomJagnje03</vt:lpstr>
      <vt:lpstr>KomJagnje04</vt:lpstr>
      <vt:lpstr>KomJagnje05</vt:lpstr>
      <vt:lpstr>KomJagnje06</vt:lpstr>
      <vt:lpstr>KomJagnje07</vt:lpstr>
      <vt:lpstr>KomJagnje08</vt:lpstr>
      <vt:lpstr>KomJagnje09</vt:lpstr>
      <vt:lpstr>KomJagnje10</vt:lpstr>
      <vt:lpstr>KomJagnje11</vt:lpstr>
      <vt:lpstr>KomJagnje12</vt:lpstr>
      <vt:lpstr>KomJagnje13</vt:lpstr>
      <vt:lpstr>KomJagnje14</vt:lpstr>
      <vt:lpstr>KomJagnje15</vt:lpstr>
      <vt:lpstr>KomJagnje16</vt:lpstr>
      <vt:lpstr>KomJagnje17</vt:lpstr>
      <vt:lpstr>KomJagnje18</vt:lpstr>
      <vt:lpstr>KomJagnje19</vt:lpstr>
      <vt:lpstr>KomJagnje20</vt:lpstr>
      <vt:lpstr>KomJagnje21</vt:lpstr>
      <vt:lpstr>KomJagnje22</vt:lpstr>
      <vt:lpstr>KomJagnje23</vt:lpstr>
      <vt:lpstr>KomJagnje24</vt:lpstr>
      <vt:lpstr>KomJagnje25</vt:lpstr>
      <vt:lpstr>KomJagnje26</vt:lpstr>
      <vt:lpstr>KomJagnje27</vt:lpstr>
      <vt:lpstr>KomJagnje28</vt:lpstr>
      <vt:lpstr>KomJagnje29</vt:lpstr>
      <vt:lpstr>KomJagnje30</vt:lpstr>
      <vt:lpstr>KomJagnje31</vt:lpstr>
      <vt:lpstr>KomJunadi01</vt:lpstr>
      <vt:lpstr>KomJunadi02</vt:lpstr>
      <vt:lpstr>KomJunadi03</vt:lpstr>
      <vt:lpstr>KomJunadi04</vt:lpstr>
      <vt:lpstr>KomJunadi05</vt:lpstr>
      <vt:lpstr>KomJunadi06</vt:lpstr>
      <vt:lpstr>KomJunadi07</vt:lpstr>
      <vt:lpstr>KomJunadi08</vt:lpstr>
      <vt:lpstr>KomJunadi09</vt:lpstr>
      <vt:lpstr>KomJunadi10</vt:lpstr>
      <vt:lpstr>KomJunadi11</vt:lpstr>
      <vt:lpstr>KomJunadi12</vt:lpstr>
      <vt:lpstr>KomJunadi13</vt:lpstr>
      <vt:lpstr>KomJunadi14</vt:lpstr>
      <vt:lpstr>KomJunadi15</vt:lpstr>
      <vt:lpstr>KomJunadi16</vt:lpstr>
      <vt:lpstr>KomJunadi17</vt:lpstr>
      <vt:lpstr>KomJunadi18</vt:lpstr>
      <vt:lpstr>KomJunadi19</vt:lpstr>
      <vt:lpstr>KomJunadi20</vt:lpstr>
      <vt:lpstr>KomJunadi21</vt:lpstr>
      <vt:lpstr>KomJunadi22</vt:lpstr>
      <vt:lpstr>KomJunadi23</vt:lpstr>
      <vt:lpstr>KomJunadi24</vt:lpstr>
      <vt:lpstr>KomJunadi25</vt:lpstr>
      <vt:lpstr>KomJunadi26</vt:lpstr>
      <vt:lpstr>KomJunadi27</vt:lpstr>
      <vt:lpstr>KomJunadi28</vt:lpstr>
      <vt:lpstr>KomJunadi29</vt:lpstr>
      <vt:lpstr>KomJunadi30</vt:lpstr>
      <vt:lpstr>KomJunadi31</vt:lpstr>
      <vt:lpstr>KomTeladi01</vt:lpstr>
      <vt:lpstr>KomTeladi02</vt:lpstr>
      <vt:lpstr>KomTeladi03</vt:lpstr>
      <vt:lpstr>KomTeladi04</vt:lpstr>
      <vt:lpstr>KomTeladi05</vt:lpstr>
      <vt:lpstr>KomTeladi06</vt:lpstr>
      <vt:lpstr>KomTeladi07</vt:lpstr>
      <vt:lpstr>KomTeladi08</vt:lpstr>
      <vt:lpstr>KomTeladi09</vt:lpstr>
      <vt:lpstr>KomTeladi10</vt:lpstr>
      <vt:lpstr>KomTeladi11</vt:lpstr>
      <vt:lpstr>KomTeladi12</vt:lpstr>
      <vt:lpstr>KomTeladi13</vt:lpstr>
      <vt:lpstr>KomTeladi14</vt:lpstr>
      <vt:lpstr>KomTeladi15</vt:lpstr>
      <vt:lpstr>KomTeladi16</vt:lpstr>
      <vt:lpstr>KomTeladi17</vt:lpstr>
      <vt:lpstr>KomTeladi18</vt:lpstr>
      <vt:lpstr>KomTeladi19</vt:lpstr>
      <vt:lpstr>KomTeladi20</vt:lpstr>
      <vt:lpstr>KomTeladi21</vt:lpstr>
      <vt:lpstr>KomTeladi22</vt:lpstr>
      <vt:lpstr>KomTeladi23</vt:lpstr>
      <vt:lpstr>KomTeladi24</vt:lpstr>
      <vt:lpstr>KomTeladi25</vt:lpstr>
      <vt:lpstr>KomTeladi26</vt:lpstr>
      <vt:lpstr>KomTeladi27</vt:lpstr>
      <vt:lpstr>KomTeladi28</vt:lpstr>
      <vt:lpstr>KomTeladi29</vt:lpstr>
      <vt:lpstr>KomTeladi30</vt:lpstr>
      <vt:lpstr>KomTeladi31</vt:lpstr>
      <vt:lpstr>MarzaJagnje</vt:lpstr>
      <vt:lpstr>MarzaJune</vt:lpstr>
      <vt:lpstr>MarzaTele</vt:lpstr>
      <vt:lpstr>MesoJagnjadi01</vt:lpstr>
      <vt:lpstr>MesoJagnjadi02</vt:lpstr>
      <vt:lpstr>MesoJagnjadi03</vt:lpstr>
      <vt:lpstr>MesoJagnjadi04</vt:lpstr>
      <vt:lpstr>MesoJagnjadi05</vt:lpstr>
      <vt:lpstr>MesoJagnjadi06</vt:lpstr>
      <vt:lpstr>MesoJagnjadi07</vt:lpstr>
      <vt:lpstr>MesoJagnjadi08</vt:lpstr>
      <vt:lpstr>MesoJagnjadi09</vt:lpstr>
      <vt:lpstr>MesoJagnjadi10</vt:lpstr>
      <vt:lpstr>MesoJagnjadi11</vt:lpstr>
      <vt:lpstr>MesoJagnjadi12</vt:lpstr>
      <vt:lpstr>MesoJagnjadi13</vt:lpstr>
      <vt:lpstr>MesoJagnjadi14</vt:lpstr>
      <vt:lpstr>MesoJagnjadi15</vt:lpstr>
      <vt:lpstr>MesoJagnjadi16</vt:lpstr>
      <vt:lpstr>MesoJagnjadi17</vt:lpstr>
      <vt:lpstr>MesoJagnjadi18</vt:lpstr>
      <vt:lpstr>MesoJagnjadi19</vt:lpstr>
      <vt:lpstr>MesoJagnjadi20</vt:lpstr>
      <vt:lpstr>MesoJagnjadi21</vt:lpstr>
      <vt:lpstr>MesoJagnjadi22</vt:lpstr>
      <vt:lpstr>MesoJagnjadi23</vt:lpstr>
      <vt:lpstr>MesoJagnjadi24</vt:lpstr>
      <vt:lpstr>MesoJagnjadi25</vt:lpstr>
      <vt:lpstr>MesoJagnjadi26</vt:lpstr>
      <vt:lpstr>MesoJagnjadi27</vt:lpstr>
      <vt:lpstr>MesoJagnjadi28</vt:lpstr>
      <vt:lpstr>MesoJagnjadi29</vt:lpstr>
      <vt:lpstr>MesoJagnjadi30</vt:lpstr>
      <vt:lpstr>MesoJagnjadi31</vt:lpstr>
      <vt:lpstr>MesoJune01</vt:lpstr>
      <vt:lpstr>MesoJune02</vt:lpstr>
      <vt:lpstr>MesoJune03</vt:lpstr>
      <vt:lpstr>MesoJune04</vt:lpstr>
      <vt:lpstr>MesoJune05</vt:lpstr>
      <vt:lpstr>MesoJune06</vt:lpstr>
      <vt:lpstr>MesoJune07</vt:lpstr>
      <vt:lpstr>MesoJune08</vt:lpstr>
      <vt:lpstr>MesoJune09</vt:lpstr>
      <vt:lpstr>MesoJune10</vt:lpstr>
      <vt:lpstr>MesoJune11</vt:lpstr>
      <vt:lpstr>MesoJune12</vt:lpstr>
      <vt:lpstr>MesoJune13</vt:lpstr>
      <vt:lpstr>MesoJune14</vt:lpstr>
      <vt:lpstr>MesoJune15</vt:lpstr>
      <vt:lpstr>MesoJune16</vt:lpstr>
      <vt:lpstr>MesoJune17</vt:lpstr>
      <vt:lpstr>MesoJune18</vt:lpstr>
      <vt:lpstr>MesoJune19</vt:lpstr>
      <vt:lpstr>MesoJune20</vt:lpstr>
      <vt:lpstr>MesoJune21</vt:lpstr>
      <vt:lpstr>MesoJune22</vt:lpstr>
      <vt:lpstr>MesoJune23</vt:lpstr>
      <vt:lpstr>MesoJune24</vt:lpstr>
      <vt:lpstr>MesoJune25</vt:lpstr>
      <vt:lpstr>MesoJune26</vt:lpstr>
      <vt:lpstr>MesoJune27</vt:lpstr>
      <vt:lpstr>MesoJune28</vt:lpstr>
      <vt:lpstr>MesoJune29</vt:lpstr>
      <vt:lpstr>MesoJune30</vt:lpstr>
      <vt:lpstr>MesoJune31</vt:lpstr>
      <vt:lpstr>MesoTele01</vt:lpstr>
      <vt:lpstr>MesoTele02</vt:lpstr>
      <vt:lpstr>MesoTele03</vt:lpstr>
      <vt:lpstr>MesoTele04</vt:lpstr>
      <vt:lpstr>MesoTele05</vt:lpstr>
      <vt:lpstr>MesoTele06</vt:lpstr>
      <vt:lpstr>MesoTele07</vt:lpstr>
      <vt:lpstr>MesoTele08</vt:lpstr>
      <vt:lpstr>MesoTele09</vt:lpstr>
      <vt:lpstr>MesoTele10</vt:lpstr>
      <vt:lpstr>MesoTele11</vt:lpstr>
      <vt:lpstr>MesoTele12</vt:lpstr>
      <vt:lpstr>MesoTele13</vt:lpstr>
      <vt:lpstr>MesoTele14</vt:lpstr>
      <vt:lpstr>MesoTele15</vt:lpstr>
      <vt:lpstr>MesoTele16</vt:lpstr>
      <vt:lpstr>MesoTele17</vt:lpstr>
      <vt:lpstr>MesoTele18</vt:lpstr>
      <vt:lpstr>MesoTele19</vt:lpstr>
      <vt:lpstr>MesoTele20</vt:lpstr>
      <vt:lpstr>MesoTele21</vt:lpstr>
      <vt:lpstr>MesoTele22</vt:lpstr>
      <vt:lpstr>MesoTele23</vt:lpstr>
      <vt:lpstr>MesoTele24</vt:lpstr>
      <vt:lpstr>MesoTele25</vt:lpstr>
      <vt:lpstr>MesoTele26</vt:lpstr>
      <vt:lpstr>MesoTele27</vt:lpstr>
      <vt:lpstr>MesoTele28</vt:lpstr>
      <vt:lpstr>MesoTele29</vt:lpstr>
      <vt:lpstr>MesoTele30</vt:lpstr>
      <vt:lpstr>MesoTele31</vt:lpstr>
      <vt:lpstr>NetoJagnje</vt:lpstr>
      <vt:lpstr>NetoJune</vt:lpstr>
      <vt:lpstr>NetoTele</vt:lpstr>
      <vt:lpstr>NusJune01</vt:lpstr>
      <vt:lpstr>NusJune02</vt:lpstr>
      <vt:lpstr>NusJune03</vt:lpstr>
      <vt:lpstr>NusJune04</vt:lpstr>
      <vt:lpstr>NusJune05</vt:lpstr>
      <vt:lpstr>NusJune06</vt:lpstr>
      <vt:lpstr>NusJune07</vt:lpstr>
      <vt:lpstr>NusJune08</vt:lpstr>
      <vt:lpstr>NusJune09</vt:lpstr>
      <vt:lpstr>NusJune10</vt:lpstr>
      <vt:lpstr>NusJune11</vt:lpstr>
      <vt:lpstr>NusJune12</vt:lpstr>
      <vt:lpstr>NusJune13</vt:lpstr>
      <vt:lpstr>NusJune14</vt:lpstr>
      <vt:lpstr>NusJune15</vt:lpstr>
      <vt:lpstr>NusJune16</vt:lpstr>
      <vt:lpstr>NusJune17</vt:lpstr>
      <vt:lpstr>NusJune18</vt:lpstr>
      <vt:lpstr>NusJune19</vt:lpstr>
      <vt:lpstr>NusJune20</vt:lpstr>
      <vt:lpstr>NusJune21</vt:lpstr>
      <vt:lpstr>NusJune22</vt:lpstr>
      <vt:lpstr>NusJune23</vt:lpstr>
      <vt:lpstr>NusJune24</vt:lpstr>
      <vt:lpstr>NusJune25</vt:lpstr>
      <vt:lpstr>NusJune26</vt:lpstr>
      <vt:lpstr>NusJune27</vt:lpstr>
      <vt:lpstr>NusJune28</vt:lpstr>
      <vt:lpstr>NusJune29</vt:lpstr>
      <vt:lpstr>NusJune30</vt:lpstr>
      <vt:lpstr>NusJune31</vt:lpstr>
      <vt:lpstr>NusTele01</vt:lpstr>
      <vt:lpstr>NusTele02</vt:lpstr>
      <vt:lpstr>NusTele03</vt:lpstr>
      <vt:lpstr>NusTele04</vt:lpstr>
      <vt:lpstr>NusTele05</vt:lpstr>
      <vt:lpstr>NusTele06</vt:lpstr>
      <vt:lpstr>NusTele07</vt:lpstr>
      <vt:lpstr>NusTele08</vt:lpstr>
      <vt:lpstr>NusTele09</vt:lpstr>
      <vt:lpstr>NusTele10</vt:lpstr>
      <vt:lpstr>NusTele11</vt:lpstr>
      <vt:lpstr>NusTele12</vt:lpstr>
      <vt:lpstr>NusTele13</vt:lpstr>
      <vt:lpstr>NusTele14</vt:lpstr>
      <vt:lpstr>NusTele15</vt:lpstr>
      <vt:lpstr>NusTele16</vt:lpstr>
      <vt:lpstr>NusTele17</vt:lpstr>
      <vt:lpstr>NusTele18</vt:lpstr>
      <vt:lpstr>NusTele19</vt:lpstr>
      <vt:lpstr>NusTele20</vt:lpstr>
      <vt:lpstr>NusTele21</vt:lpstr>
      <vt:lpstr>NusTele22</vt:lpstr>
      <vt:lpstr>NusTele23</vt:lpstr>
      <vt:lpstr>NusTele24</vt:lpstr>
      <vt:lpstr>NusTele25</vt:lpstr>
      <vt:lpstr>NusTele26</vt:lpstr>
      <vt:lpstr>NusTele27</vt:lpstr>
      <vt:lpstr>NusTele28</vt:lpstr>
      <vt:lpstr>NusTele29</vt:lpstr>
      <vt:lpstr>NusTele30</vt:lpstr>
      <vt:lpstr>NusTele31</vt:lpstr>
      <vt:lpstr>ProsjecnaCijenaJagnjadi</vt:lpstr>
      <vt:lpstr>ProsjecnaCijenaJuneta</vt:lpstr>
      <vt:lpstr>ProsjecnaCijenaTeleta</vt:lpstr>
      <vt:lpstr>UlazKlanja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Papic</dc:creator>
  <cp:lastModifiedBy>pcdv</cp:lastModifiedBy>
  <cp:lastPrinted>2013-01-18T08:15:02Z</cp:lastPrinted>
  <dcterms:created xsi:type="dcterms:W3CDTF">2012-03-26T20:30:01Z</dcterms:created>
  <dcterms:modified xsi:type="dcterms:W3CDTF">2013-03-16T07:29:40Z</dcterms:modified>
</cp:coreProperties>
</file>