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65" windowWidth="15180" windowHeight="8775" activeTab="0"/>
  </bookViews>
  <sheets>
    <sheet name="Proracun" sheetId="1" r:id="rId1"/>
    <sheet name="khb" sheetId="2" r:id="rId2"/>
    <sheet name="Arm_1" sheetId="3" r:id="rId3"/>
    <sheet name="Arm_3" sheetId="4" r:id="rId4"/>
    <sheet name="Arm_2" sheetId="5" r:id="rId5"/>
  </sheets>
  <definedNames>
    <definedName name="_xlnm.Print_Area" localSheetId="1">'khb'!$A$1:$J$84</definedName>
    <definedName name="_xlnm.Print_Area" localSheetId="0">'Proracun'!#REF!</definedName>
  </definedNames>
  <calcPr fullCalcOnLoad="1"/>
</workbook>
</file>

<file path=xl/sharedStrings.xml><?xml version="1.0" encoding="utf-8"?>
<sst xmlns="http://schemas.openxmlformats.org/spreadsheetml/2006/main" count="127" uniqueCount="71">
  <si>
    <t>Dvostruko armiranje</t>
  </si>
  <si>
    <t>Računska čvrstoća betona ( PBAB )</t>
  </si>
  <si>
    <t>Statički utjecaji i dimenzioniranje</t>
  </si>
  <si>
    <t>Polje</t>
  </si>
  <si>
    <t>Dvostruko
armiranje</t>
  </si>
  <si>
    <t>Momenti</t>
  </si>
  <si>
    <t>kNm</t>
  </si>
  <si>
    <t>Koeficijenti</t>
  </si>
  <si>
    <t>Deformacije</t>
  </si>
  <si>
    <t>‰</t>
  </si>
  <si>
    <t>Armatura</t>
  </si>
  <si>
    <t>MA 500/560</t>
  </si>
  <si>
    <t>RA 400/500</t>
  </si>
  <si>
    <t>Armatura u fert gredicama OPEKA Osijek</t>
  </si>
  <si>
    <t>cm</t>
  </si>
  <si>
    <t>cm²</t>
  </si>
  <si>
    <t>Dužina
nosača</t>
  </si>
  <si>
    <t>Armatura
Ø</t>
  </si>
  <si>
    <t>mm</t>
  </si>
  <si>
    <t>2 Ø 6</t>
  </si>
  <si>
    <r>
      <t>e</t>
    </r>
    <r>
      <rPr>
        <b/>
        <vertAlign val="subscript"/>
        <sz val="10"/>
        <rFont val="MS Sans Serif"/>
        <family val="2"/>
      </rPr>
      <t>b</t>
    </r>
    <r>
      <rPr>
        <b/>
        <sz val="10"/>
        <rFont val="MS Sans Serif"/>
        <family val="2"/>
      </rPr>
      <t xml:space="preserve"> ‰</t>
    </r>
  </si>
  <si>
    <r>
      <t>e</t>
    </r>
    <r>
      <rPr>
        <b/>
        <vertAlign val="subscript"/>
        <sz val="10"/>
        <rFont val="MS Sans Serif"/>
        <family val="2"/>
      </rPr>
      <t>a</t>
    </r>
    <r>
      <rPr>
        <b/>
        <sz val="10"/>
        <rFont val="MS Sans Serif"/>
        <family val="2"/>
      </rPr>
      <t xml:space="preserve"> ‰</t>
    </r>
  </si>
  <si>
    <r>
      <t>k</t>
    </r>
    <r>
      <rPr>
        <b/>
        <vertAlign val="subscript"/>
        <sz val="12"/>
        <color indexed="58"/>
        <rFont val="MS Sans Serif"/>
        <family val="2"/>
      </rPr>
      <t>x</t>
    </r>
  </si>
  <si>
    <r>
      <t>k</t>
    </r>
    <r>
      <rPr>
        <b/>
        <vertAlign val="subscript"/>
        <sz val="12"/>
        <color indexed="16"/>
        <rFont val="MS Sans Serif"/>
        <family val="2"/>
      </rPr>
      <t>z</t>
    </r>
  </si>
  <si>
    <r>
      <t>m</t>
    </r>
    <r>
      <rPr>
        <b/>
        <vertAlign val="subscript"/>
        <sz val="12"/>
        <rFont val="MS Sans Serif"/>
        <family val="2"/>
      </rPr>
      <t>n</t>
    </r>
  </si>
  <si>
    <r>
      <t>k</t>
    </r>
    <r>
      <rPr>
        <b/>
        <vertAlign val="subscript"/>
        <sz val="12"/>
        <color indexed="18"/>
        <rFont val="MS Sans Serif"/>
        <family val="2"/>
      </rPr>
      <t>hb</t>
    </r>
    <r>
      <rPr>
        <b/>
        <sz val="12"/>
        <color indexed="18"/>
        <rFont val="MS Sans Serif"/>
        <family val="2"/>
      </rPr>
      <t xml:space="preserve"> za marke betona</t>
    </r>
  </si>
  <si>
    <r>
      <t xml:space="preserve">MB </t>
    </r>
    <r>
      <rPr>
        <sz val="10"/>
        <rFont val="MS Sans Serif"/>
        <family val="2"/>
      </rPr>
      <t xml:space="preserve"> [ f</t>
    </r>
    <r>
      <rPr>
        <vertAlign val="subscript"/>
        <sz val="10"/>
        <rFont val="MS Sans Serif"/>
        <family val="2"/>
      </rPr>
      <t>ck,cube</t>
    </r>
    <r>
      <rPr>
        <sz val="10"/>
        <rFont val="MS Sans Serif"/>
        <family val="2"/>
      </rPr>
      <t>]</t>
    </r>
  </si>
  <si>
    <r>
      <t>M</t>
    </r>
    <r>
      <rPr>
        <vertAlign val="subscript"/>
        <sz val="10"/>
        <rFont val="MS Sans Serif"/>
        <family val="2"/>
      </rPr>
      <t>u</t>
    </r>
  </si>
  <si>
    <t>GA 240/360</t>
  </si>
  <si>
    <t>3 Ø 6</t>
  </si>
  <si>
    <t>2 Ø 6 + 1 Ø 8</t>
  </si>
  <si>
    <t>2 Ø 6 + 2 Ø 8</t>
  </si>
  <si>
    <t>2 Ø 6 + 3 Ø 8</t>
  </si>
  <si>
    <t>2 Ø 6 + 3 Ø 9</t>
  </si>
  <si>
    <t>2 Ø 6 + 4 Ø 9</t>
  </si>
  <si>
    <t>Armatura
(po gredici)</t>
  </si>
  <si>
    <t>Postotak armiranja</t>
  </si>
  <si>
    <t>vlačnom armaturom</t>
  </si>
  <si>
    <r>
      <t>koeficijent k</t>
    </r>
    <r>
      <rPr>
        <b/>
        <vertAlign val="subscript"/>
        <sz val="10"/>
        <rFont val="MS Sans Serif"/>
        <family val="2"/>
      </rPr>
      <t>m</t>
    </r>
    <r>
      <rPr>
        <b/>
        <sz val="10"/>
        <rFont val="MS Sans Serif"/>
        <family val="2"/>
      </rPr>
      <t xml:space="preserve"> - Granični progib prema PBAB</t>
    </r>
  </si>
  <si>
    <r>
      <t>koeficijent k</t>
    </r>
    <r>
      <rPr>
        <b/>
        <vertAlign val="subscript"/>
        <sz val="10"/>
        <rFont val="MS Sans Serif"/>
        <family val="2"/>
      </rPr>
      <t>g</t>
    </r>
  </si>
  <si>
    <t>za gredne elemente</t>
  </si>
  <si>
    <t>2 Ø 7</t>
  </si>
  <si>
    <t>2 Ø 7 + 1 Ø 8</t>
  </si>
  <si>
    <t>2 Ø 7 + 1 Ø 10</t>
  </si>
  <si>
    <t>2 Ø 7 + 2 Ø 8</t>
  </si>
  <si>
    <t>2 Ø 7 + 2 Ø 10</t>
  </si>
  <si>
    <t>2 Ø 7 + 2 Ø 12</t>
  </si>
  <si>
    <t>Armatura u fert gredicama "proizvođač nepoznat"</t>
  </si>
  <si>
    <t>vlačna čvrstoća</t>
  </si>
  <si>
    <r>
      <t>k</t>
    </r>
    <r>
      <rPr>
        <vertAlign val="subscript"/>
        <sz val="12"/>
        <rFont val="MS Sans Serif"/>
        <family val="2"/>
      </rPr>
      <t>hb</t>
    </r>
  </si>
  <si>
    <r>
      <t>k</t>
    </r>
    <r>
      <rPr>
        <vertAlign val="subscript"/>
        <sz val="12"/>
        <rFont val="MS Sans Serif"/>
        <family val="2"/>
      </rPr>
      <t>z</t>
    </r>
  </si>
  <si>
    <r>
      <t>k</t>
    </r>
    <r>
      <rPr>
        <vertAlign val="subscript"/>
        <sz val="12"/>
        <rFont val="MS Sans Serif"/>
        <family val="2"/>
      </rPr>
      <t>x</t>
    </r>
  </si>
  <si>
    <r>
      <t>f</t>
    </r>
    <r>
      <rPr>
        <b/>
        <vertAlign val="subscript"/>
        <sz val="10"/>
        <rFont val="Arial"/>
        <family val="2"/>
      </rPr>
      <t xml:space="preserve">B </t>
    </r>
    <r>
      <rPr>
        <sz val="10"/>
        <rFont val="Arial"/>
        <family val="2"/>
      </rPr>
      <t>[kN/cm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]</t>
    </r>
  </si>
  <si>
    <r>
      <t>t</t>
    </r>
    <r>
      <rPr>
        <b/>
        <vertAlign val="subscript"/>
        <sz val="10"/>
        <rFont val="Arial"/>
        <family val="2"/>
      </rPr>
      <t>r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[kN/cm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]</t>
    </r>
  </si>
  <si>
    <r>
      <t>E</t>
    </r>
    <r>
      <rPr>
        <vertAlign val="subscript"/>
        <sz val="10"/>
        <rFont val="Arial"/>
        <family val="2"/>
      </rPr>
      <t>b</t>
    </r>
    <r>
      <rPr>
        <sz val="10"/>
        <rFont val="Arial"/>
        <family val="2"/>
      </rPr>
      <t xml:space="preserve"> [kN/cm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]</t>
    </r>
  </si>
  <si>
    <r>
      <t>f'</t>
    </r>
    <r>
      <rPr>
        <b/>
        <vertAlign val="subscript"/>
        <sz val="10"/>
        <rFont val="Arial"/>
        <family val="2"/>
      </rPr>
      <t>z</t>
    </r>
    <r>
      <rPr>
        <sz val="10"/>
        <rFont val="Arial"/>
        <family val="2"/>
      </rPr>
      <t xml:space="preserve"> [kN/cm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]</t>
    </r>
  </si>
  <si>
    <t>tlačna čvrstoća</t>
  </si>
  <si>
    <t>gl. vl. naponi zbog pop. sila</t>
  </si>
  <si>
    <r>
      <t>e</t>
    </r>
    <r>
      <rPr>
        <vertAlign val="subscript"/>
        <sz val="12"/>
        <rFont val="MS Sans Serif"/>
        <family val="2"/>
      </rPr>
      <t>b</t>
    </r>
  </si>
  <si>
    <r>
      <t>e</t>
    </r>
    <r>
      <rPr>
        <vertAlign val="subscript"/>
        <sz val="12"/>
        <rFont val="MS Sans Serif"/>
        <family val="2"/>
      </rPr>
      <t>a</t>
    </r>
  </si>
  <si>
    <r>
      <t>E</t>
    </r>
    <r>
      <rPr>
        <vertAlign val="subscript"/>
        <sz val="10"/>
        <rFont val="Arial"/>
        <family val="2"/>
      </rPr>
      <t>a</t>
    </r>
    <r>
      <rPr>
        <sz val="10"/>
        <rFont val="Arial"/>
        <family val="2"/>
      </rPr>
      <t xml:space="preserve"> [kN/cm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]</t>
    </r>
  </si>
  <si>
    <t>Samoborka?</t>
  </si>
  <si>
    <t>MA 240/360</t>
  </si>
  <si>
    <t>n</t>
  </si>
  <si>
    <t>Fa</t>
  </si>
  <si>
    <t>b</t>
  </si>
  <si>
    <t>h</t>
  </si>
  <si>
    <t>x</t>
  </si>
  <si>
    <t>x^3=</t>
  </si>
  <si>
    <t>Ovo je stvarno x^3</t>
  </si>
  <si>
    <t>Ovo je iz formule, netacno</t>
  </si>
</sst>
</file>

<file path=xl/styles.xml><?xml version="1.0" encoding="utf-8"?>
<styleSheet xmlns="http://schemas.openxmlformats.org/spreadsheetml/2006/main">
  <numFmts count="71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0.000"/>
    <numFmt numFmtId="181" formatCode="0.0000"/>
    <numFmt numFmtId="182" formatCode="0.0000000000"/>
    <numFmt numFmtId="183" formatCode="0.000000000"/>
    <numFmt numFmtId="184" formatCode="0.00000000"/>
    <numFmt numFmtId="185" formatCode="0.0000000"/>
    <numFmt numFmtId="186" formatCode="0.000000"/>
    <numFmt numFmtId="187" formatCode="0.00000"/>
    <numFmt numFmtId="188" formatCode="0.0"/>
    <numFmt numFmtId="189" formatCode="0.00000000000"/>
    <numFmt numFmtId="190" formatCode="0.000000000000"/>
    <numFmt numFmtId="191" formatCode="0.0000000000000"/>
    <numFmt numFmtId="192" formatCode="0.00000000000000"/>
    <numFmt numFmtId="193" formatCode="0.000000000000000"/>
    <numFmt numFmtId="194" formatCode="0.0000000000000000"/>
    <numFmt numFmtId="195" formatCode="0.00000000000000000"/>
    <numFmt numFmtId="196" formatCode="0.0[$ ‰]"/>
    <numFmt numFmtId="197" formatCode="mmmm\ yyyy/"/>
    <numFmt numFmtId="198" formatCode="0.00[$ m]"/>
    <numFmt numFmtId="199" formatCode="0.0[$ cm]"/>
    <numFmt numFmtId="200" formatCode="_-* #,##0.0\ _k_n_-;\-* #,##0.0\ _k_n_-;_-* &quot;-&quot;??\ _k_n_-;_-@_-"/>
    <numFmt numFmtId="201" formatCode="0.0\ &quot;cm&quot;"/>
    <numFmt numFmtId="202" formatCode="#,##0.00_ ;\-#,##0.00\ "/>
    <numFmt numFmtId="203" formatCode="00000"/>
    <numFmt numFmtId="204" formatCode="0.00\ &quot;m&quot;"/>
    <numFmt numFmtId="205" formatCode="&quot;MB&quot;\ 00"/>
    <numFmt numFmtId="206" formatCode="0\ &quot;cm&quot;"/>
    <numFmt numFmtId="207" formatCode="0.00\ &quot;kN/cm²&quot;"/>
    <numFmt numFmtId="208" formatCode="0.0\ &quot;kN/cm²&quot;"/>
    <numFmt numFmtId="209" formatCode="0.00\ &quot;cm²&quot;"/>
    <numFmt numFmtId="210" formatCode="0\ &quot;kom&quot;"/>
    <numFmt numFmtId="211" formatCode="0\ &quot;Ø&quot;"/>
    <numFmt numFmtId="212" formatCode="&quot;Ø&quot;\ 0"/>
    <numFmt numFmtId="213" formatCode="mmmm\ yyyy\."/>
    <numFmt numFmtId="214" formatCode="0.00&quot; kN&quot;"/>
    <numFmt numFmtId="215" formatCode="0.0%"/>
    <numFmt numFmtId="216" formatCode="0.00&quot; kNm&quot;"/>
    <numFmt numFmtId="217" formatCode="0.00\ &quot;cm&quot;"/>
    <numFmt numFmtId="218" formatCode="0.000\ &quot;cm&quot;"/>
    <numFmt numFmtId="219" formatCode="0.0000\ &quot;cm&quot;"/>
    <numFmt numFmtId="220" formatCode="0.00000\ &quot;cm&quot;"/>
    <numFmt numFmtId="221" formatCode="0.000%"/>
    <numFmt numFmtId="222" formatCode="&quot;Yes&quot;;&quot;Yes&quot;;&quot;No&quot;"/>
    <numFmt numFmtId="223" formatCode="&quot;True&quot;;&quot;True&quot;;&quot;False&quot;"/>
    <numFmt numFmtId="224" formatCode="&quot;On&quot;;&quot;On&quot;;&quot;Off&quot;"/>
    <numFmt numFmtId="225" formatCode="[$€-2]\ #,##0.00_);[Red]\([$€-2]\ #,##0.00\)"/>
    <numFmt numFmtId="226" formatCode="0.00\ &quot;cm4&quot;"/>
  </numFmts>
  <fonts count="6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Symbol"/>
      <family val="1"/>
    </font>
    <font>
      <b/>
      <sz val="12"/>
      <name val="Symbol"/>
      <family val="1"/>
    </font>
    <font>
      <sz val="9"/>
      <name val="MS Sans Serif"/>
      <family val="2"/>
    </font>
    <font>
      <sz val="10"/>
      <name val="MS Sans Serif"/>
      <family val="2"/>
    </font>
    <font>
      <sz val="10"/>
      <color indexed="10"/>
      <name val="MS Sans Serif"/>
      <family val="2"/>
    </font>
    <font>
      <sz val="10"/>
      <color indexed="62"/>
      <name val="MS Sans Serif"/>
      <family val="2"/>
    </font>
    <font>
      <sz val="10"/>
      <color indexed="17"/>
      <name val="MS Sans Serif"/>
      <family val="2"/>
    </font>
    <font>
      <b/>
      <sz val="14"/>
      <name val="MS Sans Serif"/>
      <family val="2"/>
    </font>
    <font>
      <b/>
      <vertAlign val="subscript"/>
      <sz val="10"/>
      <name val="MS Sans Serif"/>
      <family val="2"/>
    </font>
    <font>
      <b/>
      <sz val="10"/>
      <name val="MS Sans Serif"/>
      <family val="2"/>
    </font>
    <font>
      <b/>
      <sz val="12"/>
      <color indexed="58"/>
      <name val="MS Sans Serif"/>
      <family val="2"/>
    </font>
    <font>
      <b/>
      <vertAlign val="subscript"/>
      <sz val="12"/>
      <color indexed="58"/>
      <name val="MS Sans Serif"/>
      <family val="2"/>
    </font>
    <font>
      <b/>
      <sz val="12"/>
      <color indexed="16"/>
      <name val="MS Sans Serif"/>
      <family val="2"/>
    </font>
    <font>
      <b/>
      <vertAlign val="subscript"/>
      <sz val="12"/>
      <color indexed="16"/>
      <name val="MS Sans Serif"/>
      <family val="2"/>
    </font>
    <font>
      <b/>
      <sz val="12"/>
      <name val="MS Sans Serif"/>
      <family val="2"/>
    </font>
    <font>
      <b/>
      <vertAlign val="subscript"/>
      <sz val="12"/>
      <name val="MS Sans Serif"/>
      <family val="2"/>
    </font>
    <font>
      <b/>
      <sz val="12"/>
      <color indexed="18"/>
      <name val="MS Sans Serif"/>
      <family val="2"/>
    </font>
    <font>
      <b/>
      <vertAlign val="subscript"/>
      <sz val="12"/>
      <color indexed="18"/>
      <name val="MS Sans Serif"/>
      <family val="2"/>
    </font>
    <font>
      <sz val="10"/>
      <color indexed="58"/>
      <name val="MS Sans Serif"/>
      <family val="2"/>
    </font>
    <font>
      <sz val="10"/>
      <color indexed="16"/>
      <name val="MS Sans Serif"/>
      <family val="2"/>
    </font>
    <font>
      <sz val="10"/>
      <color indexed="18"/>
      <name val="MS Sans Serif"/>
      <family val="2"/>
    </font>
    <font>
      <vertAlign val="subscript"/>
      <sz val="10"/>
      <name val="MS Sans Serif"/>
      <family val="2"/>
    </font>
    <font>
      <sz val="11"/>
      <color indexed="12"/>
      <name val="MS Sans Serif"/>
      <family val="2"/>
    </font>
    <font>
      <sz val="12"/>
      <name val="Symbol"/>
      <family val="1"/>
    </font>
    <font>
      <sz val="10"/>
      <color indexed="14"/>
      <name val="MS Sans Serif"/>
      <family val="2"/>
    </font>
    <font>
      <b/>
      <vertAlign val="subscript"/>
      <sz val="10"/>
      <name val="Arial"/>
      <family val="2"/>
    </font>
    <font>
      <b/>
      <sz val="10"/>
      <name val="Arial"/>
      <family val="2"/>
    </font>
    <font>
      <sz val="12"/>
      <name val="MS Sans Serif"/>
      <family val="2"/>
    </font>
    <font>
      <vertAlign val="subscript"/>
      <sz val="12"/>
      <name val="MS Sans Serif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sz val="12"/>
      <color indexed="1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ck">
        <color indexed="2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ck">
        <color indexed="23"/>
      </top>
      <bottom style="thick">
        <color indexed="2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ck">
        <color indexed="23"/>
      </bottom>
    </border>
    <border>
      <left style="thin"/>
      <right style="thin"/>
      <top>
        <color indexed="63"/>
      </top>
      <bottom style="thick">
        <color indexed="2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>
        <color indexed="8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 style="thin"/>
      <top style="thin"/>
      <bottom>
        <color indexed="63"/>
      </bottom>
    </border>
    <border>
      <left style="double">
        <color indexed="8"/>
      </left>
      <right style="thin"/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 style="thin"/>
      <top style="thick">
        <color indexed="2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202" fontId="6" fillId="0" borderId="11" xfId="42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202" fontId="6" fillId="0" borderId="16" xfId="42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88" fontId="6" fillId="0" borderId="16" xfId="0" applyNumberFormat="1" applyFont="1" applyBorder="1" applyAlignment="1">
      <alignment horizontal="center" vertical="center"/>
    </xf>
    <xf numFmtId="180" fontId="21" fillId="0" borderId="18" xfId="0" applyNumberFormat="1" applyFont="1" applyBorder="1" applyAlignment="1">
      <alignment horizontal="center"/>
    </xf>
    <xf numFmtId="180" fontId="22" fillId="0" borderId="16" xfId="0" applyNumberFormat="1" applyFont="1" applyBorder="1" applyAlignment="1">
      <alignment horizontal="center" vertical="center"/>
    </xf>
    <xf numFmtId="180" fontId="6" fillId="0" borderId="16" xfId="0" applyNumberFormat="1" applyFont="1" applyBorder="1" applyAlignment="1">
      <alignment horizontal="center" vertical="center"/>
    </xf>
    <xf numFmtId="180" fontId="23" fillId="0" borderId="16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188" fontId="6" fillId="0" borderId="19" xfId="0" applyNumberFormat="1" applyFont="1" applyBorder="1" applyAlignment="1">
      <alignment horizontal="center" vertical="center"/>
    </xf>
    <xf numFmtId="180" fontId="21" fillId="0" borderId="19" xfId="0" applyNumberFormat="1" applyFont="1" applyBorder="1" applyAlignment="1">
      <alignment horizontal="center"/>
    </xf>
    <xf numFmtId="0" fontId="12" fillId="0" borderId="13" xfId="0" applyFont="1" applyBorder="1" applyAlignment="1">
      <alignment horizontal="center" vertical="center"/>
    </xf>
    <xf numFmtId="2" fontId="6" fillId="0" borderId="15" xfId="0" applyNumberFormat="1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180" fontId="6" fillId="0" borderId="21" xfId="0" applyNumberFormat="1" applyFont="1" applyBorder="1" applyAlignment="1">
      <alignment horizontal="center" vertical="center"/>
    </xf>
    <xf numFmtId="180" fontId="6" fillId="0" borderId="16" xfId="0" applyNumberFormat="1" applyFont="1" applyBorder="1" applyAlignment="1" applyProtection="1">
      <alignment horizontal="center" vertical="center"/>
      <protection/>
    </xf>
    <xf numFmtId="188" fontId="6" fillId="0" borderId="11" xfId="0" applyNumberFormat="1" applyFont="1" applyBorder="1" applyAlignment="1">
      <alignment horizontal="center" vertical="center"/>
    </xf>
    <xf numFmtId="188" fontId="6" fillId="0" borderId="22" xfId="0" applyNumberFormat="1" applyFont="1" applyBorder="1" applyAlignment="1">
      <alignment horizontal="center" vertical="center"/>
    </xf>
    <xf numFmtId="180" fontId="21" fillId="0" borderId="22" xfId="0" applyNumberFormat="1" applyFont="1" applyBorder="1" applyAlignment="1">
      <alignment horizontal="center"/>
    </xf>
    <xf numFmtId="180" fontId="22" fillId="0" borderId="11" xfId="0" applyNumberFormat="1" applyFont="1" applyBorder="1" applyAlignment="1">
      <alignment horizontal="center" vertical="center"/>
    </xf>
    <xf numFmtId="180" fontId="6" fillId="0" borderId="11" xfId="0" applyNumberFormat="1" applyFont="1" applyBorder="1" applyAlignment="1">
      <alignment horizontal="center" vertical="center"/>
    </xf>
    <xf numFmtId="180" fontId="23" fillId="0" borderId="11" xfId="0" applyNumberFormat="1" applyFont="1" applyBorder="1" applyAlignment="1">
      <alignment horizontal="center" vertical="center"/>
    </xf>
    <xf numFmtId="196" fontId="6" fillId="0" borderId="16" xfId="0" applyNumberFormat="1" applyFont="1" applyBorder="1" applyAlignment="1" applyProtection="1">
      <alignment horizontal="center" vertical="center"/>
      <protection/>
    </xf>
    <xf numFmtId="196" fontId="6" fillId="0" borderId="21" xfId="0" applyNumberFormat="1" applyFont="1" applyBorder="1" applyAlignment="1">
      <alignment horizontal="center" vertical="center"/>
    </xf>
    <xf numFmtId="188" fontId="6" fillId="0" borderId="23" xfId="0" applyNumberFormat="1" applyFont="1" applyBorder="1" applyAlignment="1">
      <alignment horizontal="center" vertical="center"/>
    </xf>
    <xf numFmtId="180" fontId="21" fillId="0" borderId="23" xfId="0" applyNumberFormat="1" applyFont="1" applyBorder="1" applyAlignment="1">
      <alignment horizontal="center"/>
    </xf>
    <xf numFmtId="180" fontId="22" fillId="0" borderId="23" xfId="0" applyNumberFormat="1" applyFont="1" applyBorder="1" applyAlignment="1">
      <alignment horizontal="center" vertical="center"/>
    </xf>
    <xf numFmtId="180" fontId="6" fillId="0" borderId="23" xfId="0" applyNumberFormat="1" applyFont="1" applyBorder="1" applyAlignment="1">
      <alignment horizontal="center" vertical="center"/>
    </xf>
    <xf numFmtId="180" fontId="23" fillId="0" borderId="23" xfId="0" applyNumberFormat="1" applyFont="1" applyBorder="1" applyAlignment="1">
      <alignment horizontal="center" vertical="center"/>
    </xf>
    <xf numFmtId="196" fontId="6" fillId="0" borderId="24" xfId="0" applyNumberFormat="1" applyFont="1" applyBorder="1" applyAlignment="1">
      <alignment horizontal="center" vertical="center"/>
    </xf>
    <xf numFmtId="180" fontId="21" fillId="0" borderId="16" xfId="0" applyNumberFormat="1" applyFont="1" applyBorder="1" applyAlignment="1">
      <alignment horizontal="center"/>
    </xf>
    <xf numFmtId="180" fontId="6" fillId="0" borderId="0" xfId="0" applyNumberFormat="1" applyFont="1" applyBorder="1" applyAlignment="1">
      <alignment/>
    </xf>
    <xf numFmtId="180" fontId="22" fillId="0" borderId="19" xfId="0" applyNumberFormat="1" applyFont="1" applyBorder="1" applyAlignment="1">
      <alignment horizontal="center" vertical="center"/>
    </xf>
    <xf numFmtId="180" fontId="23" fillId="0" borderId="19" xfId="0" applyNumberFormat="1" applyFont="1" applyBorder="1" applyAlignment="1">
      <alignment horizontal="center" vertical="center"/>
    </xf>
    <xf numFmtId="180" fontId="6" fillId="0" borderId="19" xfId="0" applyNumberFormat="1" applyFont="1" applyBorder="1" applyAlignment="1">
      <alignment horizontal="center" vertic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205" fontId="25" fillId="0" borderId="10" xfId="0" applyNumberFormat="1" applyFont="1" applyBorder="1" applyAlignment="1">
      <alignment horizontal="center" vertical="center"/>
    </xf>
    <xf numFmtId="205" fontId="6" fillId="0" borderId="12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right"/>
      <protection/>
    </xf>
    <xf numFmtId="188" fontId="5" fillId="0" borderId="0" xfId="0" applyNumberFormat="1" applyFont="1" applyAlignment="1" applyProtection="1">
      <alignment horizontal="left" vertical="center"/>
      <protection/>
    </xf>
    <xf numFmtId="180" fontId="12" fillId="0" borderId="0" xfId="0" applyNumberFormat="1" applyFont="1" applyBorder="1" applyAlignment="1">
      <alignment vertical="center"/>
    </xf>
    <xf numFmtId="180" fontId="6" fillId="0" borderId="0" xfId="0" applyNumberFormat="1" applyFont="1" applyBorder="1" applyAlignment="1">
      <alignment vertical="center"/>
    </xf>
    <xf numFmtId="180" fontId="6" fillId="0" borderId="17" xfId="0" applyNumberFormat="1" applyFont="1" applyBorder="1" applyAlignment="1">
      <alignment vertical="center"/>
    </xf>
    <xf numFmtId="180" fontId="6" fillId="0" borderId="25" xfId="0" applyNumberFormat="1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10" fontId="6" fillId="0" borderId="0" xfId="59" applyNumberFormat="1" applyFont="1" applyBorder="1" applyAlignment="1">
      <alignment horizontal="center" vertical="center"/>
    </xf>
    <xf numFmtId="1" fontId="6" fillId="0" borderId="26" xfId="0" applyNumberFormat="1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202" fontId="6" fillId="0" borderId="22" xfId="42" applyNumberFormat="1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1" fontId="6" fillId="0" borderId="15" xfId="0" applyNumberFormat="1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30" fillId="0" borderId="2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205" fontId="34" fillId="0" borderId="28" xfId="0" applyNumberFormat="1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2" fontId="6" fillId="0" borderId="0" xfId="0" applyNumberFormat="1" applyFont="1" applyAlignment="1">
      <alignment horizontal="center"/>
    </xf>
    <xf numFmtId="0" fontId="3" fillId="0" borderId="22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29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180" fontId="6" fillId="0" borderId="26" xfId="0" applyNumberFormat="1" applyFont="1" applyBorder="1" applyAlignment="1">
      <alignment horizontal="center" vertical="center"/>
    </xf>
    <xf numFmtId="180" fontId="6" fillId="0" borderId="0" xfId="0" applyNumberFormat="1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30" fillId="0" borderId="32" xfId="0" applyFont="1" applyBorder="1" applyAlignment="1">
      <alignment horizontal="center" vertical="center"/>
    </xf>
    <xf numFmtId="0" fontId="30" fillId="0" borderId="33" xfId="0" applyFont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12" fillId="0" borderId="43" xfId="0" applyFont="1" applyFill="1" applyBorder="1" applyAlignment="1">
      <alignment horizontal="center" vertical="center" textRotation="90"/>
    </xf>
    <xf numFmtId="0" fontId="12" fillId="0" borderId="11" xfId="0" applyFont="1" applyFill="1" applyBorder="1" applyAlignment="1">
      <alignment horizontal="center" vertical="center" textRotation="90"/>
    </xf>
    <xf numFmtId="0" fontId="12" fillId="0" borderId="29" xfId="0" applyFont="1" applyFill="1" applyBorder="1" applyAlignment="1">
      <alignment horizontal="center" vertical="center" textRotation="90"/>
    </xf>
    <xf numFmtId="0" fontId="5" fillId="0" borderId="19" xfId="0" applyFont="1" applyBorder="1" applyAlignment="1" applyProtection="1">
      <alignment horizontal="center"/>
      <protection/>
    </xf>
    <xf numFmtId="188" fontId="5" fillId="0" borderId="0" xfId="0" applyNumberFormat="1" applyFont="1" applyAlignment="1" applyProtection="1">
      <alignment horizontal="left"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 vertical="top"/>
      <protection/>
    </xf>
    <xf numFmtId="0" fontId="5" fillId="0" borderId="0" xfId="0" applyFont="1" applyAlignment="1" applyProtection="1">
      <alignment vertical="top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AEAEA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</xdr:row>
      <xdr:rowOff>76200</xdr:rowOff>
    </xdr:from>
    <xdr:to>
      <xdr:col>3</xdr:col>
      <xdr:colOff>571500</xdr:colOff>
      <xdr:row>5</xdr:row>
      <xdr:rowOff>85725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23825" y="209550"/>
          <a:ext cx="22764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1:J7"/>
  <sheetViews>
    <sheetView showGridLines="0" tabSelected="1" zoomScale="140" zoomScaleNormal="140" zoomScaleSheetLayoutView="100" zoomScalePageLayoutView="0" workbookViewId="0" topLeftCell="A1">
      <selection activeCell="G11" sqref="G11"/>
    </sheetView>
  </sheetViews>
  <sheetFormatPr defaultColWidth="9.140625" defaultRowHeight="12.75"/>
  <cols>
    <col min="1" max="5" width="9.140625" style="61" customWidth="1"/>
    <col min="6" max="6" width="9.28125" style="61" bestFit="1" customWidth="1"/>
    <col min="7" max="7" width="9.140625" style="61" customWidth="1"/>
    <col min="8" max="8" width="9.57421875" style="61" customWidth="1"/>
    <col min="9" max="9" width="11.7109375" style="61" customWidth="1"/>
    <col min="10" max="10" width="9.140625" style="61" customWidth="1"/>
    <col min="11" max="11" width="11.00390625" style="61" customWidth="1"/>
    <col min="12" max="12" width="10.00390625" style="61" bestFit="1" customWidth="1"/>
    <col min="13" max="13" width="10.140625" style="61" customWidth="1"/>
    <col min="14" max="14" width="8.421875" style="61" customWidth="1"/>
    <col min="15" max="15" width="12.28125" style="61" customWidth="1"/>
    <col min="16" max="16" width="10.7109375" style="61" customWidth="1"/>
    <col min="17" max="17" width="40.421875" style="61" customWidth="1"/>
    <col min="18" max="16384" width="9.140625" style="61" customWidth="1"/>
  </cols>
  <sheetData>
    <row r="1" spans="5:9" s="62" customFormat="1" ht="10.5">
      <c r="E1" s="122" t="s">
        <v>63</v>
      </c>
      <c r="F1" s="122" t="s">
        <v>64</v>
      </c>
      <c r="G1" s="122" t="s">
        <v>65</v>
      </c>
      <c r="H1" s="122" t="s">
        <v>66</v>
      </c>
      <c r="I1" s="122" t="s">
        <v>67</v>
      </c>
    </row>
    <row r="2" spans="5:9" s="62" customFormat="1" ht="10.5">
      <c r="E2" s="122">
        <v>10</v>
      </c>
      <c r="F2" s="122">
        <v>1.56</v>
      </c>
      <c r="G2" s="122">
        <v>40</v>
      </c>
      <c r="H2" s="122">
        <v>16</v>
      </c>
      <c r="I2" s="122">
        <v>3.2</v>
      </c>
    </row>
    <row r="3" s="62" customFormat="1" ht="10.5"/>
    <row r="4" s="62" customFormat="1" ht="10.5">
      <c r="E4" s="65">
        <f>PRODUCT(E2*F2,1/G2)*(-1+SQRT(1+((2*G2*H2)/(E2*F2))))</f>
        <v>3.1641665689722536</v>
      </c>
    </row>
    <row r="5" spans="7:10" s="62" customFormat="1" ht="10.5">
      <c r="G5" s="125" t="s">
        <v>69</v>
      </c>
      <c r="H5" s="125"/>
      <c r="I5" s="126"/>
      <c r="J5" s="126"/>
    </row>
    <row r="6" spans="5:8" s="62" customFormat="1" ht="10.5">
      <c r="E6" s="64" t="s">
        <v>68</v>
      </c>
      <c r="F6" s="123">
        <f>E4^3</f>
        <v>31.679477721336443</v>
      </c>
      <c r="G6" s="64" t="s">
        <v>68</v>
      </c>
      <c r="H6" s="63">
        <f>3.2^3</f>
        <v>32.76800000000001</v>
      </c>
    </row>
    <row r="7" spans="5:6" s="62" customFormat="1" ht="10.5">
      <c r="E7" s="124" t="s">
        <v>70</v>
      </c>
      <c r="F7" s="124"/>
    </row>
    <row r="8" s="62" customFormat="1" ht="10.5"/>
    <row r="9" s="62" customFormat="1" ht="10.5"/>
    <row r="10" s="62" customFormat="1" ht="10.5"/>
    <row r="11" s="62" customFormat="1" ht="10.5"/>
    <row r="12" s="62" customFormat="1" ht="10.5"/>
    <row r="13" s="62" customFormat="1" ht="10.5"/>
    <row r="14" s="62" customFormat="1" ht="10.5"/>
    <row r="15" s="62" customFormat="1" ht="10.5"/>
    <row r="16" s="62" customFormat="1" ht="10.5"/>
    <row r="17" s="62" customFormat="1" ht="10.5"/>
    <row r="18" s="62" customFormat="1" ht="10.5"/>
    <row r="19" s="62" customFormat="1" ht="10.5"/>
    <row r="20" s="62" customFormat="1" ht="10.5"/>
    <row r="21" s="62" customFormat="1" ht="10.5"/>
    <row r="22" s="62" customFormat="1" ht="10.5"/>
    <row r="23" s="62" customFormat="1" ht="10.5"/>
    <row r="24" s="62" customFormat="1" ht="10.5"/>
    <row r="25" s="62" customFormat="1" ht="10.5"/>
    <row r="26" s="62" customFormat="1" ht="10.5"/>
    <row r="27" s="62" customFormat="1" ht="10.5"/>
    <row r="28" s="62" customFormat="1" ht="10.5"/>
    <row r="29" s="62" customFormat="1" ht="10.5"/>
    <row r="30" s="62" customFormat="1" ht="10.5"/>
    <row r="31" s="62" customFormat="1" ht="10.5"/>
    <row r="32" s="62" customFormat="1" ht="10.5"/>
    <row r="33" s="62" customFormat="1" ht="10.5"/>
    <row r="34" s="62" customFormat="1" ht="10.5"/>
    <row r="35" s="62" customFormat="1" ht="10.5"/>
    <row r="36" s="62" customFormat="1" ht="10.5"/>
    <row r="37" s="62" customFormat="1" ht="10.5"/>
    <row r="38" s="62" customFormat="1" ht="10.5"/>
    <row r="39" s="62" customFormat="1" ht="10.5"/>
    <row r="40" s="62" customFormat="1" ht="10.5"/>
    <row r="41" s="62" customFormat="1" ht="10.5"/>
    <row r="42" s="62" customFormat="1" ht="10.5"/>
    <row r="43" s="62" customFormat="1" ht="10.5"/>
    <row r="44" s="62" customFormat="1" ht="10.5"/>
    <row r="45" s="62" customFormat="1" ht="10.5"/>
    <row r="46" s="62" customFormat="1" ht="10.5"/>
    <row r="47" s="62" customFormat="1" ht="10.5"/>
    <row r="48" s="62" customFormat="1" ht="10.5"/>
    <row r="49" s="62" customFormat="1" ht="10.5"/>
    <row r="50" s="62" customFormat="1" ht="10.5"/>
    <row r="51" s="62" customFormat="1" ht="10.5"/>
    <row r="52" s="62" customFormat="1" ht="10.5"/>
    <row r="53" s="62" customFormat="1" ht="10.5"/>
    <row r="54" s="62" customFormat="1" ht="10.5"/>
    <row r="55" s="62" customFormat="1" ht="10.5"/>
    <row r="56" s="62" customFormat="1" ht="10.5"/>
    <row r="57" s="62" customFormat="1" ht="10.5"/>
    <row r="58" s="62" customFormat="1" ht="10.5"/>
    <row r="59" s="62" customFormat="1" ht="10.5"/>
    <row r="60" s="62" customFormat="1" ht="10.5"/>
    <row r="61" s="62" customFormat="1" ht="10.5"/>
    <row r="62" s="62" customFormat="1" ht="10.5"/>
    <row r="63" s="62" customFormat="1" ht="10.5"/>
    <row r="64" s="62" customFormat="1" ht="10.5"/>
    <row r="65" s="62" customFormat="1" ht="10.5"/>
    <row r="66" s="62" customFormat="1" ht="10.5"/>
    <row r="67" s="62" customFormat="1" ht="10.5"/>
    <row r="68" s="62" customFormat="1" ht="10.5"/>
    <row r="69" s="62" customFormat="1" ht="10.5"/>
    <row r="70" s="62" customFormat="1" ht="10.5"/>
    <row r="71" s="62" customFormat="1" ht="10.5"/>
    <row r="72" s="62" customFormat="1" ht="10.5"/>
    <row r="73" s="62" customFormat="1" ht="10.5"/>
    <row r="74" s="62" customFormat="1" ht="10.5"/>
    <row r="75" s="62" customFormat="1" ht="10.5"/>
    <row r="76" s="62" customFormat="1" ht="10.5"/>
    <row r="77" s="62" customFormat="1" ht="10.5"/>
    <row r="78" s="62" customFormat="1" ht="10.5"/>
    <row r="79" s="62" customFormat="1" ht="10.5"/>
    <row r="80" s="62" customFormat="1" ht="10.5"/>
    <row r="81" s="62" customFormat="1" ht="10.5"/>
    <row r="82" s="62" customFormat="1" ht="10.5"/>
    <row r="83" s="62" customFormat="1" ht="10.5"/>
    <row r="84" s="62" customFormat="1" ht="10.5"/>
    <row r="85" s="62" customFormat="1" ht="10.5"/>
    <row r="86" s="62" customFormat="1" ht="10.5"/>
    <row r="87" s="62" customFormat="1" ht="10.5"/>
    <row r="88" s="62" customFormat="1" ht="10.5"/>
    <row r="89" s="62" customFormat="1" ht="10.5"/>
    <row r="90" s="62" customFormat="1" ht="10.5"/>
    <row r="91" s="62" customFormat="1" ht="10.5"/>
    <row r="92" s="62" customFormat="1" ht="10.5"/>
    <row r="93" s="62" customFormat="1" ht="10.5"/>
    <row r="94" s="62" customFormat="1" ht="10.5"/>
    <row r="95" s="62" customFormat="1" ht="10.5"/>
    <row r="96" s="62" customFormat="1" ht="10.5"/>
    <row r="97" s="62" customFormat="1" ht="10.5"/>
    <row r="98" s="62" customFormat="1" ht="10.5"/>
    <row r="99" s="62" customFormat="1" ht="10.5"/>
    <row r="100" s="62" customFormat="1" ht="10.5"/>
    <row r="101" s="62" customFormat="1" ht="10.5"/>
    <row r="102" s="62" customFormat="1" ht="10.5"/>
    <row r="103" s="62" customFormat="1" ht="10.5"/>
    <row r="104" s="62" customFormat="1" ht="10.5"/>
    <row r="105" s="62" customFormat="1" ht="10.5"/>
    <row r="106" s="62" customFormat="1" ht="10.5"/>
    <row r="107" s="62" customFormat="1" ht="10.5"/>
    <row r="108" s="62" customFormat="1" ht="10.5"/>
    <row r="109" s="62" customFormat="1" ht="10.5"/>
    <row r="110" s="62" customFormat="1" ht="10.5"/>
    <row r="111" s="62" customFormat="1" ht="10.5"/>
    <row r="112" s="62" customFormat="1" ht="10.5"/>
    <row r="113" s="62" customFormat="1" ht="10.5"/>
    <row r="114" s="62" customFormat="1" ht="10.5"/>
    <row r="115" s="62" customFormat="1" ht="10.5"/>
    <row r="116" s="62" customFormat="1" ht="10.5"/>
    <row r="117" s="62" customFormat="1" ht="10.5"/>
    <row r="118" s="62" customFormat="1" ht="10.5"/>
    <row r="119" s="62" customFormat="1" ht="10.5"/>
    <row r="120" s="62" customFormat="1" ht="10.5"/>
    <row r="121" s="62" customFormat="1" ht="10.5"/>
    <row r="122" s="62" customFormat="1" ht="10.5"/>
    <row r="123" s="62" customFormat="1" ht="10.5"/>
    <row r="124" s="62" customFormat="1" ht="10.5"/>
    <row r="125" s="62" customFormat="1" ht="10.5"/>
    <row r="126" s="62" customFormat="1" ht="10.5"/>
    <row r="127" s="62" customFormat="1" ht="10.5"/>
    <row r="128" s="62" customFormat="1" ht="10.5"/>
    <row r="129" s="62" customFormat="1" ht="10.5"/>
    <row r="130" s="62" customFormat="1" ht="10.5"/>
    <row r="131" s="62" customFormat="1" ht="10.5"/>
    <row r="132" s="62" customFormat="1" ht="10.5"/>
    <row r="133" s="62" customFormat="1" ht="10.5"/>
    <row r="134" s="62" customFormat="1" ht="10.5"/>
    <row r="135" s="62" customFormat="1" ht="10.5"/>
    <row r="136" s="62" customFormat="1" ht="10.5"/>
    <row r="137" s="62" customFormat="1" ht="10.5"/>
    <row r="138" s="62" customFormat="1" ht="10.5"/>
    <row r="139" s="62" customFormat="1" ht="10.5"/>
    <row r="140" s="62" customFormat="1" ht="10.5"/>
    <row r="141" s="62" customFormat="1" ht="10.5"/>
    <row r="142" s="62" customFormat="1" ht="10.5"/>
    <row r="143" s="62" customFormat="1" ht="10.5"/>
    <row r="144" s="62" customFormat="1" ht="10.5"/>
    <row r="145" s="62" customFormat="1" ht="10.5"/>
    <row r="146" s="62" customFormat="1" ht="10.5"/>
    <row r="147" s="62" customFormat="1" ht="10.5"/>
    <row r="148" s="62" customFormat="1" ht="10.5"/>
    <row r="149" s="62" customFormat="1" ht="10.5"/>
    <row r="150" s="62" customFormat="1" ht="10.5"/>
    <row r="151" s="62" customFormat="1" ht="10.5"/>
    <row r="152" s="62" customFormat="1" ht="10.5"/>
    <row r="153" s="62" customFormat="1" ht="10.5"/>
    <row r="154" s="62" customFormat="1" ht="10.5"/>
    <row r="155" s="62" customFormat="1" ht="10.5"/>
    <row r="156" s="62" customFormat="1" ht="10.5"/>
    <row r="157" s="62" customFormat="1" ht="10.5"/>
    <row r="158" s="62" customFormat="1" ht="10.5"/>
    <row r="159" s="62" customFormat="1" ht="10.5"/>
    <row r="160" s="62" customFormat="1" ht="10.5"/>
    <row r="161" s="62" customFormat="1" ht="10.5"/>
    <row r="162" s="62" customFormat="1" ht="10.5"/>
    <row r="163" s="62" customFormat="1" ht="10.5"/>
    <row r="164" s="62" customFormat="1" ht="10.5"/>
    <row r="165" s="62" customFormat="1" ht="10.5"/>
    <row r="166" s="62" customFormat="1" ht="10.5"/>
    <row r="167" s="62" customFormat="1" ht="10.5"/>
    <row r="168" s="62" customFormat="1" ht="10.5"/>
    <row r="169" s="62" customFormat="1" ht="10.5"/>
    <row r="170" s="62" customFormat="1" ht="10.5"/>
    <row r="171" s="62" customFormat="1" ht="10.5"/>
    <row r="172" s="62" customFormat="1" ht="10.5"/>
    <row r="173" s="62" customFormat="1" ht="10.5"/>
    <row r="174" s="62" customFormat="1" ht="10.5"/>
    <row r="175" s="62" customFormat="1" ht="10.5"/>
    <row r="176" s="62" customFormat="1" ht="10.5"/>
    <row r="177" s="62" customFormat="1" ht="10.5"/>
    <row r="178" s="62" customFormat="1" ht="10.5"/>
    <row r="179" s="62" customFormat="1" ht="10.5"/>
    <row r="180" s="62" customFormat="1" ht="10.5"/>
    <row r="181" s="62" customFormat="1" ht="10.5"/>
    <row r="182" s="62" customFormat="1" ht="10.5"/>
    <row r="183" s="62" customFormat="1" ht="10.5"/>
    <row r="184" s="62" customFormat="1" ht="10.5"/>
    <row r="185" s="62" customFormat="1" ht="10.5"/>
    <row r="186" s="62" customFormat="1" ht="10.5"/>
    <row r="187" s="62" customFormat="1" ht="10.5"/>
    <row r="188" s="62" customFormat="1" ht="10.5"/>
    <row r="189" s="62" customFormat="1" ht="10.5"/>
    <row r="190" s="62" customFormat="1" ht="10.5"/>
    <row r="191" s="62" customFormat="1" ht="10.5"/>
    <row r="192" s="62" customFormat="1" ht="10.5"/>
    <row r="193" s="62" customFormat="1" ht="10.5"/>
    <row r="194" s="62" customFormat="1" ht="10.5"/>
    <row r="195" s="62" customFormat="1" ht="10.5"/>
    <row r="196" s="62" customFormat="1" ht="10.5"/>
    <row r="197" s="62" customFormat="1" ht="10.5"/>
    <row r="198" s="62" customFormat="1" ht="10.5"/>
    <row r="199" s="62" customFormat="1" ht="10.5"/>
    <row r="200" s="62" customFormat="1" ht="10.5"/>
    <row r="201" s="62" customFormat="1" ht="10.5"/>
    <row r="202" s="62" customFormat="1" ht="10.5"/>
    <row r="203" s="62" customFormat="1" ht="10.5"/>
    <row r="204" s="62" customFormat="1" ht="10.5"/>
    <row r="205" s="62" customFormat="1" ht="10.5"/>
    <row r="206" s="62" customFormat="1" ht="10.5"/>
    <row r="207" s="62" customFormat="1" ht="10.5"/>
    <row r="208" s="62" customFormat="1" ht="10.5"/>
    <row r="209" s="62" customFormat="1" ht="10.5"/>
    <row r="210" s="62" customFormat="1" ht="10.5"/>
    <row r="211" s="62" customFormat="1" ht="10.5"/>
    <row r="212" s="62" customFormat="1" ht="10.5"/>
    <row r="213" s="62" customFormat="1" ht="10.5"/>
    <row r="214" s="62" customFormat="1" ht="10.5"/>
    <row r="215" s="62" customFormat="1" ht="10.5"/>
    <row r="216" s="62" customFormat="1" ht="10.5"/>
    <row r="217" s="62" customFormat="1" ht="10.5"/>
    <row r="218" s="62" customFormat="1" ht="10.5"/>
    <row r="219" s="62" customFormat="1" ht="10.5"/>
    <row r="220" s="62" customFormat="1" ht="10.5"/>
    <row r="221" s="62" customFormat="1" ht="10.5"/>
    <row r="222" s="62" customFormat="1" ht="10.5"/>
    <row r="223" s="62" customFormat="1" ht="10.5"/>
    <row r="224" s="62" customFormat="1" ht="10.5"/>
    <row r="225" s="62" customFormat="1" ht="10.5"/>
    <row r="226" s="62" customFormat="1" ht="10.5"/>
    <row r="227" s="62" customFormat="1" ht="10.5"/>
    <row r="228" s="62" customFormat="1" ht="10.5"/>
    <row r="229" s="62" customFormat="1" ht="10.5"/>
    <row r="230" s="62" customFormat="1" ht="10.5"/>
    <row r="231" s="62" customFormat="1" ht="10.5"/>
    <row r="232" s="62" customFormat="1" ht="10.5"/>
    <row r="233" s="62" customFormat="1" ht="10.5"/>
    <row r="234" s="62" customFormat="1" ht="10.5"/>
    <row r="235" s="62" customFormat="1" ht="10.5"/>
    <row r="236" s="62" customFormat="1" ht="10.5"/>
    <row r="237" s="62" customFormat="1" ht="10.5"/>
    <row r="238" s="62" customFormat="1" ht="10.5"/>
    <row r="239" s="62" customFormat="1" ht="10.5"/>
    <row r="240" s="62" customFormat="1" ht="10.5"/>
    <row r="241" s="62" customFormat="1" ht="10.5"/>
    <row r="242" s="62" customFormat="1" ht="10.5"/>
    <row r="243" s="62" customFormat="1" ht="10.5"/>
    <row r="244" s="62" customFormat="1" ht="10.5"/>
    <row r="245" s="62" customFormat="1" ht="10.5"/>
    <row r="246" s="62" customFormat="1" ht="10.5"/>
    <row r="247" s="62" customFormat="1" ht="10.5"/>
    <row r="248" s="62" customFormat="1" ht="10.5"/>
    <row r="249" s="62" customFormat="1" ht="10.5"/>
    <row r="250" s="62" customFormat="1" ht="10.5"/>
    <row r="251" s="62" customFormat="1" ht="10.5"/>
    <row r="252" s="62" customFormat="1" ht="10.5"/>
    <row r="253" s="62" customFormat="1" ht="10.5"/>
    <row r="254" s="62" customFormat="1" ht="10.5"/>
    <row r="255" s="62" customFormat="1" ht="10.5"/>
    <row r="256" s="62" customFormat="1" ht="10.5"/>
    <row r="257" s="62" customFormat="1" ht="10.5"/>
    <row r="258" s="62" customFormat="1" ht="10.5"/>
    <row r="259" s="62" customFormat="1" ht="10.5"/>
    <row r="260" s="62" customFormat="1" ht="10.5"/>
    <row r="261" s="62" customFormat="1" ht="10.5"/>
    <row r="262" s="62" customFormat="1" ht="10.5"/>
    <row r="263" s="62" customFormat="1" ht="10.5"/>
    <row r="264" s="62" customFormat="1" ht="10.5"/>
    <row r="265" s="62" customFormat="1" ht="10.5"/>
    <row r="266" s="62" customFormat="1" ht="10.5"/>
    <row r="267" s="62" customFormat="1" ht="10.5"/>
    <row r="268" s="62" customFormat="1" ht="10.5"/>
    <row r="269" s="62" customFormat="1" ht="10.5"/>
    <row r="270" s="62" customFormat="1" ht="10.5"/>
    <row r="271" s="62" customFormat="1" ht="10.5"/>
    <row r="272" s="62" customFormat="1" ht="10.5"/>
    <row r="273" s="62" customFormat="1" ht="10.5"/>
    <row r="274" s="62" customFormat="1" ht="10.5"/>
    <row r="275" s="62" customFormat="1" ht="10.5"/>
    <row r="276" s="62" customFormat="1" ht="10.5"/>
    <row r="277" s="62" customFormat="1" ht="10.5"/>
    <row r="278" s="62" customFormat="1" ht="10.5"/>
    <row r="279" s="62" customFormat="1" ht="10.5"/>
    <row r="280" s="62" customFormat="1" ht="10.5"/>
    <row r="281" s="62" customFormat="1" ht="10.5"/>
    <row r="282" s="62" customFormat="1" ht="10.5"/>
    <row r="283" s="62" customFormat="1" ht="10.5"/>
    <row r="284" s="62" customFormat="1" ht="10.5"/>
    <row r="285" s="62" customFormat="1" ht="10.5"/>
    <row r="286" s="62" customFormat="1" ht="10.5"/>
    <row r="287" s="62" customFormat="1" ht="10.5"/>
    <row r="288" s="62" customFormat="1" ht="10.5"/>
    <row r="289" s="62" customFormat="1" ht="10.5"/>
    <row r="290" s="62" customFormat="1" ht="10.5"/>
    <row r="291" s="62" customFormat="1" ht="10.5"/>
    <row r="292" s="62" customFormat="1" ht="10.5"/>
    <row r="293" s="62" customFormat="1" ht="10.5"/>
    <row r="294" s="62" customFormat="1" ht="10.5"/>
    <row r="295" s="62" customFormat="1" ht="10.5"/>
    <row r="296" s="62" customFormat="1" ht="10.5"/>
    <row r="297" s="62" customFormat="1" ht="10.5"/>
    <row r="298" s="62" customFormat="1" ht="10.5"/>
    <row r="299" s="62" customFormat="1" ht="10.5"/>
    <row r="300" s="62" customFormat="1" ht="10.5"/>
    <row r="301" s="62" customFormat="1" ht="10.5"/>
    <row r="302" s="62" customFormat="1" ht="10.5"/>
    <row r="303" s="62" customFormat="1" ht="10.5"/>
    <row r="304" s="62" customFormat="1" ht="10.5"/>
    <row r="305" s="62" customFormat="1" ht="10.5"/>
    <row r="306" s="62" customFormat="1" ht="10.5"/>
    <row r="307" s="62" customFormat="1" ht="10.5"/>
    <row r="308" s="62" customFormat="1" ht="10.5"/>
    <row r="309" s="62" customFormat="1" ht="10.5"/>
    <row r="310" s="62" customFormat="1" ht="10.5"/>
    <row r="311" s="62" customFormat="1" ht="10.5"/>
    <row r="312" s="62" customFormat="1" ht="10.5"/>
    <row r="313" s="62" customFormat="1" ht="10.5"/>
    <row r="314" s="62" customFormat="1" ht="10.5"/>
    <row r="315" s="62" customFormat="1" ht="10.5"/>
    <row r="316" s="62" customFormat="1" ht="10.5"/>
    <row r="317" s="62" customFormat="1" ht="10.5"/>
    <row r="318" s="62" customFormat="1" ht="10.5"/>
    <row r="319" s="62" customFormat="1" ht="10.5"/>
    <row r="320" s="62" customFormat="1" ht="10.5"/>
    <row r="321" s="62" customFormat="1" ht="10.5"/>
    <row r="322" s="62" customFormat="1" ht="10.5"/>
    <row r="323" s="62" customFormat="1" ht="10.5"/>
    <row r="324" s="62" customFormat="1" ht="10.5"/>
    <row r="325" s="62" customFormat="1" ht="10.5"/>
    <row r="326" s="62" customFormat="1" ht="10.5"/>
    <row r="327" s="62" customFormat="1" ht="10.5"/>
    <row r="328" s="62" customFormat="1" ht="10.5"/>
    <row r="329" s="62" customFormat="1" ht="10.5"/>
    <row r="330" s="62" customFormat="1" ht="10.5"/>
    <row r="331" s="62" customFormat="1" ht="10.5"/>
    <row r="332" s="62" customFormat="1" ht="10.5"/>
    <row r="333" s="62" customFormat="1" ht="10.5"/>
    <row r="334" s="62" customFormat="1" ht="10.5"/>
    <row r="335" s="62" customFormat="1" ht="10.5"/>
    <row r="336" s="62" customFormat="1" ht="10.5"/>
    <row r="337" s="62" customFormat="1" ht="10.5"/>
    <row r="338" s="62" customFormat="1" ht="10.5"/>
    <row r="339" s="62" customFormat="1" ht="10.5"/>
    <row r="340" s="62" customFormat="1" ht="10.5"/>
    <row r="341" s="62" customFormat="1" ht="10.5"/>
    <row r="342" s="62" customFormat="1" ht="10.5"/>
    <row r="343" s="62" customFormat="1" ht="10.5"/>
    <row r="344" s="62" customFormat="1" ht="10.5"/>
    <row r="345" s="62" customFormat="1" ht="10.5"/>
    <row r="346" s="62" customFormat="1" ht="10.5"/>
    <row r="347" s="62" customFormat="1" ht="10.5"/>
    <row r="348" s="62" customFormat="1" ht="10.5"/>
    <row r="349" s="62" customFormat="1" ht="10.5"/>
    <row r="350" s="62" customFormat="1" ht="10.5"/>
    <row r="351" s="62" customFormat="1" ht="10.5"/>
    <row r="352" s="62" customFormat="1" ht="10.5"/>
    <row r="353" s="62" customFormat="1" ht="10.5"/>
    <row r="354" s="62" customFormat="1" ht="10.5"/>
    <row r="355" s="62" customFormat="1" ht="10.5"/>
    <row r="356" s="62" customFormat="1" ht="10.5"/>
    <row r="357" s="62" customFormat="1" ht="10.5"/>
    <row r="358" s="62" customFormat="1" ht="10.5"/>
    <row r="359" s="62" customFormat="1" ht="10.5"/>
    <row r="360" s="62" customFormat="1" ht="10.5"/>
    <row r="361" s="62" customFormat="1" ht="10.5"/>
    <row r="362" s="62" customFormat="1" ht="10.5"/>
    <row r="363" s="62" customFormat="1" ht="10.5"/>
    <row r="364" s="62" customFormat="1" ht="10.5"/>
    <row r="365" s="62" customFormat="1" ht="10.5"/>
    <row r="366" s="62" customFormat="1" ht="10.5"/>
    <row r="367" s="62" customFormat="1" ht="10.5"/>
    <row r="368" s="62" customFormat="1" ht="10.5"/>
    <row r="369" s="62" customFormat="1" ht="10.5"/>
    <row r="370" s="62" customFormat="1" ht="10.5"/>
    <row r="371" s="62" customFormat="1" ht="10.5"/>
    <row r="372" s="62" customFormat="1" ht="10.5"/>
    <row r="373" s="62" customFormat="1" ht="10.5"/>
    <row r="374" s="62" customFormat="1" ht="10.5"/>
    <row r="375" s="62" customFormat="1" ht="10.5"/>
    <row r="376" s="62" customFormat="1" ht="10.5"/>
    <row r="377" s="62" customFormat="1" ht="10.5"/>
    <row r="378" s="62" customFormat="1" ht="10.5"/>
    <row r="379" s="62" customFormat="1" ht="10.5"/>
    <row r="380" s="62" customFormat="1" ht="10.5"/>
    <row r="381" s="62" customFormat="1" ht="10.5"/>
    <row r="382" s="62" customFormat="1" ht="10.5"/>
    <row r="383" s="62" customFormat="1" ht="10.5"/>
    <row r="384" s="62" customFormat="1" ht="10.5"/>
    <row r="385" s="62" customFormat="1" ht="10.5"/>
    <row r="386" s="62" customFormat="1" ht="10.5"/>
    <row r="387" s="62" customFormat="1" ht="10.5"/>
    <row r="388" s="62" customFormat="1" ht="10.5"/>
    <row r="389" s="62" customFormat="1" ht="10.5"/>
    <row r="390" s="62" customFormat="1" ht="10.5"/>
    <row r="391" s="62" customFormat="1" ht="10.5"/>
    <row r="392" s="62" customFormat="1" ht="10.5"/>
    <row r="393" s="62" customFormat="1" ht="10.5"/>
    <row r="394" s="62" customFormat="1" ht="10.5"/>
    <row r="395" s="62" customFormat="1" ht="10.5"/>
    <row r="396" s="62" customFormat="1" ht="10.5"/>
    <row r="397" s="62" customFormat="1" ht="10.5"/>
    <row r="398" s="62" customFormat="1" ht="10.5"/>
    <row r="399" s="62" customFormat="1" ht="10.5"/>
    <row r="400" s="62" customFormat="1" ht="10.5"/>
    <row r="401" s="62" customFormat="1" ht="10.5"/>
    <row r="402" s="62" customFormat="1" ht="10.5"/>
    <row r="403" s="62" customFormat="1" ht="10.5"/>
    <row r="404" s="62" customFormat="1" ht="10.5"/>
    <row r="405" s="62" customFormat="1" ht="10.5"/>
    <row r="406" s="62" customFormat="1" ht="10.5"/>
    <row r="407" s="62" customFormat="1" ht="10.5"/>
    <row r="408" s="62" customFormat="1" ht="10.5"/>
    <row r="409" s="62" customFormat="1" ht="10.5"/>
    <row r="410" s="62" customFormat="1" ht="10.5"/>
    <row r="411" s="62" customFormat="1" ht="10.5"/>
    <row r="412" s="62" customFormat="1" ht="10.5"/>
    <row r="413" s="62" customFormat="1" ht="10.5"/>
    <row r="414" s="62" customFormat="1" ht="10.5"/>
    <row r="415" s="62" customFormat="1" ht="10.5"/>
    <row r="416" s="62" customFormat="1" ht="10.5"/>
    <row r="417" s="62" customFormat="1" ht="10.5"/>
    <row r="418" s="62" customFormat="1" ht="10.5"/>
    <row r="419" s="62" customFormat="1" ht="10.5"/>
    <row r="420" s="62" customFormat="1" ht="10.5"/>
    <row r="421" s="62" customFormat="1" ht="10.5"/>
    <row r="422" s="62" customFormat="1" ht="10.5"/>
    <row r="423" s="62" customFormat="1" ht="10.5"/>
    <row r="424" s="62" customFormat="1" ht="10.5"/>
    <row r="425" s="62" customFormat="1" ht="10.5"/>
    <row r="426" s="62" customFormat="1" ht="10.5"/>
    <row r="427" s="62" customFormat="1" ht="10.5"/>
    <row r="428" s="62" customFormat="1" ht="10.5"/>
    <row r="429" s="62" customFormat="1" ht="10.5"/>
    <row r="430" s="62" customFormat="1" ht="10.5"/>
    <row r="431" s="62" customFormat="1" ht="10.5"/>
    <row r="432" s="62" customFormat="1" ht="10.5"/>
    <row r="433" s="62" customFormat="1" ht="10.5"/>
    <row r="434" s="62" customFormat="1" ht="10.5"/>
    <row r="435" s="62" customFormat="1" ht="10.5"/>
    <row r="436" s="62" customFormat="1" ht="10.5"/>
    <row r="437" s="62" customFormat="1" ht="10.5"/>
    <row r="438" s="62" customFormat="1" ht="10.5"/>
    <row r="439" s="62" customFormat="1" ht="10.5"/>
    <row r="440" s="62" customFormat="1" ht="10.5"/>
    <row r="441" s="62" customFormat="1" ht="10.5"/>
    <row r="442" s="62" customFormat="1" ht="10.5"/>
    <row r="443" s="62" customFormat="1" ht="10.5"/>
    <row r="444" s="62" customFormat="1" ht="10.5"/>
    <row r="445" s="62" customFormat="1" ht="10.5"/>
    <row r="446" s="62" customFormat="1" ht="10.5"/>
    <row r="447" s="62" customFormat="1" ht="10.5"/>
    <row r="448" s="62" customFormat="1" ht="10.5"/>
    <row r="449" s="62" customFormat="1" ht="10.5"/>
    <row r="450" s="62" customFormat="1" ht="10.5"/>
    <row r="451" s="62" customFormat="1" ht="10.5"/>
    <row r="452" s="62" customFormat="1" ht="10.5"/>
    <row r="453" s="62" customFormat="1" ht="10.5"/>
    <row r="454" s="62" customFormat="1" ht="10.5"/>
    <row r="455" s="62" customFormat="1" ht="10.5"/>
    <row r="456" s="62" customFormat="1" ht="10.5"/>
    <row r="457" s="62" customFormat="1" ht="10.5"/>
    <row r="458" s="62" customFormat="1" ht="10.5"/>
    <row r="459" s="62" customFormat="1" ht="10.5"/>
    <row r="460" s="62" customFormat="1" ht="10.5"/>
    <row r="461" s="62" customFormat="1" ht="10.5"/>
    <row r="462" s="62" customFormat="1" ht="10.5"/>
    <row r="463" s="62" customFormat="1" ht="10.5"/>
    <row r="464" s="62" customFormat="1" ht="10.5"/>
    <row r="465" s="62" customFormat="1" ht="10.5"/>
    <row r="466" s="62" customFormat="1" ht="10.5"/>
    <row r="467" s="62" customFormat="1" ht="10.5"/>
    <row r="468" s="62" customFormat="1" ht="10.5"/>
    <row r="469" s="62" customFormat="1" ht="10.5"/>
    <row r="470" s="62" customFormat="1" ht="10.5"/>
    <row r="471" s="62" customFormat="1" ht="10.5"/>
    <row r="472" s="62" customFormat="1" ht="10.5"/>
    <row r="473" s="62" customFormat="1" ht="10.5"/>
    <row r="474" s="62" customFormat="1" ht="10.5"/>
    <row r="475" s="62" customFormat="1" ht="10.5"/>
    <row r="476" s="62" customFormat="1" ht="10.5"/>
    <row r="477" s="62" customFormat="1" ht="10.5"/>
    <row r="478" s="62" customFormat="1" ht="10.5"/>
    <row r="479" s="62" customFormat="1" ht="10.5"/>
    <row r="480" s="62" customFormat="1" ht="10.5"/>
    <row r="481" s="62" customFormat="1" ht="10.5"/>
    <row r="482" s="62" customFormat="1" ht="10.5"/>
    <row r="483" s="62" customFormat="1" ht="10.5"/>
    <row r="484" s="62" customFormat="1" ht="10.5"/>
    <row r="485" s="62" customFormat="1" ht="10.5"/>
    <row r="486" s="62" customFormat="1" ht="10.5"/>
    <row r="487" s="62" customFormat="1" ht="10.5"/>
    <row r="488" s="62" customFormat="1" ht="10.5"/>
    <row r="489" s="62" customFormat="1" ht="10.5"/>
    <row r="490" s="62" customFormat="1" ht="10.5"/>
    <row r="491" s="62" customFormat="1" ht="10.5"/>
    <row r="492" s="62" customFormat="1" ht="10.5"/>
    <row r="493" s="62" customFormat="1" ht="10.5"/>
    <row r="494" s="62" customFormat="1" ht="10.5"/>
    <row r="495" s="62" customFormat="1" ht="10.5"/>
    <row r="496" s="62" customFormat="1" ht="10.5"/>
    <row r="497" s="62" customFormat="1" ht="10.5"/>
    <row r="498" s="62" customFormat="1" ht="10.5"/>
    <row r="499" s="62" customFormat="1" ht="10.5"/>
    <row r="500" s="62" customFormat="1" ht="10.5"/>
    <row r="501" s="62" customFormat="1" ht="10.5"/>
    <row r="502" s="62" customFormat="1" ht="10.5"/>
    <row r="503" s="62" customFormat="1" ht="10.5"/>
    <row r="504" s="62" customFormat="1" ht="10.5"/>
    <row r="505" s="62" customFormat="1" ht="10.5"/>
    <row r="506" s="62" customFormat="1" ht="10.5"/>
    <row r="507" s="62" customFormat="1" ht="10.5"/>
    <row r="508" s="62" customFormat="1" ht="10.5"/>
    <row r="509" s="62" customFormat="1" ht="10.5"/>
    <row r="510" s="62" customFormat="1" ht="10.5"/>
    <row r="511" s="62" customFormat="1" ht="10.5"/>
    <row r="512" s="62" customFormat="1" ht="10.5"/>
    <row r="513" s="62" customFormat="1" ht="10.5"/>
    <row r="514" s="62" customFormat="1" ht="10.5"/>
    <row r="515" s="62" customFormat="1" ht="10.5"/>
    <row r="516" s="62" customFormat="1" ht="10.5"/>
    <row r="517" s="62" customFormat="1" ht="10.5"/>
    <row r="518" s="62" customFormat="1" ht="10.5"/>
    <row r="519" s="62" customFormat="1" ht="10.5"/>
    <row r="520" s="62" customFormat="1" ht="10.5"/>
    <row r="521" s="62" customFormat="1" ht="10.5"/>
    <row r="522" s="62" customFormat="1" ht="10.5"/>
    <row r="523" s="62" customFormat="1" ht="10.5"/>
    <row r="524" s="62" customFormat="1" ht="10.5"/>
    <row r="525" s="62" customFormat="1" ht="10.5"/>
    <row r="526" s="62" customFormat="1" ht="10.5"/>
    <row r="527" s="62" customFormat="1" ht="10.5"/>
    <row r="528" s="62" customFormat="1" ht="10.5"/>
    <row r="529" s="62" customFormat="1" ht="10.5"/>
    <row r="530" s="62" customFormat="1" ht="10.5"/>
    <row r="531" s="62" customFormat="1" ht="10.5"/>
    <row r="532" s="62" customFormat="1" ht="10.5"/>
    <row r="533" s="62" customFormat="1" ht="10.5"/>
    <row r="534" s="62" customFormat="1" ht="10.5"/>
    <row r="535" s="62" customFormat="1" ht="10.5"/>
    <row r="536" s="62" customFormat="1" ht="10.5"/>
    <row r="537" s="62" customFormat="1" ht="10.5"/>
    <row r="538" s="62" customFormat="1" ht="10.5"/>
    <row r="539" s="62" customFormat="1" ht="10.5"/>
    <row r="540" s="62" customFormat="1" ht="10.5"/>
    <row r="541" s="62" customFormat="1" ht="10.5"/>
    <row r="542" s="62" customFormat="1" ht="10.5"/>
    <row r="543" s="62" customFormat="1" ht="10.5"/>
    <row r="544" s="62" customFormat="1" ht="10.5"/>
    <row r="545" s="62" customFormat="1" ht="10.5"/>
    <row r="546" s="62" customFormat="1" ht="10.5"/>
    <row r="547" s="62" customFormat="1" ht="10.5"/>
    <row r="548" s="62" customFormat="1" ht="10.5"/>
    <row r="549" s="62" customFormat="1" ht="10.5"/>
    <row r="550" s="62" customFormat="1" ht="10.5"/>
    <row r="551" s="62" customFormat="1" ht="10.5"/>
    <row r="552" s="62" customFormat="1" ht="10.5"/>
    <row r="553" s="62" customFormat="1" ht="10.5"/>
    <row r="554" s="62" customFormat="1" ht="10.5"/>
    <row r="555" s="62" customFormat="1" ht="10.5"/>
    <row r="556" s="62" customFormat="1" ht="10.5"/>
    <row r="557" s="62" customFormat="1" ht="10.5"/>
    <row r="558" s="62" customFormat="1" ht="10.5"/>
    <row r="559" s="62" customFormat="1" ht="10.5"/>
    <row r="560" s="62" customFormat="1" ht="10.5"/>
    <row r="561" s="62" customFormat="1" ht="10.5"/>
    <row r="562" s="62" customFormat="1" ht="10.5"/>
    <row r="563" s="62" customFormat="1" ht="10.5"/>
    <row r="564" s="62" customFormat="1" ht="10.5"/>
    <row r="565" s="62" customFormat="1" ht="10.5"/>
    <row r="566" s="62" customFormat="1" ht="10.5"/>
    <row r="567" s="62" customFormat="1" ht="10.5"/>
    <row r="568" s="62" customFormat="1" ht="10.5"/>
    <row r="569" s="62" customFormat="1" ht="10.5"/>
    <row r="570" s="62" customFormat="1" ht="10.5"/>
    <row r="571" s="62" customFormat="1" ht="10.5"/>
    <row r="572" s="62" customFormat="1" ht="10.5"/>
    <row r="573" s="62" customFormat="1" ht="10.5"/>
    <row r="574" s="62" customFormat="1" ht="10.5"/>
    <row r="575" s="62" customFormat="1" ht="10.5"/>
    <row r="576" s="62" customFormat="1" ht="10.5"/>
    <row r="577" s="62" customFormat="1" ht="10.5"/>
    <row r="578" s="62" customFormat="1" ht="10.5"/>
    <row r="579" s="62" customFormat="1" ht="10.5"/>
    <row r="580" s="62" customFormat="1" ht="10.5"/>
    <row r="581" s="62" customFormat="1" ht="10.5"/>
    <row r="582" s="62" customFormat="1" ht="10.5"/>
    <row r="583" s="62" customFormat="1" ht="10.5"/>
    <row r="584" s="62" customFormat="1" ht="10.5"/>
    <row r="585" s="62" customFormat="1" ht="10.5"/>
    <row r="586" s="62" customFormat="1" ht="10.5"/>
    <row r="587" s="62" customFormat="1" ht="10.5"/>
    <row r="588" s="62" customFormat="1" ht="10.5"/>
    <row r="589" s="62" customFormat="1" ht="10.5"/>
    <row r="590" s="62" customFormat="1" ht="10.5"/>
    <row r="591" s="62" customFormat="1" ht="10.5"/>
    <row r="592" s="62" customFormat="1" ht="10.5"/>
    <row r="593" s="62" customFormat="1" ht="10.5"/>
    <row r="594" s="62" customFormat="1" ht="10.5"/>
    <row r="595" s="62" customFormat="1" ht="10.5"/>
    <row r="596" s="62" customFormat="1" ht="10.5"/>
    <row r="597" s="62" customFormat="1" ht="10.5"/>
    <row r="598" s="62" customFormat="1" ht="10.5"/>
    <row r="599" s="62" customFormat="1" ht="10.5"/>
    <row r="600" s="62" customFormat="1" ht="10.5"/>
    <row r="601" s="62" customFormat="1" ht="10.5"/>
    <row r="602" s="62" customFormat="1" ht="10.5"/>
    <row r="603" s="62" customFormat="1" ht="10.5"/>
    <row r="604" s="62" customFormat="1" ht="10.5"/>
    <row r="605" s="62" customFormat="1" ht="10.5"/>
    <row r="606" s="62" customFormat="1" ht="10.5"/>
    <row r="607" s="62" customFormat="1" ht="10.5"/>
    <row r="608" s="62" customFormat="1" ht="10.5"/>
    <row r="609" s="62" customFormat="1" ht="10.5"/>
    <row r="610" s="62" customFormat="1" ht="10.5"/>
    <row r="611" s="62" customFormat="1" ht="10.5"/>
    <row r="612" s="62" customFormat="1" ht="10.5"/>
    <row r="613" s="62" customFormat="1" ht="10.5"/>
    <row r="614" s="62" customFormat="1" ht="10.5"/>
    <row r="615" s="62" customFormat="1" ht="10.5"/>
    <row r="616" s="62" customFormat="1" ht="10.5"/>
    <row r="617" s="62" customFormat="1" ht="10.5"/>
    <row r="618" s="62" customFormat="1" ht="10.5"/>
    <row r="619" s="62" customFormat="1" ht="10.5"/>
    <row r="620" s="62" customFormat="1" ht="10.5"/>
    <row r="621" s="62" customFormat="1" ht="10.5"/>
    <row r="622" s="62" customFormat="1" ht="10.5"/>
    <row r="623" s="62" customFormat="1" ht="10.5"/>
    <row r="624" s="62" customFormat="1" ht="10.5"/>
    <row r="625" s="62" customFormat="1" ht="10.5"/>
    <row r="626" s="62" customFormat="1" ht="10.5"/>
    <row r="627" s="62" customFormat="1" ht="10.5"/>
    <row r="628" s="62" customFormat="1" ht="10.5"/>
    <row r="629" s="62" customFormat="1" ht="10.5"/>
    <row r="630" s="62" customFormat="1" ht="10.5"/>
    <row r="631" s="62" customFormat="1" ht="10.5"/>
    <row r="632" s="62" customFormat="1" ht="10.5"/>
    <row r="633" s="62" customFormat="1" ht="10.5"/>
    <row r="634" s="62" customFormat="1" ht="10.5"/>
    <row r="635" s="62" customFormat="1" ht="10.5"/>
    <row r="636" s="62" customFormat="1" ht="10.5"/>
    <row r="637" s="62" customFormat="1" ht="10.5"/>
    <row r="638" s="62" customFormat="1" ht="10.5"/>
    <row r="639" s="62" customFormat="1" ht="10.5"/>
    <row r="640" s="62" customFormat="1" ht="10.5"/>
    <row r="641" s="62" customFormat="1" ht="10.5"/>
    <row r="642" s="62" customFormat="1" ht="10.5"/>
    <row r="643" s="62" customFormat="1" ht="10.5"/>
    <row r="644" s="62" customFormat="1" ht="10.5"/>
    <row r="645" s="62" customFormat="1" ht="10.5"/>
    <row r="646" s="62" customFormat="1" ht="10.5"/>
    <row r="647" s="62" customFormat="1" ht="10.5"/>
    <row r="648" s="62" customFormat="1" ht="10.5"/>
    <row r="649" s="62" customFormat="1" ht="10.5"/>
    <row r="650" s="62" customFormat="1" ht="10.5"/>
    <row r="651" s="62" customFormat="1" ht="10.5"/>
  </sheetData>
  <sheetProtection/>
  <mergeCells count="2">
    <mergeCell ref="G5:H5"/>
    <mergeCell ref="E7:F7"/>
  </mergeCells>
  <printOptions/>
  <pageMargins left="0.8" right="0" top="0.68" bottom="0.73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86"/>
  <sheetViews>
    <sheetView view="pageBreakPreview" zoomScale="85" zoomScaleSheetLayoutView="85" zoomScalePageLayoutView="0" workbookViewId="0" topLeftCell="A1">
      <selection activeCell="O7" sqref="O7"/>
    </sheetView>
  </sheetViews>
  <sheetFormatPr defaultColWidth="9.140625" defaultRowHeight="12.75"/>
  <cols>
    <col min="1" max="2" width="7.7109375" style="1" customWidth="1"/>
    <col min="3" max="3" width="9.140625" style="55" customWidth="1"/>
    <col min="4" max="4" width="9.28125" style="56" bestFit="1" customWidth="1"/>
    <col min="5" max="5" width="9.28125" style="1" hidden="1" customWidth="1"/>
    <col min="6" max="10" width="10.00390625" style="57" customWidth="1"/>
    <col min="11" max="11" width="3.28125" style="1" bestFit="1" customWidth="1"/>
    <col min="12" max="12" width="8.8515625" style="1" customWidth="1"/>
    <col min="13" max="13" width="16.140625" style="1" customWidth="1"/>
    <col min="14" max="14" width="11.00390625" style="1" bestFit="1" customWidth="1"/>
    <col min="15" max="15" width="10.8515625" style="1" customWidth="1"/>
    <col min="16" max="17" width="11.28125" style="1" bestFit="1" customWidth="1"/>
    <col min="18" max="19" width="6.421875" style="1" bestFit="1" customWidth="1"/>
    <col min="20" max="16384" width="9.140625" style="1" customWidth="1"/>
  </cols>
  <sheetData>
    <row r="1" spans="1:10" ht="15" customHeight="1">
      <c r="A1" s="89" t="s">
        <v>20</v>
      </c>
      <c r="B1" s="89" t="s">
        <v>21</v>
      </c>
      <c r="C1" s="91" t="s">
        <v>22</v>
      </c>
      <c r="D1" s="93" t="s">
        <v>23</v>
      </c>
      <c r="E1" s="104" t="s">
        <v>24</v>
      </c>
      <c r="F1" s="95" t="s">
        <v>25</v>
      </c>
      <c r="G1" s="95"/>
      <c r="H1" s="95"/>
      <c r="I1" s="95"/>
      <c r="J1" s="95"/>
    </row>
    <row r="2" spans="1:10" ht="15" customHeight="1" thickBot="1">
      <c r="A2" s="90"/>
      <c r="B2" s="90"/>
      <c r="C2" s="92"/>
      <c r="D2" s="94"/>
      <c r="E2" s="105"/>
      <c r="F2" s="86">
        <v>20</v>
      </c>
      <c r="G2" s="86">
        <v>30</v>
      </c>
      <c r="H2" s="86">
        <v>40</v>
      </c>
      <c r="I2" s="86">
        <v>50</v>
      </c>
      <c r="J2" s="86">
        <v>60</v>
      </c>
    </row>
    <row r="3" spans="1:19" s="27" customFormat="1" ht="15" customHeight="1" thickTop="1">
      <c r="A3" s="22">
        <v>3.5</v>
      </c>
      <c r="B3" s="22">
        <v>0.6</v>
      </c>
      <c r="C3" s="23">
        <f aca="true" t="shared" si="0" ref="C3:C34">A3/(A3+B3)</f>
        <v>0.853658536585366</v>
      </c>
      <c r="D3" s="24">
        <f aca="true" t="shared" si="1" ref="D3:D34">1-(A3*(3*A3-4)+2)/(2*A3*(3*A3-2))*C3</f>
        <v>0.6449067431850788</v>
      </c>
      <c r="E3" s="25">
        <f aca="true" t="shared" si="2" ref="E3:E34">D3*C3*(3*A3-2)/(3*A3)</f>
        <v>0.4456672615506642</v>
      </c>
      <c r="F3" s="26">
        <f>SQRT(1/(1.4*D3*C3*(3*A3-2)/(3*A3)))</f>
        <v>1.2659909934964684</v>
      </c>
      <c r="G3" s="26">
        <f>SQRT(1/(2.05*D3*C3*(3*A3-2)/(3*A3)))</f>
        <v>1.0462071971860196</v>
      </c>
      <c r="H3" s="26">
        <f aca="true" t="shared" si="3" ref="H3:H34">SQRT(1/(2.55*D3*C3*(3*A3-2)/(3*A3)))</f>
        <v>0.9380468807758344</v>
      </c>
      <c r="I3" s="26">
        <f aca="true" t="shared" si="4" ref="I3:I34">SQRT(1/(3*D3*C3*(3*A3-2)/(3*A3)))</f>
        <v>0.8648364920337726</v>
      </c>
      <c r="J3" s="26">
        <f aca="true" t="shared" si="5" ref="J3:J34">SQRT(1/(3.3*D3*C3*(3*A3-2)/(3*A3)))</f>
        <v>0.8245892409685958</v>
      </c>
      <c r="K3" s="119" t="s">
        <v>0</v>
      </c>
      <c r="M3" s="106" t="s">
        <v>1</v>
      </c>
      <c r="N3" s="107"/>
      <c r="O3" s="107"/>
      <c r="P3" s="107"/>
      <c r="Q3" s="107"/>
      <c r="R3" s="107"/>
      <c r="S3" s="108"/>
    </row>
    <row r="4" spans="1:19" s="27" customFormat="1" ht="15" customHeight="1" thickBot="1">
      <c r="A4" s="22">
        <v>3.5</v>
      </c>
      <c r="B4" s="28">
        <v>0.8</v>
      </c>
      <c r="C4" s="29">
        <f t="shared" si="0"/>
        <v>0.813953488372093</v>
      </c>
      <c r="D4" s="24">
        <f t="shared" si="1"/>
        <v>0.6614227086183311</v>
      </c>
      <c r="E4" s="25">
        <f t="shared" si="2"/>
        <v>0.4358211645934739</v>
      </c>
      <c r="F4" s="26">
        <f aca="true" t="shared" si="6" ref="F4:F34">SQRT(1/(1.4*D4*C4*(3*A4-2)/(3*A4)))</f>
        <v>1.280211793676015</v>
      </c>
      <c r="G4" s="26">
        <f aca="true" t="shared" si="7" ref="G4:G34">SQRT(1/(2.05*D4*C4*(3*A4-2)/(3*A4)))</f>
        <v>1.05795917928859</v>
      </c>
      <c r="H4" s="26">
        <f t="shared" si="3"/>
        <v>0.9485839045928188</v>
      </c>
      <c r="I4" s="26">
        <f t="shared" si="4"/>
        <v>0.8745511479865967</v>
      </c>
      <c r="J4" s="26">
        <f t="shared" si="5"/>
        <v>0.8338518019870057</v>
      </c>
      <c r="K4" s="120"/>
      <c r="M4" s="30" t="s">
        <v>26</v>
      </c>
      <c r="N4" s="59">
        <v>15</v>
      </c>
      <c r="O4" s="59">
        <v>20</v>
      </c>
      <c r="P4" s="59">
        <v>30</v>
      </c>
      <c r="Q4" s="59">
        <v>40</v>
      </c>
      <c r="R4" s="59">
        <v>50</v>
      </c>
      <c r="S4" s="59">
        <v>60</v>
      </c>
    </row>
    <row r="5" spans="1:20" s="27" customFormat="1" ht="15" customHeight="1" thickTop="1">
      <c r="A5" s="22">
        <v>3.5</v>
      </c>
      <c r="B5" s="28">
        <v>1</v>
      </c>
      <c r="C5" s="29">
        <f t="shared" si="0"/>
        <v>0.7777777777777778</v>
      </c>
      <c r="D5" s="24">
        <f t="shared" si="1"/>
        <v>0.6764705882352942</v>
      </c>
      <c r="E5" s="25">
        <f t="shared" si="2"/>
        <v>0.42592592592592593</v>
      </c>
      <c r="F5" s="26">
        <f t="shared" si="6"/>
        <v>1.294997541905147</v>
      </c>
      <c r="G5" s="26">
        <f t="shared" si="7"/>
        <v>1.0701780309965123</v>
      </c>
      <c r="H5" s="26">
        <f t="shared" si="3"/>
        <v>0.9595395315108018</v>
      </c>
      <c r="I5" s="26">
        <f t="shared" si="4"/>
        <v>0.8846517369293828</v>
      </c>
      <c r="J5" s="26">
        <f t="shared" si="5"/>
        <v>0.8434823356732999</v>
      </c>
      <c r="K5" s="120"/>
      <c r="M5" s="79" t="s">
        <v>52</v>
      </c>
      <c r="N5" s="31">
        <v>1.05</v>
      </c>
      <c r="O5" s="31">
        <v>1.4</v>
      </c>
      <c r="P5" s="31">
        <v>2.05</v>
      </c>
      <c r="Q5" s="31">
        <v>2.55</v>
      </c>
      <c r="R5" s="31">
        <v>3</v>
      </c>
      <c r="S5" s="31">
        <v>3.3</v>
      </c>
      <c r="T5" s="81" t="s">
        <v>56</v>
      </c>
    </row>
    <row r="6" spans="1:20" s="27" customFormat="1" ht="15" customHeight="1">
      <c r="A6" s="22">
        <v>3.5</v>
      </c>
      <c r="B6" s="28">
        <v>1.2</v>
      </c>
      <c r="C6" s="29">
        <f t="shared" si="0"/>
        <v>0.7446808510638298</v>
      </c>
      <c r="D6" s="24">
        <f t="shared" si="1"/>
        <v>0.6902377972465582</v>
      </c>
      <c r="E6" s="25">
        <f t="shared" si="2"/>
        <v>0.4161007997585634</v>
      </c>
      <c r="F6" s="26">
        <f t="shared" si="6"/>
        <v>1.3101973204525024</v>
      </c>
      <c r="G6" s="26">
        <f t="shared" si="7"/>
        <v>1.0827390348216324</v>
      </c>
      <c r="H6" s="26">
        <f t="shared" si="3"/>
        <v>0.9708019377428175</v>
      </c>
      <c r="I6" s="26">
        <f t="shared" si="4"/>
        <v>0.8950351624245989</v>
      </c>
      <c r="J6" s="26">
        <f t="shared" si="5"/>
        <v>0.8533825434312072</v>
      </c>
      <c r="K6" s="120"/>
      <c r="M6" s="84" t="s">
        <v>53</v>
      </c>
      <c r="N6" s="13">
        <v>0.06</v>
      </c>
      <c r="O6" s="13">
        <v>0.08</v>
      </c>
      <c r="P6" s="13">
        <v>0.11</v>
      </c>
      <c r="Q6" s="13">
        <v>0.13</v>
      </c>
      <c r="R6" s="13">
        <v>0.15</v>
      </c>
      <c r="S6" s="13">
        <v>0.16</v>
      </c>
      <c r="T6" s="27" t="s">
        <v>57</v>
      </c>
    </row>
    <row r="7" spans="1:21" s="27" customFormat="1" ht="15" customHeight="1">
      <c r="A7" s="22">
        <v>3.5</v>
      </c>
      <c r="B7" s="28">
        <v>1.4</v>
      </c>
      <c r="C7" s="29">
        <f t="shared" si="0"/>
        <v>0.7142857142857142</v>
      </c>
      <c r="D7" s="24">
        <f t="shared" si="1"/>
        <v>0.7028811524609844</v>
      </c>
      <c r="E7" s="25">
        <f t="shared" si="2"/>
        <v>0.4064278772733583</v>
      </c>
      <c r="F7" s="26">
        <f t="shared" si="6"/>
        <v>1.3256968906743496</v>
      </c>
      <c r="G7" s="26">
        <f t="shared" si="7"/>
        <v>1.0955477846489918</v>
      </c>
      <c r="H7" s="26">
        <f t="shared" si="3"/>
        <v>0.9822864771863521</v>
      </c>
      <c r="I7" s="26">
        <f t="shared" si="4"/>
        <v>0.9056233846217189</v>
      </c>
      <c r="J7" s="26">
        <f t="shared" si="5"/>
        <v>0.8634780171827812</v>
      </c>
      <c r="K7" s="120"/>
      <c r="M7" s="79" t="s">
        <v>54</v>
      </c>
      <c r="N7" s="78"/>
      <c r="O7" s="78">
        <v>2760</v>
      </c>
      <c r="P7" s="78">
        <v>3160</v>
      </c>
      <c r="Q7" s="78"/>
      <c r="R7" s="78"/>
      <c r="S7" s="78"/>
      <c r="T7" s="87" t="s">
        <v>60</v>
      </c>
      <c r="U7" s="80">
        <v>21000</v>
      </c>
    </row>
    <row r="8" spans="1:20" s="27" customFormat="1" ht="15" customHeight="1">
      <c r="A8" s="22">
        <v>3.5</v>
      </c>
      <c r="B8" s="28">
        <v>1.6</v>
      </c>
      <c r="C8" s="29">
        <f t="shared" si="0"/>
        <v>0.6862745098039216</v>
      </c>
      <c r="D8" s="24">
        <f t="shared" si="1"/>
        <v>0.7145328719723183</v>
      </c>
      <c r="E8" s="25">
        <f t="shared" si="2"/>
        <v>0.3969627066512879</v>
      </c>
      <c r="F8" s="26">
        <f t="shared" si="6"/>
        <v>1.341408728937557</v>
      </c>
      <c r="G8" s="26">
        <f t="shared" si="7"/>
        <v>1.1085319514846435</v>
      </c>
      <c r="H8" s="26">
        <f t="shared" si="3"/>
        <v>0.9939282984550414</v>
      </c>
      <c r="I8" s="26">
        <f t="shared" si="4"/>
        <v>0.9163566134967728</v>
      </c>
      <c r="J8" s="26">
        <f t="shared" si="5"/>
        <v>0.8737117493769554</v>
      </c>
      <c r="K8" s="120"/>
      <c r="M8" s="79" t="s">
        <v>55</v>
      </c>
      <c r="N8" s="31">
        <f aca="true" t="shared" si="8" ref="N8:S8">ROUNDUP(0.17*(0.7+N4/20),2)</f>
        <v>0.25</v>
      </c>
      <c r="O8" s="31">
        <f t="shared" si="8"/>
        <v>0.29000000000000004</v>
      </c>
      <c r="P8" s="31">
        <f t="shared" si="8"/>
        <v>0.38</v>
      </c>
      <c r="Q8" s="31">
        <f t="shared" si="8"/>
        <v>0.46</v>
      </c>
      <c r="R8" s="31">
        <f t="shared" si="8"/>
        <v>0.55</v>
      </c>
      <c r="S8" s="31">
        <f t="shared" si="8"/>
        <v>0.63</v>
      </c>
      <c r="T8" s="81" t="s">
        <v>48</v>
      </c>
    </row>
    <row r="9" spans="1:20" s="27" customFormat="1" ht="15" customHeight="1">
      <c r="A9" s="22">
        <v>3.5</v>
      </c>
      <c r="B9" s="28">
        <v>1.8</v>
      </c>
      <c r="C9" s="29">
        <f t="shared" si="0"/>
        <v>0.6603773584905661</v>
      </c>
      <c r="D9" s="24">
        <f t="shared" si="1"/>
        <v>0.7253052164261931</v>
      </c>
      <c r="E9" s="25">
        <f t="shared" si="2"/>
        <v>0.3877417823662038</v>
      </c>
      <c r="F9" s="26">
        <f t="shared" si="6"/>
        <v>1.3572650968068711</v>
      </c>
      <c r="G9" s="26">
        <f t="shared" si="7"/>
        <v>1.1216355567008933</v>
      </c>
      <c r="H9" s="26">
        <f t="shared" si="3"/>
        <v>1.0056772101745193</v>
      </c>
      <c r="I9" s="26">
        <f t="shared" si="4"/>
        <v>0.9271885748890263</v>
      </c>
      <c r="J9" s="26">
        <f t="shared" si="5"/>
        <v>0.8840396193326219</v>
      </c>
      <c r="K9" s="120"/>
      <c r="M9" s="1"/>
      <c r="N9" s="88"/>
      <c r="O9" s="88">
        <v>2.2</v>
      </c>
      <c r="P9" s="88">
        <v>2.8</v>
      </c>
      <c r="Q9" s="88"/>
      <c r="R9" s="88"/>
      <c r="S9" s="88"/>
      <c r="T9" s="81"/>
    </row>
    <row r="10" spans="1:18" s="27" customFormat="1" ht="15" customHeight="1">
      <c r="A10" s="22">
        <v>3.5</v>
      </c>
      <c r="B10" s="28">
        <v>2</v>
      </c>
      <c r="C10" s="29">
        <f t="shared" si="0"/>
        <v>0.6363636363636364</v>
      </c>
      <c r="D10" s="24">
        <f t="shared" si="1"/>
        <v>0.7352941176470589</v>
      </c>
      <c r="E10" s="25">
        <f t="shared" si="2"/>
        <v>0.3787878787878788</v>
      </c>
      <c r="F10" s="26">
        <f t="shared" si="6"/>
        <v>1.3732131246511905</v>
      </c>
      <c r="G10" s="26">
        <f t="shared" si="7"/>
        <v>1.1348149091586612</v>
      </c>
      <c r="H10" s="26">
        <f t="shared" si="3"/>
        <v>1.0174940381383366</v>
      </c>
      <c r="I10" s="26">
        <f t="shared" si="4"/>
        <v>0.938083151964686</v>
      </c>
      <c r="J10" s="26">
        <f t="shared" si="5"/>
        <v>0.8944271909999159</v>
      </c>
      <c r="K10" s="120"/>
      <c r="M10" s="109" t="s">
        <v>2</v>
      </c>
      <c r="N10" s="110"/>
      <c r="O10" s="111"/>
      <c r="P10" s="115" t="s">
        <v>3</v>
      </c>
      <c r="Q10" s="117" t="s">
        <v>4</v>
      </c>
      <c r="R10" s="1"/>
    </row>
    <row r="11" spans="1:18" s="27" customFormat="1" ht="15" customHeight="1" thickBot="1">
      <c r="A11" s="22">
        <v>3.5</v>
      </c>
      <c r="B11" s="28">
        <v>2.2</v>
      </c>
      <c r="C11" s="29">
        <f t="shared" si="0"/>
        <v>0.6140350877192983</v>
      </c>
      <c r="D11" s="24">
        <f t="shared" si="1"/>
        <v>0.7445820433436532</v>
      </c>
      <c r="E11" s="25">
        <f t="shared" si="2"/>
        <v>0.37011388119421357</v>
      </c>
      <c r="F11" s="26">
        <f t="shared" si="6"/>
        <v>1.389211261798554</v>
      </c>
      <c r="G11" s="26">
        <f>SQRT(1/(2.05*D11*C11*(3*A11-2)/(3*A11)))</f>
        <v>1.1480356716373221</v>
      </c>
      <c r="H11" s="26">
        <f t="shared" si="3"/>
        <v>1.0293479950198634</v>
      </c>
      <c r="I11" s="26">
        <f t="shared" si="4"/>
        <v>0.9490119602110929</v>
      </c>
      <c r="J11" s="26">
        <f t="shared" si="5"/>
        <v>0.9048474008079036</v>
      </c>
      <c r="K11" s="120"/>
      <c r="M11" s="112"/>
      <c r="N11" s="113"/>
      <c r="O11" s="114"/>
      <c r="P11" s="116"/>
      <c r="Q11" s="118"/>
      <c r="R11" s="1"/>
    </row>
    <row r="12" spans="1:18" s="27" customFormat="1" ht="15" customHeight="1">
      <c r="A12" s="22">
        <v>3.5</v>
      </c>
      <c r="B12" s="28">
        <v>2.4</v>
      </c>
      <c r="C12" s="29">
        <f t="shared" si="0"/>
        <v>0.5932203389830508</v>
      </c>
      <c r="D12" s="24">
        <f t="shared" si="1"/>
        <v>0.7532402791625125</v>
      </c>
      <c r="E12" s="25">
        <f t="shared" si="2"/>
        <v>0.36172555778990706</v>
      </c>
      <c r="F12" s="26">
        <f t="shared" si="6"/>
        <v>1.4052266729813252</v>
      </c>
      <c r="G12" s="26">
        <f t="shared" si="7"/>
        <v>1.1612707092729635</v>
      </c>
      <c r="H12" s="26">
        <f t="shared" si="3"/>
        <v>1.0412147512460268</v>
      </c>
      <c r="I12" s="26">
        <f t="shared" si="4"/>
        <v>0.9599525688701899</v>
      </c>
      <c r="J12" s="26">
        <f t="shared" si="5"/>
        <v>0.9152788618679291</v>
      </c>
      <c r="K12" s="120"/>
      <c r="M12" s="32" t="s">
        <v>5</v>
      </c>
      <c r="N12" s="83" t="s">
        <v>27</v>
      </c>
      <c r="O12" s="33" t="s">
        <v>6</v>
      </c>
      <c r="P12" s="31" t="e">
        <f>Proracun!#REF!</f>
        <v>#REF!</v>
      </c>
      <c r="Q12" s="58" t="e">
        <f>Proracun!#REF!</f>
        <v>#REF!</v>
      </c>
      <c r="R12" s="1"/>
    </row>
    <row r="13" spans="1:18" s="27" customFormat="1" ht="15" customHeight="1">
      <c r="A13" s="22">
        <v>3.5</v>
      </c>
      <c r="B13" s="28">
        <v>2.6</v>
      </c>
      <c r="C13" s="29">
        <f t="shared" si="0"/>
        <v>0.5737704918032788</v>
      </c>
      <c r="D13" s="24">
        <f t="shared" si="1"/>
        <v>0.7613307618129218</v>
      </c>
      <c r="E13" s="25">
        <f t="shared" si="2"/>
        <v>0.3536235778912479</v>
      </c>
      <c r="F13" s="26">
        <f t="shared" si="6"/>
        <v>1.4212333019018428</v>
      </c>
      <c r="G13" s="26">
        <f t="shared" si="7"/>
        <v>1.1744984893009087</v>
      </c>
      <c r="H13" s="26">
        <f t="shared" si="3"/>
        <v>1.0530750001796774</v>
      </c>
      <c r="I13" s="26">
        <f t="shared" si="4"/>
        <v>0.970887178102025</v>
      </c>
      <c r="J13" s="26">
        <f t="shared" si="5"/>
        <v>0.9257046026985033</v>
      </c>
      <c r="K13" s="120"/>
      <c r="M13" s="100" t="s">
        <v>7</v>
      </c>
      <c r="N13" s="102" t="s">
        <v>49</v>
      </c>
      <c r="O13" s="103"/>
      <c r="P13" s="25" t="e">
        <f>Proracun!#REF!</f>
        <v>#REF!</v>
      </c>
      <c r="Q13" s="34" t="e">
        <f>LOOKUP(Q12,F2:J2,F15:J15)</f>
        <v>#REF!</v>
      </c>
      <c r="R13" s="1"/>
    </row>
    <row r="14" spans="1:18" s="27" customFormat="1" ht="15" customHeight="1" thickBot="1">
      <c r="A14" s="36">
        <v>3.5</v>
      </c>
      <c r="B14" s="37">
        <v>2.8</v>
      </c>
      <c r="C14" s="38">
        <f t="shared" si="0"/>
        <v>0.5555555555555556</v>
      </c>
      <c r="D14" s="39">
        <f t="shared" si="1"/>
        <v>0.76890756302521</v>
      </c>
      <c r="E14" s="40">
        <f t="shared" si="2"/>
        <v>0.3458049886621315</v>
      </c>
      <c r="F14" s="41">
        <f t="shared" si="6"/>
        <v>1.4372104127412255</v>
      </c>
      <c r="G14" s="41">
        <f t="shared" si="7"/>
        <v>1.1877018757675344</v>
      </c>
      <c r="H14" s="41">
        <f t="shared" si="3"/>
        <v>1.0649133774380337</v>
      </c>
      <c r="I14" s="41">
        <f t="shared" si="4"/>
        <v>0.9818016226455873</v>
      </c>
      <c r="J14" s="41">
        <f t="shared" si="5"/>
        <v>0.9361111172531857</v>
      </c>
      <c r="K14" s="120"/>
      <c r="M14" s="101"/>
      <c r="N14" s="102" t="s">
        <v>50</v>
      </c>
      <c r="O14" s="103"/>
      <c r="P14" s="35" t="e">
        <f>LOOKUP(P13,IF(Q12=F2,F3:F84,IF(Q12=G2,G3:G84,IF(Q12=H2,H3:H84,IF(Q12=I2,I3:I84,J3:J84)))),D3:D84)</f>
        <v>#REF!</v>
      </c>
      <c r="Q14" s="34">
        <f>D15</f>
        <v>0.7760180995475113</v>
      </c>
      <c r="R14" s="1"/>
    </row>
    <row r="15" spans="1:19" ht="15" customHeight="1" thickBot="1" thickTop="1">
      <c r="A15" s="44">
        <v>3.5</v>
      </c>
      <c r="B15" s="44">
        <v>3</v>
      </c>
      <c r="C15" s="45">
        <f t="shared" si="0"/>
        <v>0.5384615384615384</v>
      </c>
      <c r="D15" s="46">
        <f t="shared" si="1"/>
        <v>0.7760180995475113</v>
      </c>
      <c r="E15" s="47">
        <f t="shared" si="2"/>
        <v>0.33826429980276135</v>
      </c>
      <c r="F15" s="48">
        <f t="shared" si="6"/>
        <v>1.4531414790953388</v>
      </c>
      <c r="G15" s="48">
        <f t="shared" si="7"/>
        <v>1.2008672113537608</v>
      </c>
      <c r="H15" s="48">
        <f t="shared" si="3"/>
        <v>1.0767176376402614</v>
      </c>
      <c r="I15" s="48">
        <f t="shared" si="4"/>
        <v>0.9926846128175764</v>
      </c>
      <c r="J15" s="48">
        <f t="shared" si="5"/>
        <v>0.9464876412413048</v>
      </c>
      <c r="K15" s="121"/>
      <c r="M15" s="99"/>
      <c r="N15" s="102" t="s">
        <v>51</v>
      </c>
      <c r="O15" s="103"/>
      <c r="P15" s="35" t="e">
        <f>LOOKUP(P13,IF(Q12=F2,F3:F84,IF(Q12=G2,G3:G84,IF(Q12=H2,H3:H84,IF(Q12=I2,I3:I84,J3:J84)))),C3:C84)</f>
        <v>#REF!</v>
      </c>
      <c r="Q15" s="34">
        <f>C15</f>
        <v>0.5384615384615384</v>
      </c>
      <c r="S15" s="27"/>
    </row>
    <row r="16" spans="1:19" ht="15" customHeight="1" thickTop="1">
      <c r="A16" s="22">
        <v>3.5</v>
      </c>
      <c r="B16" s="22">
        <v>3.2</v>
      </c>
      <c r="C16" s="50">
        <f t="shared" si="0"/>
        <v>0.5223880597014925</v>
      </c>
      <c r="D16" s="24">
        <f t="shared" si="1"/>
        <v>0.7827041264266901</v>
      </c>
      <c r="E16" s="25">
        <f t="shared" si="2"/>
        <v>0.33099428231974454</v>
      </c>
      <c r="F16" s="26">
        <f t="shared" si="6"/>
        <v>1.4690133288175335</v>
      </c>
      <c r="G16" s="26">
        <f t="shared" si="7"/>
        <v>1.2139836106783357</v>
      </c>
      <c r="H16" s="26">
        <f t="shared" si="3"/>
        <v>1.0884780207713671</v>
      </c>
      <c r="I16" s="26">
        <f t="shared" si="4"/>
        <v>1.003527150328779</v>
      </c>
      <c r="J16" s="26">
        <f t="shared" si="5"/>
        <v>0.9568255951307282</v>
      </c>
      <c r="M16" s="98" t="s">
        <v>8</v>
      </c>
      <c r="N16" s="85" t="s">
        <v>58</v>
      </c>
      <c r="O16" s="82" t="s">
        <v>9</v>
      </c>
      <c r="P16" s="42" t="e">
        <f>LOOKUP(P13,IF(Q12=F2,F3:F84,IF(Q12=G2,G3:G84,IF(Q12=H2,H3:H84,IF(Q12=I2,I3:I84,J3:J84)))),A3:A84)</f>
        <v>#REF!</v>
      </c>
      <c r="Q16" s="43">
        <f>-A15</f>
        <v>-3.5</v>
      </c>
      <c r="S16" s="27"/>
    </row>
    <row r="17" spans="1:17" ht="15" customHeight="1">
      <c r="A17" s="28">
        <v>3.5</v>
      </c>
      <c r="B17" s="28">
        <v>3.4</v>
      </c>
      <c r="C17" s="29">
        <f t="shared" si="0"/>
        <v>0.5072463768115941</v>
      </c>
      <c r="D17" s="52">
        <f t="shared" si="1"/>
        <v>0.789002557544757</v>
      </c>
      <c r="E17" s="25">
        <f t="shared" si="2"/>
        <v>0.3239865574459147</v>
      </c>
      <c r="F17" s="53">
        <f t="shared" si="6"/>
        <v>1.4848154796360382</v>
      </c>
      <c r="G17" s="53">
        <f t="shared" si="7"/>
        <v>1.227042411256118</v>
      </c>
      <c r="H17" s="53">
        <f t="shared" si="3"/>
        <v>1.1001867599022108</v>
      </c>
      <c r="I17" s="53">
        <f t="shared" si="4"/>
        <v>1.0143220744243449</v>
      </c>
      <c r="J17" s="53">
        <f t="shared" si="5"/>
        <v>0.9671181514095961</v>
      </c>
      <c r="M17" s="99"/>
      <c r="N17" s="85" t="s">
        <v>59</v>
      </c>
      <c r="O17" s="82" t="s">
        <v>9</v>
      </c>
      <c r="P17" s="42" t="e">
        <f>LOOKUP(P13,IF(Q12=F2,F3:F84,IF(Q12=G2,G3:G84,IF(Q12=H2,H3:H84,IF(Q12=I2,I3:I84,J3:J84)))),B3:B84)</f>
        <v>#REF!</v>
      </c>
      <c r="Q17" s="49">
        <f>B15</f>
        <v>3</v>
      </c>
    </row>
    <row r="18" spans="1:14" ht="15" customHeight="1">
      <c r="A18" s="28">
        <v>3.5</v>
      </c>
      <c r="B18" s="28">
        <v>3.6</v>
      </c>
      <c r="C18" s="29">
        <f t="shared" si="0"/>
        <v>0.49295774647887325</v>
      </c>
      <c r="D18" s="52">
        <f t="shared" si="1"/>
        <v>0.7949461474730737</v>
      </c>
      <c r="E18" s="25">
        <f t="shared" si="2"/>
        <v>0.31723203068174305</v>
      </c>
      <c r="F18" s="53">
        <f t="shared" si="6"/>
        <v>1.5005396185629667</v>
      </c>
      <c r="G18" s="53">
        <f t="shared" si="7"/>
        <v>1.2400367432848722</v>
      </c>
      <c r="H18" s="53">
        <f t="shared" si="3"/>
        <v>1.1118376954531455</v>
      </c>
      <c r="I18" s="53">
        <f t="shared" si="4"/>
        <v>1.0250637062524344</v>
      </c>
      <c r="J18" s="53">
        <f t="shared" si="5"/>
        <v>0.9773598955051294</v>
      </c>
      <c r="M18" s="51"/>
      <c r="N18" s="51"/>
    </row>
    <row r="19" spans="1:14" ht="15" customHeight="1">
      <c r="A19" s="28">
        <v>3.5</v>
      </c>
      <c r="B19" s="28">
        <v>3.8</v>
      </c>
      <c r="C19" s="29">
        <f t="shared" si="0"/>
        <v>0.4794520547945206</v>
      </c>
      <c r="D19" s="52">
        <f t="shared" si="1"/>
        <v>0.8005640612409347</v>
      </c>
      <c r="E19" s="25">
        <f t="shared" si="2"/>
        <v>0.31072121098392447</v>
      </c>
      <c r="F19" s="53">
        <f t="shared" si="6"/>
        <v>1.5161791907811453</v>
      </c>
      <c r="G19" s="53">
        <f t="shared" si="7"/>
        <v>1.2529611899038633</v>
      </c>
      <c r="H19" s="53">
        <f t="shared" si="3"/>
        <v>1.1234259705761878</v>
      </c>
      <c r="I19" s="53">
        <f t="shared" si="4"/>
        <v>1.0357475680204573</v>
      </c>
      <c r="J19" s="53">
        <f t="shared" si="5"/>
        <v>0.9875465580096106</v>
      </c>
      <c r="M19" s="51"/>
      <c r="N19" s="51"/>
    </row>
    <row r="20" spans="1:16" ht="15" customHeight="1">
      <c r="A20" s="28">
        <v>3.5</v>
      </c>
      <c r="B20" s="28">
        <v>4</v>
      </c>
      <c r="C20" s="29">
        <f t="shared" si="0"/>
        <v>0.4666666666666667</v>
      </c>
      <c r="D20" s="52">
        <f t="shared" si="1"/>
        <v>0.8058823529411765</v>
      </c>
      <c r="E20" s="25">
        <f t="shared" si="2"/>
        <v>0.30444444444444446</v>
      </c>
      <c r="F20" s="53">
        <f t="shared" si="6"/>
        <v>1.531729072660491</v>
      </c>
      <c r="G20" s="53">
        <f t="shared" si="7"/>
        <v>1.2658115169765967</v>
      </c>
      <c r="H20" s="53">
        <f t="shared" si="3"/>
        <v>1.1349477888736998</v>
      </c>
      <c r="I20" s="53">
        <f t="shared" si="4"/>
        <v>1.0463701596227335</v>
      </c>
      <c r="J20" s="53">
        <f t="shared" si="5"/>
        <v>0.9976748017032154</v>
      </c>
      <c r="M20" s="66" t="s">
        <v>38</v>
      </c>
      <c r="N20" s="67"/>
      <c r="O20" s="2"/>
      <c r="P20" s="2"/>
    </row>
    <row r="21" spans="1:16" ht="15" customHeight="1">
      <c r="A21" s="28">
        <v>3.5</v>
      </c>
      <c r="B21" s="28">
        <v>4.2</v>
      </c>
      <c r="C21" s="29">
        <f t="shared" si="0"/>
        <v>0.45454545454545453</v>
      </c>
      <c r="D21" s="52">
        <f t="shared" si="1"/>
        <v>0.8109243697478992</v>
      </c>
      <c r="E21" s="25">
        <f t="shared" si="2"/>
        <v>0.2983920841063698</v>
      </c>
      <c r="F21" s="53">
        <f t="shared" si="6"/>
        <v>1.5471853099805755</v>
      </c>
      <c r="G21" s="53">
        <f t="shared" si="7"/>
        <v>1.2785844567595466</v>
      </c>
      <c r="H21" s="53">
        <f t="shared" si="3"/>
        <v>1.1464002204321526</v>
      </c>
      <c r="I21" s="53">
        <f t="shared" si="4"/>
        <v>1.0569287798124596</v>
      </c>
      <c r="J21" s="53">
        <f t="shared" si="5"/>
        <v>1.0077420510481723</v>
      </c>
      <c r="M21" s="67" t="s">
        <v>36</v>
      </c>
      <c r="N21" s="96" t="s">
        <v>10</v>
      </c>
      <c r="O21" s="97"/>
      <c r="P21" s="97"/>
    </row>
    <row r="22" spans="1:16" ht="15" customHeight="1">
      <c r="A22" s="28">
        <v>3.5</v>
      </c>
      <c r="B22" s="28">
        <v>4.4</v>
      </c>
      <c r="C22" s="29">
        <f t="shared" si="0"/>
        <v>0.4430379746835443</v>
      </c>
      <c r="D22" s="52">
        <f t="shared" si="1"/>
        <v>0.815711094564408</v>
      </c>
      <c r="E22" s="25">
        <f t="shared" si="2"/>
        <v>0.29255461197457666</v>
      </c>
      <c r="F22" s="53">
        <f t="shared" si="6"/>
        <v>1.5625449070941266</v>
      </c>
      <c r="G22" s="53">
        <f>SQRT(1/(2.05*D22*C22*(3*A22-2)/(3*A22)))</f>
        <v>1.2912775336681697</v>
      </c>
      <c r="H22" s="53">
        <f t="shared" si="3"/>
        <v>1.1577810456010171</v>
      </c>
      <c r="I22" s="53">
        <f t="shared" si="4"/>
        <v>1.0674213821729621</v>
      </c>
      <c r="J22" s="53">
        <f t="shared" si="5"/>
        <v>1.0177463548627412</v>
      </c>
      <c r="M22" s="68" t="s">
        <v>37</v>
      </c>
      <c r="N22" s="69" t="s">
        <v>28</v>
      </c>
      <c r="O22" s="70" t="s">
        <v>12</v>
      </c>
      <c r="P22" s="70" t="s">
        <v>11</v>
      </c>
    </row>
    <row r="23" spans="1:16" ht="15" customHeight="1">
      <c r="A23" s="28">
        <v>3.5</v>
      </c>
      <c r="B23" s="28">
        <v>4.6</v>
      </c>
      <c r="C23" s="29">
        <f t="shared" si="0"/>
        <v>0.4320987654320988</v>
      </c>
      <c r="D23" s="52">
        <f t="shared" si="1"/>
        <v>0.8202614379084967</v>
      </c>
      <c r="E23" s="25">
        <f t="shared" si="2"/>
        <v>0.28692272519433015</v>
      </c>
      <c r="F23" s="53">
        <f t="shared" si="6"/>
        <v>1.5778056561800873</v>
      </c>
      <c r="G23" s="53">
        <f t="shared" si="7"/>
        <v>1.303888923172677</v>
      </c>
      <c r="H23" s="53">
        <f t="shared" si="3"/>
        <v>1.1690886284763513</v>
      </c>
      <c r="I23" s="53">
        <f t="shared" si="4"/>
        <v>1.0778464584753287</v>
      </c>
      <c r="J23" s="53">
        <f t="shared" si="5"/>
        <v>1.027686275107079</v>
      </c>
      <c r="M23" s="71">
        <v>0.005</v>
      </c>
      <c r="N23" s="72">
        <v>1065</v>
      </c>
      <c r="O23" s="72">
        <v>640</v>
      </c>
      <c r="P23" s="72">
        <v>510</v>
      </c>
    </row>
    <row r="24" spans="1:16" ht="15" customHeight="1">
      <c r="A24" s="28">
        <v>3.5</v>
      </c>
      <c r="B24" s="28">
        <v>4.8</v>
      </c>
      <c r="C24" s="29">
        <f t="shared" si="0"/>
        <v>0.4216867469879518</v>
      </c>
      <c r="D24" s="52">
        <f t="shared" si="1"/>
        <v>0.8245924875974486</v>
      </c>
      <c r="E24" s="25">
        <f t="shared" si="2"/>
        <v>0.2814873953645909</v>
      </c>
      <c r="F24" s="53">
        <f t="shared" si="6"/>
        <v>1.5929659982620106</v>
      </c>
      <c r="G24" s="53">
        <f t="shared" si="7"/>
        <v>1.3164173369444883</v>
      </c>
      <c r="H24" s="53">
        <f t="shared" si="3"/>
        <v>1.180321813921191</v>
      </c>
      <c r="I24" s="53">
        <f t="shared" si="4"/>
        <v>1.0882029437359004</v>
      </c>
      <c r="J24" s="53">
        <f t="shared" si="5"/>
        <v>1.0375607963591071</v>
      </c>
      <c r="M24" s="71">
        <v>0.0075</v>
      </c>
      <c r="N24" s="72">
        <v>990</v>
      </c>
      <c r="O24" s="72">
        <v>565</v>
      </c>
      <c r="P24" s="72">
        <v>475</v>
      </c>
    </row>
    <row r="25" spans="1:16" ht="15" customHeight="1">
      <c r="A25" s="28">
        <v>3.5</v>
      </c>
      <c r="B25" s="28">
        <v>5</v>
      </c>
      <c r="C25" s="29">
        <f t="shared" si="0"/>
        <v>0.4117647058823529</v>
      </c>
      <c r="D25" s="52">
        <f t="shared" si="1"/>
        <v>0.828719723183391</v>
      </c>
      <c r="E25" s="25">
        <f t="shared" si="2"/>
        <v>0.276239907727797</v>
      </c>
      <c r="F25" s="53">
        <f t="shared" si="6"/>
        <v>1.6080249095559624</v>
      </c>
      <c r="G25" s="53">
        <f t="shared" si="7"/>
        <v>1.3288619289348358</v>
      </c>
      <c r="H25" s="53">
        <f t="shared" si="3"/>
        <v>1.1914798433540528</v>
      </c>
      <c r="I25" s="53">
        <f t="shared" si="4"/>
        <v>1.0984901385771053</v>
      </c>
      <c r="J25" s="53">
        <f t="shared" si="5"/>
        <v>1.0473692517884763</v>
      </c>
      <c r="M25" s="71">
        <v>0.01</v>
      </c>
      <c r="N25" s="72">
        <v>930</v>
      </c>
      <c r="O25" s="72">
        <v>560</v>
      </c>
      <c r="P25" s="72">
        <v>445</v>
      </c>
    </row>
    <row r="26" spans="1:16" ht="15" customHeight="1">
      <c r="A26" s="28">
        <v>3.5</v>
      </c>
      <c r="B26" s="28">
        <v>5.2</v>
      </c>
      <c r="C26" s="29">
        <f t="shared" si="0"/>
        <v>0.40229885057471265</v>
      </c>
      <c r="D26" s="52">
        <f t="shared" si="1"/>
        <v>0.8326572008113591</v>
      </c>
      <c r="E26" s="25">
        <f t="shared" si="2"/>
        <v>0.271171885321707</v>
      </c>
      <c r="F26" s="53">
        <f t="shared" si="6"/>
        <v>1.6229818081355347</v>
      </c>
      <c r="G26" s="53">
        <f t="shared" si="7"/>
        <v>1.3412222182433027</v>
      </c>
      <c r="H26" s="53">
        <f t="shared" si="3"/>
        <v>1.2025622855915754</v>
      </c>
      <c r="I26" s="53">
        <f t="shared" si="4"/>
        <v>1.1087076454675273</v>
      </c>
      <c r="J26" s="53">
        <f t="shared" si="5"/>
        <v>1.0571112623638528</v>
      </c>
      <c r="M26" s="71">
        <v>0.0125</v>
      </c>
      <c r="N26" s="72">
        <v>885</v>
      </c>
      <c r="O26" s="72">
        <v>530</v>
      </c>
      <c r="P26" s="72">
        <v>425</v>
      </c>
    </row>
    <row r="27" spans="1:16" ht="15" customHeight="1">
      <c r="A27" s="28">
        <v>3.5</v>
      </c>
      <c r="B27" s="28">
        <v>5.4</v>
      </c>
      <c r="C27" s="29">
        <f t="shared" si="0"/>
        <v>0.3932584269662921</v>
      </c>
      <c r="D27" s="52">
        <f t="shared" si="1"/>
        <v>0.8364177131526769</v>
      </c>
      <c r="E27" s="25">
        <f t="shared" si="2"/>
        <v>0.2662753019399907</v>
      </c>
      <c r="F27" s="53">
        <f t="shared" si="6"/>
        <v>1.6378364769833547</v>
      </c>
      <c r="G27" s="53">
        <f t="shared" si="7"/>
        <v>1.3534980255280624</v>
      </c>
      <c r="H27" s="53">
        <f t="shared" si="3"/>
        <v>1.2135689798328755</v>
      </c>
      <c r="I27" s="53">
        <f t="shared" si="4"/>
        <v>1.118855316156077</v>
      </c>
      <c r="J27" s="53">
        <f t="shared" si="5"/>
        <v>1.066786686733369</v>
      </c>
      <c r="M27" s="71">
        <v>0.015</v>
      </c>
      <c r="N27" s="72">
        <v>840</v>
      </c>
      <c r="O27" s="72">
        <v>505</v>
      </c>
      <c r="P27" s="72">
        <v>405</v>
      </c>
    </row>
    <row r="28" spans="1:16" ht="15" customHeight="1">
      <c r="A28" s="28">
        <v>3.5</v>
      </c>
      <c r="B28" s="28">
        <v>5.6</v>
      </c>
      <c r="C28" s="29">
        <f t="shared" si="0"/>
        <v>0.38461538461538464</v>
      </c>
      <c r="D28" s="52">
        <f t="shared" si="1"/>
        <v>0.8400129282482224</v>
      </c>
      <c r="E28" s="25">
        <f t="shared" si="2"/>
        <v>0.2615424868172121</v>
      </c>
      <c r="F28" s="53">
        <f t="shared" si="6"/>
        <v>1.652589000326923</v>
      </c>
      <c r="G28" s="53">
        <f t="shared" si="7"/>
        <v>1.3656894203942054</v>
      </c>
      <c r="H28" s="53">
        <f t="shared" si="3"/>
        <v>1.2244999884870422</v>
      </c>
      <c r="I28" s="53">
        <f t="shared" si="4"/>
        <v>1.1289332081810914</v>
      </c>
      <c r="J28" s="53">
        <f t="shared" si="5"/>
        <v>1.0763955797576767</v>
      </c>
      <c r="M28" s="71">
        <v>0.0175</v>
      </c>
      <c r="N28" s="72">
        <v>805</v>
      </c>
      <c r="O28" s="72">
        <v>485</v>
      </c>
      <c r="P28" s="72">
        <v>385</v>
      </c>
    </row>
    <row r="29" spans="1:16" ht="15" customHeight="1">
      <c r="A29" s="28">
        <v>3.5</v>
      </c>
      <c r="B29" s="28">
        <v>5.8</v>
      </c>
      <c r="C29" s="29">
        <f t="shared" si="0"/>
        <v>0.3763440860215054</v>
      </c>
      <c r="D29" s="52">
        <f t="shared" si="1"/>
        <v>0.8434535104364327</v>
      </c>
      <c r="E29" s="25">
        <f t="shared" si="2"/>
        <v>0.25696612325124296</v>
      </c>
      <c r="F29" s="53">
        <f t="shared" si="6"/>
        <v>1.6672397107956785</v>
      </c>
      <c r="G29" s="53">
        <f t="shared" si="7"/>
        <v>1.3777966777246609</v>
      </c>
      <c r="H29" s="53">
        <f t="shared" si="3"/>
        <v>1.2353555580187099</v>
      </c>
      <c r="I29" s="53">
        <f t="shared" si="4"/>
        <v>1.1389415487717358</v>
      </c>
      <c r="J29" s="53">
        <f t="shared" si="5"/>
        <v>1.0859381580912844</v>
      </c>
      <c r="M29" s="71">
        <v>0.02</v>
      </c>
      <c r="N29" s="72">
        <v>775</v>
      </c>
      <c r="O29" s="72">
        <v>465</v>
      </c>
      <c r="P29" s="72">
        <v>370</v>
      </c>
    </row>
    <row r="30" spans="1:16" ht="15" customHeight="1">
      <c r="A30" s="28">
        <v>3.5</v>
      </c>
      <c r="B30" s="28">
        <v>6</v>
      </c>
      <c r="C30" s="29">
        <f t="shared" si="0"/>
        <v>0.3684210526315789</v>
      </c>
      <c r="D30" s="52">
        <f t="shared" si="1"/>
        <v>0.846749226006192</v>
      </c>
      <c r="E30" s="25">
        <f t="shared" si="2"/>
        <v>0.25253924284395196</v>
      </c>
      <c r="F30" s="53">
        <f t="shared" si="6"/>
        <v>1.681789145432458</v>
      </c>
      <c r="G30" s="53">
        <f t="shared" si="7"/>
        <v>1.3898202413283371</v>
      </c>
      <c r="H30" s="53">
        <f t="shared" si="3"/>
        <v>1.246136086354373</v>
      </c>
      <c r="I30" s="53">
        <f t="shared" si="4"/>
        <v>1.1488807047981109</v>
      </c>
      <c r="J30" s="53">
        <f t="shared" si="5"/>
        <v>1.0954147715311078</v>
      </c>
      <c r="M30" s="71">
        <v>0.0225</v>
      </c>
      <c r="N30" s="72">
        <v>745</v>
      </c>
      <c r="O30" s="72">
        <v>445</v>
      </c>
      <c r="P30" s="72">
        <v>360</v>
      </c>
    </row>
    <row r="31" spans="1:16" ht="15" customHeight="1">
      <c r="A31" s="28">
        <v>3.5</v>
      </c>
      <c r="B31" s="28">
        <v>6.2</v>
      </c>
      <c r="C31" s="29">
        <f t="shared" si="0"/>
        <v>0.3608247422680413</v>
      </c>
      <c r="D31" s="52">
        <f t="shared" si="1"/>
        <v>0.8499090357792601</v>
      </c>
      <c r="E31" s="25">
        <f t="shared" si="2"/>
        <v>0.24825521663655364</v>
      </c>
      <c r="F31" s="53">
        <f t="shared" si="6"/>
        <v>1.6962380089804416</v>
      </c>
      <c r="G31" s="53">
        <f t="shared" si="7"/>
        <v>1.401760693600679</v>
      </c>
      <c r="H31" s="53">
        <f t="shared" si="3"/>
        <v>1.256842095679533</v>
      </c>
      <c r="I31" s="53">
        <f t="shared" si="4"/>
        <v>1.1587511576914613</v>
      </c>
      <c r="J31" s="53">
        <f t="shared" si="5"/>
        <v>1.1048258791038283</v>
      </c>
      <c r="M31" s="71">
        <v>0.025</v>
      </c>
      <c r="N31" s="72">
        <v>720</v>
      </c>
      <c r="O31" s="72">
        <v>430</v>
      </c>
      <c r="P31" s="72">
        <v>345</v>
      </c>
    </row>
    <row r="32" spans="1:16" ht="12.75">
      <c r="A32" s="28">
        <v>3.5</v>
      </c>
      <c r="B32" s="28">
        <v>6.4</v>
      </c>
      <c r="C32" s="29">
        <f t="shared" si="0"/>
        <v>0.35353535353535354</v>
      </c>
      <c r="D32" s="52">
        <f t="shared" si="1"/>
        <v>0.8529411764705882</v>
      </c>
      <c r="E32" s="25">
        <f t="shared" si="2"/>
        <v>0.2441077441077441</v>
      </c>
      <c r="F32" s="53">
        <f t="shared" si="6"/>
        <v>1.7105871431716761</v>
      </c>
      <c r="G32" s="53">
        <f t="shared" si="7"/>
        <v>1.4136187301438905</v>
      </c>
      <c r="H32" s="53">
        <f t="shared" si="3"/>
        <v>1.2674742096827665</v>
      </c>
      <c r="I32" s="53">
        <f t="shared" si="4"/>
        <v>1.1685534824642432</v>
      </c>
      <c r="J32" s="53">
        <f t="shared" si="5"/>
        <v>1.1141720290623112</v>
      </c>
      <c r="M32" s="71">
        <v>0.0275</v>
      </c>
      <c r="N32" s="72">
        <v>695</v>
      </c>
      <c r="O32" s="72">
        <v>415</v>
      </c>
      <c r="P32" s="72">
        <v>335</v>
      </c>
    </row>
    <row r="33" spans="1:16" ht="12.75">
      <c r="A33" s="28">
        <v>3.5</v>
      </c>
      <c r="B33" s="28">
        <v>6.6</v>
      </c>
      <c r="C33" s="29">
        <f t="shared" si="0"/>
        <v>0.34653465346534656</v>
      </c>
      <c r="D33" s="52">
        <f t="shared" si="1"/>
        <v>0.8558532323820617</v>
      </c>
      <c r="E33" s="25">
        <f t="shared" si="2"/>
        <v>0.24009084076724505</v>
      </c>
      <c r="F33" s="53">
        <f t="shared" si="6"/>
        <v>1.7248375009844874</v>
      </c>
      <c r="G33" s="53">
        <f t="shared" si="7"/>
        <v>1.4253951384934183</v>
      </c>
      <c r="H33" s="53">
        <f t="shared" si="3"/>
        <v>1.2780331344815348</v>
      </c>
      <c r="I33" s="53">
        <f t="shared" si="4"/>
        <v>1.1782883301245888</v>
      </c>
      <c r="J33" s="53">
        <f t="shared" si="5"/>
        <v>1.1234538421184557</v>
      </c>
      <c r="M33" s="71">
        <v>0.03</v>
      </c>
      <c r="N33" s="72">
        <v>675</v>
      </c>
      <c r="O33" s="72">
        <v>405</v>
      </c>
      <c r="P33" s="72">
        <v>325</v>
      </c>
    </row>
    <row r="34" spans="1:16" ht="15" customHeight="1">
      <c r="A34" s="28">
        <v>3.5</v>
      </c>
      <c r="B34" s="28">
        <v>6.8</v>
      </c>
      <c r="C34" s="29">
        <f t="shared" si="0"/>
        <v>0.3398058252427184</v>
      </c>
      <c r="D34" s="52">
        <f t="shared" si="1"/>
        <v>0.8586521987435751</v>
      </c>
      <c r="E34" s="25">
        <f t="shared" si="2"/>
        <v>0.23619882489709992</v>
      </c>
      <c r="F34" s="53">
        <f t="shared" si="6"/>
        <v>1.7389901250288855</v>
      </c>
      <c r="G34" s="53">
        <f t="shared" si="7"/>
        <v>1.4370907802557848</v>
      </c>
      <c r="H34" s="53">
        <f t="shared" si="3"/>
        <v>1.2885196426066636</v>
      </c>
      <c r="I34" s="53">
        <f t="shared" si="4"/>
        <v>1.1879564129107276</v>
      </c>
      <c r="J34" s="53">
        <f t="shared" si="5"/>
        <v>1.1326719973647685</v>
      </c>
      <c r="P34" s="2"/>
    </row>
    <row r="35" spans="1:16" ht="15" customHeight="1">
      <c r="A35" s="28">
        <v>3.5</v>
      </c>
      <c r="B35" s="28">
        <v>7</v>
      </c>
      <c r="C35" s="29">
        <f aca="true" t="shared" si="9" ref="C35:C66">A35/(A35+B35)</f>
        <v>0.3333333333333333</v>
      </c>
      <c r="D35" s="52">
        <f aca="true" t="shared" si="10" ref="D35:D64">1-(A35*(3*A35-4)+2)/(2*A35*(3*A35-2))*C35</f>
        <v>0.8613445378151261</v>
      </c>
      <c r="E35" s="25">
        <f aca="true" t="shared" si="11" ref="E35:E64">D35*C35*(3*A35-2)/(3*A35)</f>
        <v>0.23242630385487525</v>
      </c>
      <c r="F35" s="53">
        <f aca="true" t="shared" si="12" ref="F35:F64">SQRT(1/(1.4*D35*C35*(3*A35-2)/(3*A35)))</f>
        <v>1.7530461293723325</v>
      </c>
      <c r="G35" s="53">
        <f aca="true" t="shared" si="13" ref="G35:G64">SQRT(1/(2.05*D35*C35*(3*A35-2)/(3*A35)))</f>
        <v>1.4487065760895121</v>
      </c>
      <c r="H35" s="53">
        <f aca="true" t="shared" si="14" ref="H35:H64">SQRT(1/(2.55*D35*C35*(3*A35-2)/(3*A35)))</f>
        <v>1.2989345595359907</v>
      </c>
      <c r="I35" s="53">
        <f aca="true" t="shared" si="15" ref="I35:I64">SQRT(1/(3*D35*C35*(3*A35-2)/(3*A35)))</f>
        <v>1.1975584918756221</v>
      </c>
      <c r="J35" s="53">
        <f aca="true" t="shared" si="16" ref="J35:J64">SQRT(1/(3.3*D35*C35*(3*A35-2)/(3*A35)))</f>
        <v>1.1418272204367774</v>
      </c>
      <c r="M35" s="66" t="s">
        <v>39</v>
      </c>
      <c r="N35" s="73">
        <v>300</v>
      </c>
      <c r="O35" s="67" t="s">
        <v>40</v>
      </c>
      <c r="P35" s="2"/>
    </row>
    <row r="36" spans="1:14" ht="15" customHeight="1">
      <c r="A36" s="28">
        <v>3.5</v>
      </c>
      <c r="B36" s="28">
        <v>7.2</v>
      </c>
      <c r="C36" s="29">
        <f t="shared" si="9"/>
        <v>0.3271028037383178</v>
      </c>
      <c r="D36" s="52">
        <f t="shared" si="10"/>
        <v>0.8639362286970863</v>
      </c>
      <c r="E36" s="25">
        <f t="shared" si="11"/>
        <v>0.22876816024689206</v>
      </c>
      <c r="F36" s="53">
        <f t="shared" si="12"/>
        <v>1.7670066842413297</v>
      </c>
      <c r="G36" s="53">
        <f t="shared" si="13"/>
        <v>1.4602434930626074</v>
      </c>
      <c r="H36" s="53">
        <f t="shared" si="14"/>
        <v>1.3092787523588754</v>
      </c>
      <c r="I36" s="53">
        <f t="shared" si="15"/>
        <v>1.2070953664361617</v>
      </c>
      <c r="J36" s="53">
        <f t="shared" si="16"/>
        <v>1.1509202735485797</v>
      </c>
      <c r="M36" s="51"/>
      <c r="N36" s="51"/>
    </row>
    <row r="37" spans="1:14" ht="15" customHeight="1">
      <c r="A37" s="28">
        <v>3.5</v>
      </c>
      <c r="B37" s="28">
        <v>7.4</v>
      </c>
      <c r="C37" s="29">
        <f t="shared" si="9"/>
        <v>0.3211009174311926</v>
      </c>
      <c r="D37" s="52">
        <f t="shared" si="10"/>
        <v>0.8664328116567728</v>
      </c>
      <c r="E37" s="25">
        <f t="shared" si="11"/>
        <v>0.22521953819824367</v>
      </c>
      <c r="F37" s="53">
        <f t="shared" si="12"/>
        <v>1.780873003133584</v>
      </c>
      <c r="G37" s="53">
        <f t="shared" si="13"/>
        <v>1.471702534002138</v>
      </c>
      <c r="H37" s="53">
        <f t="shared" si="14"/>
        <v>1.3195531202268476</v>
      </c>
      <c r="I37" s="53">
        <f t="shared" si="15"/>
        <v>1.2165678655690966</v>
      </c>
      <c r="J37" s="53">
        <f t="shared" si="16"/>
        <v>1.1599519470984945</v>
      </c>
      <c r="M37" s="51"/>
      <c r="N37" s="51"/>
    </row>
    <row r="38" spans="1:14" ht="15" customHeight="1">
      <c r="A38" s="28">
        <v>3.5</v>
      </c>
      <c r="B38" s="28">
        <v>7.6</v>
      </c>
      <c r="C38" s="29">
        <f t="shared" si="9"/>
        <v>0.3153153153153153</v>
      </c>
      <c r="D38" s="52">
        <f t="shared" si="10"/>
        <v>0.8688394276629571</v>
      </c>
      <c r="E38" s="25">
        <f t="shared" si="11"/>
        <v>0.221775829883938</v>
      </c>
      <c r="F38" s="53">
        <f t="shared" si="12"/>
        <v>1.794646331955974</v>
      </c>
      <c r="G38" s="53">
        <f t="shared" si="13"/>
        <v>1.4830847285179112</v>
      </c>
      <c r="H38" s="53">
        <f t="shared" si="14"/>
        <v>1.3297585863052908</v>
      </c>
      <c r="I38" s="53">
        <f t="shared" si="15"/>
        <v>1.2259768403908569</v>
      </c>
      <c r="J38" s="53">
        <f t="shared" si="16"/>
        <v>1.1689230525941967</v>
      </c>
      <c r="M38" s="51"/>
      <c r="N38" s="51"/>
    </row>
    <row r="39" spans="1:14" ht="15" customHeight="1">
      <c r="A39" s="28">
        <v>3.5</v>
      </c>
      <c r="B39" s="28">
        <v>7.8</v>
      </c>
      <c r="C39" s="29">
        <f t="shared" si="9"/>
        <v>0.30973451327433627</v>
      </c>
      <c r="D39" s="52">
        <f t="shared" si="10"/>
        <v>0.8711608537220198</v>
      </c>
      <c r="E39" s="25">
        <f t="shared" si="11"/>
        <v>0.2184326624376746</v>
      </c>
      <c r="F39" s="53">
        <f t="shared" si="12"/>
        <v>1.8083279398690075</v>
      </c>
      <c r="G39" s="53">
        <f t="shared" si="13"/>
        <v>1.4943911254363917</v>
      </c>
      <c r="H39" s="53">
        <f t="shared" si="14"/>
        <v>1.3398960909895645</v>
      </c>
      <c r="I39" s="53">
        <f t="shared" si="15"/>
        <v>1.2353231579031245</v>
      </c>
      <c r="J39" s="53">
        <f t="shared" si="16"/>
        <v>1.1778344166893548</v>
      </c>
      <c r="M39" s="51"/>
      <c r="N39" s="51"/>
    </row>
    <row r="40" spans="1:19" s="27" customFormat="1" ht="15" customHeight="1">
      <c r="A40" s="28">
        <v>3.5</v>
      </c>
      <c r="B40" s="28">
        <v>8</v>
      </c>
      <c r="C40" s="29">
        <f t="shared" si="9"/>
        <v>0.30434782608695654</v>
      </c>
      <c r="D40" s="52">
        <f t="shared" si="10"/>
        <v>0.8734015345268542</v>
      </c>
      <c r="E40" s="25">
        <f t="shared" si="11"/>
        <v>0.21518588531821045</v>
      </c>
      <c r="F40" s="53">
        <f t="shared" si="12"/>
        <v>1.8219191115719338</v>
      </c>
      <c r="G40" s="53">
        <f t="shared" si="13"/>
        <v>1.5056227864251652</v>
      </c>
      <c r="H40" s="53">
        <f t="shared" si="14"/>
        <v>1.3499665861885923</v>
      </c>
      <c r="I40" s="53">
        <f t="shared" si="15"/>
        <v>1.2446076957225638</v>
      </c>
      <c r="J40" s="53">
        <f t="shared" si="16"/>
        <v>1.186686876158626</v>
      </c>
      <c r="M40" s="51"/>
      <c r="N40" s="51"/>
      <c r="O40" s="1"/>
      <c r="P40" s="1"/>
      <c r="Q40" s="1"/>
      <c r="R40" s="1"/>
      <c r="S40" s="1"/>
    </row>
    <row r="41" spans="1:14" ht="15" customHeight="1">
      <c r="A41" s="28">
        <v>3.5</v>
      </c>
      <c r="B41" s="28">
        <v>8.2</v>
      </c>
      <c r="C41" s="29">
        <f t="shared" si="9"/>
        <v>0.29914529914529914</v>
      </c>
      <c r="D41" s="52">
        <f t="shared" si="10"/>
        <v>0.8755656108597285</v>
      </c>
      <c r="E41" s="25">
        <f t="shared" si="11"/>
        <v>0.21203155818540434</v>
      </c>
      <c r="F41" s="53">
        <f t="shared" si="12"/>
        <v>1.8354211408065457</v>
      </c>
      <c r="G41" s="53">
        <f t="shared" si="13"/>
        <v>1.5167807806245184</v>
      </c>
      <c r="H41" s="53">
        <f t="shared" si="14"/>
        <v>1.359971030511448</v>
      </c>
      <c r="I41" s="53">
        <f t="shared" si="15"/>
        <v>1.2538313376430714</v>
      </c>
      <c r="J41" s="53">
        <f t="shared" si="16"/>
        <v>1.1954812736664275</v>
      </c>
      <c r="M41" s="51"/>
      <c r="N41" s="51"/>
    </row>
    <row r="42" spans="1:19" ht="15" customHeight="1">
      <c r="A42" s="28">
        <v>3.5</v>
      </c>
      <c r="B42" s="28">
        <v>8.4</v>
      </c>
      <c r="C42" s="29">
        <f t="shared" si="9"/>
        <v>0.29411764705882354</v>
      </c>
      <c r="D42" s="52">
        <f t="shared" si="10"/>
        <v>0.8776569451309936</v>
      </c>
      <c r="E42" s="25">
        <f t="shared" si="11"/>
        <v>0.20896593931690322</v>
      </c>
      <c r="F42" s="53">
        <f t="shared" si="12"/>
        <v>1.8488353248937692</v>
      </c>
      <c r="G42" s="53">
        <f t="shared" si="13"/>
        <v>1.527866180132513</v>
      </c>
      <c r="H42" s="53">
        <f t="shared" si="14"/>
        <v>1.3699103852191936</v>
      </c>
      <c r="I42" s="53">
        <f t="shared" si="15"/>
        <v>1.262994969903558</v>
      </c>
      <c r="J42" s="53">
        <f t="shared" si="16"/>
        <v>1.2042184542084056</v>
      </c>
      <c r="M42" s="51"/>
      <c r="N42" s="51"/>
      <c r="O42" s="27"/>
      <c r="P42" s="27"/>
      <c r="Q42" s="27"/>
      <c r="R42" s="27"/>
      <c r="S42" s="27"/>
    </row>
    <row r="43" spans="1:14" ht="15" customHeight="1">
      <c r="A43" s="28">
        <v>3.5</v>
      </c>
      <c r="B43" s="28">
        <v>8.6</v>
      </c>
      <c r="C43" s="29">
        <f t="shared" si="9"/>
        <v>0.2892561983471075</v>
      </c>
      <c r="D43" s="52">
        <f t="shared" si="10"/>
        <v>0.8796791443850267</v>
      </c>
      <c r="E43" s="25">
        <f t="shared" si="11"/>
        <v>0.20598547458051591</v>
      </c>
      <c r="F43" s="53">
        <f t="shared" si="12"/>
        <v>1.862162960146961</v>
      </c>
      <c r="G43" s="53">
        <f t="shared" si="13"/>
        <v>1.5388800562145613</v>
      </c>
      <c r="H43" s="53">
        <f t="shared" si="14"/>
        <v>1.3797856108263251</v>
      </c>
      <c r="I43" s="53">
        <f t="shared" si="15"/>
        <v>1.2720994780546329</v>
      </c>
      <c r="J43" s="53">
        <f t="shared" si="16"/>
        <v>1.2128992621239367</v>
      </c>
      <c r="M43" s="51"/>
      <c r="N43" s="51"/>
    </row>
    <row r="44" spans="1:14" ht="15" customHeight="1">
      <c r="A44" s="28">
        <v>3.5</v>
      </c>
      <c r="B44" s="28">
        <v>8.8</v>
      </c>
      <c r="C44" s="29">
        <f t="shared" si="9"/>
        <v>0.2845528455284553</v>
      </c>
      <c r="D44" s="52">
        <f t="shared" si="10"/>
        <v>0.8816355810616929</v>
      </c>
      <c r="E44" s="25">
        <f t="shared" si="11"/>
        <v>0.20308678696543064</v>
      </c>
      <c r="F44" s="53">
        <f t="shared" si="12"/>
        <v>1.875405338030498</v>
      </c>
      <c r="G44" s="53">
        <f t="shared" si="13"/>
        <v>1.5498234761289087</v>
      </c>
      <c r="H44" s="53">
        <f t="shared" si="14"/>
        <v>1.389597664254446</v>
      </c>
      <c r="I44" s="53">
        <f t="shared" si="15"/>
        <v>1.281145744334422</v>
      </c>
      <c r="J44" s="53">
        <f t="shared" si="16"/>
        <v>1.2215245385940696</v>
      </c>
      <c r="M44" s="51"/>
      <c r="N44" s="51"/>
    </row>
    <row r="45" spans="1:14" ht="15" customHeight="1">
      <c r="A45" s="28">
        <v>3.5</v>
      </c>
      <c r="B45" s="28">
        <v>9</v>
      </c>
      <c r="C45" s="29">
        <f t="shared" si="9"/>
        <v>0.28</v>
      </c>
      <c r="D45" s="52">
        <f t="shared" si="10"/>
        <v>0.8835294117647059</v>
      </c>
      <c r="E45" s="25">
        <f t="shared" si="11"/>
        <v>0.20026666666666668</v>
      </c>
      <c r="F45" s="53">
        <f t="shared" si="12"/>
        <v>1.888563741952778</v>
      </c>
      <c r="G45" s="53">
        <f t="shared" si="13"/>
        <v>1.560697500476388</v>
      </c>
      <c r="H45" s="53">
        <f t="shared" si="14"/>
        <v>1.3993474964560113</v>
      </c>
      <c r="I45" s="53">
        <f t="shared" si="15"/>
        <v>1.2901346454777698</v>
      </c>
      <c r="J45" s="53">
        <f t="shared" si="16"/>
        <v>1.2300951195526786</v>
      </c>
      <c r="M45" s="51"/>
      <c r="N45" s="51"/>
    </row>
    <row r="46" spans="1:14" ht="15" customHeight="1">
      <c r="A46" s="28">
        <v>3.5</v>
      </c>
      <c r="B46" s="28">
        <v>9.20000000000001</v>
      </c>
      <c r="C46" s="29">
        <f t="shared" si="9"/>
        <v>0.27559055118110215</v>
      </c>
      <c r="D46" s="52">
        <f t="shared" si="10"/>
        <v>0.8853635942566004</v>
      </c>
      <c r="E46" s="25">
        <f t="shared" si="11"/>
        <v>0.19752206171078998</v>
      </c>
      <c r="F46" s="53">
        <f t="shared" si="12"/>
        <v>1.9016394445998306</v>
      </c>
      <c r="G46" s="53">
        <f t="shared" si="13"/>
        <v>1.5715031809969333</v>
      </c>
      <c r="H46" s="53">
        <f t="shared" si="14"/>
        <v>1.409036050438646</v>
      </c>
      <c r="I46" s="53">
        <f t="shared" si="15"/>
        <v>1.299067050894748</v>
      </c>
      <c r="J46" s="53">
        <f t="shared" si="16"/>
        <v>1.2386118339497423</v>
      </c>
      <c r="M46" s="51"/>
      <c r="N46" s="51"/>
    </row>
    <row r="47" spans="1:14" ht="15" customHeight="1">
      <c r="A47" s="28">
        <v>3.5</v>
      </c>
      <c r="B47" s="28">
        <v>9.40000000000001</v>
      </c>
      <c r="C47" s="29">
        <f t="shared" si="9"/>
        <v>0.27131782945736416</v>
      </c>
      <c r="D47" s="52">
        <f t="shared" si="10"/>
        <v>0.887140902872777</v>
      </c>
      <c r="E47" s="25">
        <f t="shared" si="11"/>
        <v>0.19485006910642377</v>
      </c>
      <c r="F47" s="53">
        <f t="shared" si="12"/>
        <v>1.914633705730035</v>
      </c>
      <c r="G47" s="53">
        <f t="shared" si="13"/>
        <v>1.5822415587471477</v>
      </c>
      <c r="H47" s="53">
        <f t="shared" si="14"/>
        <v>1.4186642596311223</v>
      </c>
      <c r="I47" s="53">
        <f t="shared" si="15"/>
        <v>1.3079438211641632</v>
      </c>
      <c r="J47" s="53">
        <f t="shared" si="16"/>
        <v>1.2470755023149571</v>
      </c>
      <c r="M47" s="51"/>
      <c r="N47" s="51"/>
    </row>
    <row r="48" spans="1:14" ht="15" customHeight="1">
      <c r="A48" s="28">
        <v>3.5</v>
      </c>
      <c r="B48" s="28">
        <v>9.60000000000001</v>
      </c>
      <c r="C48" s="29">
        <f t="shared" si="9"/>
        <v>0.26717557251908375</v>
      </c>
      <c r="D48" s="52">
        <f t="shared" si="10"/>
        <v>0.8888639425235744</v>
      </c>
      <c r="E48" s="25">
        <f t="shared" si="11"/>
        <v>0.19224792650000955</v>
      </c>
      <c r="F48" s="53">
        <f t="shared" si="12"/>
        <v>1.927547770362435</v>
      </c>
      <c r="G48" s="53">
        <f t="shared" si="13"/>
        <v>1.592913662603138</v>
      </c>
      <c r="H48" s="53">
        <f t="shared" si="14"/>
        <v>1.4282330465409752</v>
      </c>
      <c r="I48" s="53">
        <f t="shared" si="15"/>
        <v>1.316765806795938</v>
      </c>
      <c r="J48" s="53">
        <f t="shared" si="16"/>
        <v>1.2554869355777165</v>
      </c>
      <c r="M48" s="51"/>
      <c r="N48" s="51"/>
    </row>
    <row r="49" spans="1:14" ht="15" customHeight="1">
      <c r="A49" s="28">
        <v>3.5</v>
      </c>
      <c r="B49" s="28">
        <v>9.80000000000001</v>
      </c>
      <c r="C49" s="29">
        <f t="shared" si="9"/>
        <v>0.2631578947368419</v>
      </c>
      <c r="D49" s="52">
        <f t="shared" si="10"/>
        <v>0.8905351614329944</v>
      </c>
      <c r="E49" s="25">
        <f t="shared" si="11"/>
        <v>0.18971300431529942</v>
      </c>
      <c r="F49" s="53">
        <f t="shared" si="12"/>
        <v>1.9403828673011725</v>
      </c>
      <c r="G49" s="53">
        <f t="shared" si="13"/>
        <v>1.6035205080411143</v>
      </c>
      <c r="H49" s="53">
        <f t="shared" si="14"/>
        <v>1.4377433216611681</v>
      </c>
      <c r="I49" s="53">
        <f t="shared" si="15"/>
        <v>1.3255338472231089</v>
      </c>
      <c r="J49" s="53">
        <f t="shared" si="16"/>
        <v>1.2638469341060168</v>
      </c>
      <c r="M49" s="51"/>
      <c r="N49" s="51"/>
    </row>
    <row r="50" spans="1:14" ht="15" customHeight="1">
      <c r="A50" s="28">
        <v>3.5</v>
      </c>
      <c r="B50" s="28">
        <v>10</v>
      </c>
      <c r="C50" s="29">
        <f t="shared" si="9"/>
        <v>0.25925925925925924</v>
      </c>
      <c r="D50" s="52">
        <f t="shared" si="10"/>
        <v>0.892156862745098</v>
      </c>
      <c r="E50" s="25">
        <f t="shared" si="11"/>
        <v>0.18724279835390945</v>
      </c>
      <c r="F50" s="53">
        <f t="shared" si="12"/>
        <v>1.9531402079470717</v>
      </c>
      <c r="G50" s="53">
        <f t="shared" si="13"/>
        <v>1.6140630961552929</v>
      </c>
      <c r="H50" s="53">
        <f t="shared" si="14"/>
        <v>1.4471959825895284</v>
      </c>
      <c r="I50" s="53">
        <f t="shared" si="15"/>
        <v>1.334248769989982</v>
      </c>
      <c r="J50" s="53">
        <f t="shared" si="16"/>
        <v>1.2721562869323952</v>
      </c>
      <c r="M50" s="51"/>
      <c r="N50" s="51"/>
    </row>
    <row r="51" spans="1:14" ht="15" customHeight="1">
      <c r="A51" s="28">
        <v>3.4</v>
      </c>
      <c r="B51" s="28">
        <v>10</v>
      </c>
      <c r="C51" s="29">
        <f t="shared" si="9"/>
        <v>0.2537313432835821</v>
      </c>
      <c r="D51" s="52">
        <f t="shared" si="10"/>
        <v>0.8949763378230797</v>
      </c>
      <c r="E51" s="25">
        <f t="shared" si="11"/>
        <v>0.18255736244152374</v>
      </c>
      <c r="F51" s="53">
        <f t="shared" si="12"/>
        <v>1.9780456305887795</v>
      </c>
      <c r="G51" s="53">
        <f t="shared" si="13"/>
        <v>1.634644784769642</v>
      </c>
      <c r="H51" s="53">
        <f t="shared" si="14"/>
        <v>1.465649869025904</v>
      </c>
      <c r="I51" s="53">
        <f t="shared" si="15"/>
        <v>1.351262412630982</v>
      </c>
      <c r="J51" s="53">
        <f t="shared" si="16"/>
        <v>1.2883781586973821</v>
      </c>
      <c r="M51" s="51"/>
      <c r="N51" s="51"/>
    </row>
    <row r="52" spans="1:14" ht="15" customHeight="1">
      <c r="A52" s="28">
        <v>3.3</v>
      </c>
      <c r="B52" s="28">
        <v>10</v>
      </c>
      <c r="C52" s="29">
        <f t="shared" si="9"/>
        <v>0.24812030075187969</v>
      </c>
      <c r="D52" s="52">
        <f t="shared" si="10"/>
        <v>0.8978300180831826</v>
      </c>
      <c r="E52" s="25">
        <f t="shared" si="11"/>
        <v>0.177765843179377</v>
      </c>
      <c r="F52" s="53">
        <f t="shared" si="12"/>
        <v>2.004526599528558</v>
      </c>
      <c r="G52" s="53">
        <f t="shared" si="13"/>
        <v>1.6565284951874701</v>
      </c>
      <c r="H52" s="53">
        <f t="shared" si="14"/>
        <v>1.4852711699999936</v>
      </c>
      <c r="I52" s="53">
        <f t="shared" si="15"/>
        <v>1.3693523582950362</v>
      </c>
      <c r="J52" s="53">
        <f t="shared" si="16"/>
        <v>1.3056262451295435</v>
      </c>
      <c r="M52" s="51"/>
      <c r="N52" s="51"/>
    </row>
    <row r="53" spans="1:14" ht="15" customHeight="1">
      <c r="A53" s="28">
        <v>3.2</v>
      </c>
      <c r="B53" s="28">
        <v>10</v>
      </c>
      <c r="C53" s="29">
        <f t="shared" si="9"/>
        <v>0.24242424242424246</v>
      </c>
      <c r="D53" s="52">
        <f t="shared" si="10"/>
        <v>0.9007177033492823</v>
      </c>
      <c r="E53" s="25">
        <f t="shared" si="11"/>
        <v>0.17286501377410468</v>
      </c>
      <c r="F53" s="53">
        <f t="shared" si="12"/>
        <v>2.0327427912919114</v>
      </c>
      <c r="G53" s="53">
        <f t="shared" si="13"/>
        <v>1.6798461831107248</v>
      </c>
      <c r="H53" s="53">
        <f t="shared" si="14"/>
        <v>1.5061781992023784</v>
      </c>
      <c r="I53" s="53">
        <f t="shared" si="15"/>
        <v>1.3886276868151668</v>
      </c>
      <c r="J53" s="53">
        <f t="shared" si="16"/>
        <v>1.3240045497689066</v>
      </c>
      <c r="M53" s="51"/>
      <c r="N53" s="51"/>
    </row>
    <row r="54" spans="1:14" ht="15" customHeight="1">
      <c r="A54" s="28">
        <v>3.1</v>
      </c>
      <c r="B54" s="28">
        <v>10</v>
      </c>
      <c r="C54" s="29">
        <f t="shared" si="9"/>
        <v>0.2366412213740458</v>
      </c>
      <c r="D54" s="52">
        <f t="shared" si="10"/>
        <v>0.9036390254104361</v>
      </c>
      <c r="E54" s="25">
        <f t="shared" si="11"/>
        <v>0.16785152380397414</v>
      </c>
      <c r="F54" s="53">
        <f t="shared" si="12"/>
        <v>2.0628770204276567</v>
      </c>
      <c r="G54" s="53">
        <f t="shared" si="13"/>
        <v>1.7047489253619925</v>
      </c>
      <c r="H54" s="53">
        <f t="shared" si="14"/>
        <v>1.5285064146403886</v>
      </c>
      <c r="I54" s="53">
        <f t="shared" si="15"/>
        <v>1.409213284303442</v>
      </c>
      <c r="J54" s="53">
        <f t="shared" si="16"/>
        <v>1.3436321468512449</v>
      </c>
      <c r="M54" s="51"/>
      <c r="N54" s="51"/>
    </row>
    <row r="55" spans="1:14" ht="15" customHeight="1">
      <c r="A55" s="28">
        <v>3</v>
      </c>
      <c r="B55" s="28">
        <v>10</v>
      </c>
      <c r="C55" s="29">
        <f t="shared" si="9"/>
        <v>0.23076923076923078</v>
      </c>
      <c r="D55" s="52">
        <f t="shared" si="10"/>
        <v>0.9065934065934066</v>
      </c>
      <c r="E55" s="25">
        <f t="shared" si="11"/>
        <v>0.16272189349112426</v>
      </c>
      <c r="F55" s="53">
        <f t="shared" si="12"/>
        <v>2.095139706465989</v>
      </c>
      <c r="G55" s="53">
        <f t="shared" si="13"/>
        <v>1.73141061135127</v>
      </c>
      <c r="H55" s="53">
        <f t="shared" si="14"/>
        <v>1.5524117284689833</v>
      </c>
      <c r="I55" s="53">
        <f t="shared" si="15"/>
        <v>1.4312528946642686</v>
      </c>
      <c r="J55" s="53">
        <f t="shared" si="16"/>
        <v>1.3646460908118425</v>
      </c>
      <c r="M55" s="51"/>
      <c r="N55" s="51"/>
    </row>
    <row r="56" spans="1:14" ht="15" customHeight="1">
      <c r="A56" s="28">
        <v>2.9</v>
      </c>
      <c r="B56" s="28">
        <v>10</v>
      </c>
      <c r="C56" s="29">
        <f t="shared" si="9"/>
        <v>0.22480620155038758</v>
      </c>
      <c r="D56" s="52">
        <f t="shared" si="10"/>
        <v>0.909580006942034</v>
      </c>
      <c r="E56" s="25">
        <f t="shared" si="11"/>
        <v>0.15747250766179915</v>
      </c>
      <c r="F56" s="53">
        <f t="shared" si="12"/>
        <v>2.1297744389983446</v>
      </c>
      <c r="G56" s="53">
        <f t="shared" si="13"/>
        <v>1.7600325420238474</v>
      </c>
      <c r="H56" s="53">
        <f t="shared" si="14"/>
        <v>1.5780746304843858</v>
      </c>
      <c r="I56" s="53">
        <f t="shared" si="15"/>
        <v>1.4549129212676841</v>
      </c>
      <c r="J56" s="53">
        <f t="shared" si="16"/>
        <v>1.3872050410387544</v>
      </c>
      <c r="M56" s="51"/>
      <c r="N56" s="51"/>
    </row>
    <row r="57" spans="1:14" ht="15" customHeight="1">
      <c r="A57" s="28">
        <v>2.8</v>
      </c>
      <c r="B57" s="28">
        <v>10</v>
      </c>
      <c r="C57" s="29">
        <f t="shared" si="9"/>
        <v>0.21874999999999997</v>
      </c>
      <c r="D57" s="52">
        <f t="shared" si="10"/>
        <v>0.91259765625</v>
      </c>
      <c r="E57" s="25">
        <f t="shared" si="11"/>
        <v>0.15209960937499997</v>
      </c>
      <c r="F57" s="53">
        <f t="shared" si="12"/>
        <v>2.1670649743541817</v>
      </c>
      <c r="G57" s="53">
        <f t="shared" si="13"/>
        <v>1.7908492118711163</v>
      </c>
      <c r="H57" s="53">
        <f t="shared" si="14"/>
        <v>1.6057053723717307</v>
      </c>
      <c r="I57" s="53">
        <f t="shared" si="15"/>
        <v>1.48038720658952</v>
      </c>
      <c r="J57" s="53">
        <f t="shared" si="16"/>
        <v>1.4114938190808934</v>
      </c>
      <c r="M57" s="51"/>
      <c r="N57" s="51"/>
    </row>
    <row r="58" spans="1:14" ht="15" customHeight="1">
      <c r="A58" s="28">
        <v>2.7</v>
      </c>
      <c r="B58" s="28">
        <v>10</v>
      </c>
      <c r="C58" s="29">
        <f t="shared" si="9"/>
        <v>0.21259842519685043</v>
      </c>
      <c r="D58" s="52">
        <f t="shared" si="10"/>
        <v>0.9156447657157609</v>
      </c>
      <c r="E58" s="25">
        <f t="shared" si="11"/>
        <v>0.14659929319858644</v>
      </c>
      <c r="F58" s="53">
        <f t="shared" si="12"/>
        <v>2.2073441198230794</v>
      </c>
      <c r="G58" s="53">
        <f t="shared" si="13"/>
        <v>1.8241356507972557</v>
      </c>
      <c r="H58" s="53">
        <f t="shared" si="14"/>
        <v>1.6355505505455994</v>
      </c>
      <c r="I58" s="53">
        <f t="shared" si="15"/>
        <v>1.5079031012905009</v>
      </c>
      <c r="J58" s="53">
        <f t="shared" si="16"/>
        <v>1.4377291952878997</v>
      </c>
      <c r="M58" s="51"/>
      <c r="N58" s="51"/>
    </row>
    <row r="59" spans="1:14" ht="15" customHeight="1">
      <c r="A59" s="28">
        <v>2.6</v>
      </c>
      <c r="B59" s="28">
        <v>10</v>
      </c>
      <c r="C59" s="29">
        <f t="shared" si="9"/>
        <v>0.20634920634920637</v>
      </c>
      <c r="D59" s="52">
        <f t="shared" si="10"/>
        <v>0.9187192118226601</v>
      </c>
      <c r="E59" s="25">
        <f t="shared" si="11"/>
        <v>0.14096749811035528</v>
      </c>
      <c r="F59" s="53">
        <f t="shared" si="12"/>
        <v>2.25100513741891</v>
      </c>
      <c r="G59" s="53">
        <f t="shared" si="13"/>
        <v>1.8602168481200483</v>
      </c>
      <c r="H59" s="53">
        <f t="shared" si="14"/>
        <v>1.6679015558668568</v>
      </c>
      <c r="I59" s="53">
        <f t="shared" si="15"/>
        <v>1.537729254470246</v>
      </c>
      <c r="J59" s="53">
        <f t="shared" si="16"/>
        <v>1.4661673165258953</v>
      </c>
      <c r="M59" s="51"/>
      <c r="N59" s="51"/>
    </row>
    <row r="60" spans="1:14" ht="15" customHeight="1">
      <c r="A60" s="28">
        <v>2.5</v>
      </c>
      <c r="B60" s="28">
        <v>10</v>
      </c>
      <c r="C60" s="29">
        <f t="shared" si="9"/>
        <v>0.2</v>
      </c>
      <c r="D60" s="52">
        <f t="shared" si="10"/>
        <v>0.9218181818181819</v>
      </c>
      <c r="E60" s="25">
        <f t="shared" si="11"/>
        <v>0.13520000000000004</v>
      </c>
      <c r="F60" s="53">
        <f t="shared" si="12"/>
        <v>2.2985165564122956</v>
      </c>
      <c r="G60" s="53">
        <v>1.8994799935569</v>
      </c>
      <c r="H60" s="53">
        <f t="shared" si="14"/>
        <v>1.703105549115568</v>
      </c>
      <c r="I60" s="53">
        <f t="shared" si="15"/>
        <v>1.5701857325533193</v>
      </c>
      <c r="J60" s="53">
        <f t="shared" si="16"/>
        <v>1.4971133541567747</v>
      </c>
      <c r="M60" s="51"/>
      <c r="N60" s="51"/>
    </row>
    <row r="61" spans="1:14" ht="15" customHeight="1">
      <c r="A61" s="28">
        <v>2.4</v>
      </c>
      <c r="B61" s="28">
        <v>10</v>
      </c>
      <c r="C61" s="29">
        <f t="shared" si="9"/>
        <v>0.1935483870967742</v>
      </c>
      <c r="D61" s="52">
        <f t="shared" si="10"/>
        <v>0.924937965260546</v>
      </c>
      <c r="E61" s="25">
        <f t="shared" si="11"/>
        <v>0.12929240374609782</v>
      </c>
      <c r="F61" s="53">
        <f t="shared" si="12"/>
        <v>2.3504416664946475</v>
      </c>
      <c r="G61" s="53">
        <f t="shared" si="13"/>
        <v>1.9423905862561432</v>
      </c>
      <c r="H61" s="53">
        <f t="shared" si="14"/>
        <v>1.7415799046180254</v>
      </c>
      <c r="I61" s="53">
        <f t="shared" si="15"/>
        <v>1.6056573356553792</v>
      </c>
      <c r="J61" s="53">
        <f t="shared" si="16"/>
        <v>1.530934200695157</v>
      </c>
      <c r="M61" s="51"/>
      <c r="N61" s="51"/>
    </row>
    <row r="62" spans="1:14" ht="15" customHeight="1">
      <c r="A62" s="28">
        <v>2.3</v>
      </c>
      <c r="B62" s="28">
        <v>10</v>
      </c>
      <c r="C62" s="29">
        <f t="shared" si="9"/>
        <v>0.18699186991869915</v>
      </c>
      <c r="D62" s="52">
        <f t="shared" si="10"/>
        <v>0.928073668491787</v>
      </c>
      <c r="E62" s="25">
        <f t="shared" si="11"/>
        <v>0.12324013484037277</v>
      </c>
      <c r="F62" s="53">
        <f t="shared" si="12"/>
        <v>2.4074645439546574</v>
      </c>
      <c r="G62" s="53">
        <f t="shared" si="13"/>
        <v>1.989513942669725</v>
      </c>
      <c r="H62" s="53">
        <f t="shared" si="14"/>
        <v>1.7838314945653546</v>
      </c>
      <c r="I62" s="53">
        <f t="shared" si="15"/>
        <v>1.64461137684645</v>
      </c>
      <c r="J62" s="53">
        <f t="shared" si="16"/>
        <v>1.568075421670775</v>
      </c>
      <c r="M62" s="51"/>
      <c r="N62" s="51"/>
    </row>
    <row r="63" spans="1:14" ht="15" customHeight="1">
      <c r="A63" s="28">
        <v>2.2</v>
      </c>
      <c r="B63" s="28">
        <v>10</v>
      </c>
      <c r="C63" s="29">
        <f t="shared" si="9"/>
        <v>0.18032786885245905</v>
      </c>
      <c r="D63" s="52">
        <f t="shared" si="10"/>
        <v>0.9312188168210976</v>
      </c>
      <c r="E63" s="25">
        <f t="shared" si="11"/>
        <v>0.1170384305294276</v>
      </c>
      <c r="F63" s="53">
        <f t="shared" si="12"/>
        <v>2.47042536340117</v>
      </c>
      <c r="G63" s="53">
        <f t="shared" si="13"/>
        <v>2.041544377944583</v>
      </c>
      <c r="H63" s="53">
        <f t="shared" si="14"/>
        <v>1.83048285353733</v>
      </c>
      <c r="I63" s="53">
        <f t="shared" si="15"/>
        <v>1.687621804649976</v>
      </c>
      <c r="J63" s="53">
        <f t="shared" si="16"/>
        <v>1.6090842555288853</v>
      </c>
      <c r="M63" s="51"/>
      <c r="N63" s="51"/>
    </row>
    <row r="64" spans="1:14" ht="15" customHeight="1">
      <c r="A64" s="28">
        <v>2.1</v>
      </c>
      <c r="B64" s="28">
        <v>10</v>
      </c>
      <c r="C64" s="29">
        <f t="shared" si="9"/>
        <v>0.17355371900826447</v>
      </c>
      <c r="D64" s="52">
        <f t="shared" si="10"/>
        <v>0.9343647895444935</v>
      </c>
      <c r="E64" s="25">
        <f t="shared" si="11"/>
        <v>0.1106823304419097</v>
      </c>
      <c r="F64" s="53">
        <f t="shared" si="12"/>
        <v>2.540369177637376</v>
      </c>
      <c r="G64" s="53">
        <f t="shared" si="13"/>
        <v>2.0993455173116655</v>
      </c>
      <c r="H64" s="53">
        <f t="shared" si="14"/>
        <v>1.8823083223683772</v>
      </c>
      <c r="I64" s="53">
        <f t="shared" si="15"/>
        <v>1.7354025260407644</v>
      </c>
      <c r="J64" s="53">
        <f t="shared" si="16"/>
        <v>1.6546413858621687</v>
      </c>
      <c r="M64" s="51"/>
      <c r="N64" s="51"/>
    </row>
    <row r="65" spans="1:14" ht="15" customHeight="1">
      <c r="A65" s="28">
        <v>2</v>
      </c>
      <c r="B65" s="28">
        <v>10</v>
      </c>
      <c r="C65" s="29">
        <f t="shared" si="9"/>
        <v>0.16666666666666666</v>
      </c>
      <c r="D65" s="52">
        <f aca="true" t="shared" si="17" ref="D65:D84">1-(8-A65)/(4*(6-A65))*C65</f>
        <v>0.9375</v>
      </c>
      <c r="E65" s="54">
        <f aca="true" t="shared" si="18" ref="E65:E84">D65*C65*(A65/12)*(6-A65)</f>
        <v>0.10416666666666666</v>
      </c>
      <c r="F65" s="53">
        <f aca="true" t="shared" si="19" ref="F65:F84">SQRT(1/(1.4*D65*C65*(A65/12)*(6-A65)))</f>
        <v>2.618614682831909</v>
      </c>
      <c r="G65" s="53">
        <f aca="true" t="shared" si="20" ref="G65:G84">SQRT(1/(2.05*D65*C65*(A65/12)*(6-A65)))</f>
        <v>2.164007123201838</v>
      </c>
      <c r="H65" s="53">
        <f aca="true" t="shared" si="21" ref="H65:H84">SQRT(1/(2.55*D65*C65*(A65/12)*(6-A65)))</f>
        <v>1.9402850002906638</v>
      </c>
      <c r="I65" s="53">
        <f aca="true" t="shared" si="22" ref="I65:I84">SQRT(1/(3*D65*C65*(A65/12)*(6-A65)))</f>
        <v>1.7888543819998317</v>
      </c>
      <c r="J65" s="53">
        <f aca="true" t="shared" si="23" ref="J65:J84">SQRT(1/(3.3*D65*C65*(A65/12)*(6-A65)))</f>
        <v>1.7056057308448835</v>
      </c>
      <c r="M65" s="51"/>
      <c r="N65" s="51"/>
    </row>
    <row r="66" spans="1:14" ht="15" customHeight="1">
      <c r="A66" s="28">
        <v>1.9</v>
      </c>
      <c r="B66" s="28">
        <v>10</v>
      </c>
      <c r="C66" s="29">
        <f t="shared" si="9"/>
        <v>0.15966386554621848</v>
      </c>
      <c r="D66" s="52">
        <f t="shared" si="17"/>
        <v>0.9406128304980529</v>
      </c>
      <c r="E66" s="54">
        <f t="shared" si="18"/>
        <v>0.09749307075771484</v>
      </c>
      <c r="F66" s="53">
        <f t="shared" si="19"/>
        <v>2.7067559949389453</v>
      </c>
      <c r="G66" s="53">
        <f t="shared" si="20"/>
        <v>2.2368465632685637</v>
      </c>
      <c r="H66" s="53">
        <f t="shared" si="21"/>
        <v>2.0055940611878067</v>
      </c>
      <c r="I66" s="53">
        <f t="shared" si="22"/>
        <v>1.8490663610403573</v>
      </c>
      <c r="J66" s="53">
        <f t="shared" si="23"/>
        <v>1.7630156002844646</v>
      </c>
      <c r="N66" s="51"/>
    </row>
    <row r="67" spans="1:14" ht="15" customHeight="1">
      <c r="A67" s="28">
        <v>1.8</v>
      </c>
      <c r="B67" s="28">
        <v>10</v>
      </c>
      <c r="C67" s="29">
        <f aca="true" t="shared" si="24" ref="C67:C84">A67/(A67+B67)</f>
        <v>0.15254237288135591</v>
      </c>
      <c r="D67" s="52">
        <f t="shared" si="17"/>
        <v>0.9437046004842615</v>
      </c>
      <c r="E67" s="54">
        <f t="shared" si="18"/>
        <v>0.09069161160586037</v>
      </c>
      <c r="F67" s="53">
        <f t="shared" si="19"/>
        <v>2.8064184215177796</v>
      </c>
      <c r="G67" s="53">
        <f t="shared" si="20"/>
        <v>2.319206981716589</v>
      </c>
      <c r="H67" s="53">
        <f t="shared" si="21"/>
        <v>2.0794397906306576</v>
      </c>
      <c r="I67" s="53">
        <f t="shared" si="22"/>
        <v>1.917148759598316</v>
      </c>
      <c r="J67" s="53">
        <f t="shared" si="23"/>
        <v>1.827929620295586</v>
      </c>
      <c r="M67" s="51"/>
      <c r="N67" s="51"/>
    </row>
    <row r="68" spans="1:14" ht="15" customHeight="1">
      <c r="A68" s="28">
        <v>1.7</v>
      </c>
      <c r="B68" s="28">
        <v>10</v>
      </c>
      <c r="C68" s="29">
        <f t="shared" si="24"/>
        <v>0.1452991452991453</v>
      </c>
      <c r="D68" s="52">
        <f t="shared" si="17"/>
        <v>0.9467799642218246</v>
      </c>
      <c r="E68" s="54">
        <f t="shared" si="18"/>
        <v>0.08380081634889328</v>
      </c>
      <c r="F68" s="53">
        <f t="shared" si="19"/>
        <v>2.9195227076729857</v>
      </c>
      <c r="G68" s="53">
        <f t="shared" si="20"/>
        <v>2.412675670527204</v>
      </c>
      <c r="H68" s="53">
        <f t="shared" si="21"/>
        <v>2.163245381172218</v>
      </c>
      <c r="I68" s="53">
        <f t="shared" si="22"/>
        <v>1.9944136963750758</v>
      </c>
      <c r="J68" s="53">
        <f t="shared" si="23"/>
        <v>1.9015988469726526</v>
      </c>
      <c r="M68" s="51"/>
      <c r="N68" s="51"/>
    </row>
    <row r="69" spans="1:14" ht="15" customHeight="1">
      <c r="A69" s="28">
        <v>1.6</v>
      </c>
      <c r="B69" s="28">
        <v>10</v>
      </c>
      <c r="C69" s="29">
        <f t="shared" si="24"/>
        <v>0.13793103448275862</v>
      </c>
      <c r="D69" s="52">
        <f t="shared" si="17"/>
        <v>0.9498432601880877</v>
      </c>
      <c r="E69" s="54">
        <f t="shared" si="18"/>
        <v>0.07686087990487515</v>
      </c>
      <c r="F69" s="53">
        <f t="shared" si="19"/>
        <v>3.048479691581667</v>
      </c>
      <c r="G69" s="53">
        <f t="shared" si="20"/>
        <v>2.5192449315928362</v>
      </c>
      <c r="H69" s="53">
        <f t="shared" si="21"/>
        <v>2.2587971640294597</v>
      </c>
      <c r="I69" s="53">
        <f t="shared" si="22"/>
        <v>2.0825080873776693</v>
      </c>
      <c r="J69" s="53">
        <f t="shared" si="23"/>
        <v>1.9855935531159992</v>
      </c>
      <c r="M69" s="51"/>
      <c r="N69" s="51"/>
    </row>
    <row r="70" spans="1:14" ht="15" customHeight="1">
      <c r="A70" s="28">
        <v>1.5</v>
      </c>
      <c r="B70" s="28">
        <v>10</v>
      </c>
      <c r="C70" s="29">
        <f t="shared" si="24"/>
        <v>0.13043478260869565</v>
      </c>
      <c r="D70" s="52">
        <f t="shared" si="17"/>
        <v>0.9528985507246377</v>
      </c>
      <c r="E70" s="54">
        <f t="shared" si="18"/>
        <v>0.06991375236294896</v>
      </c>
      <c r="F70" s="53">
        <f t="shared" si="19"/>
        <v>3.1963525594574658</v>
      </c>
      <c r="G70" s="53">
        <f t="shared" si="20"/>
        <v>2.641446163224766</v>
      </c>
      <c r="H70" s="53">
        <f t="shared" si="21"/>
        <v>2.3683648332900207</v>
      </c>
      <c r="I70" s="53">
        <f t="shared" si="22"/>
        <v>2.18352448716064</v>
      </c>
      <c r="J70" s="53">
        <f t="shared" si="23"/>
        <v>2.081908911209338</v>
      </c>
      <c r="M70" s="51"/>
      <c r="N70" s="51"/>
    </row>
    <row r="71" spans="1:14" ht="15" customHeight="1">
      <c r="A71" s="28">
        <v>1.4</v>
      </c>
      <c r="B71" s="28">
        <v>10</v>
      </c>
      <c r="C71" s="29">
        <f t="shared" si="24"/>
        <v>0.12280701754385964</v>
      </c>
      <c r="D71" s="52">
        <f t="shared" si="17"/>
        <v>0.9559496567505721</v>
      </c>
      <c r="E71" s="54">
        <f t="shared" si="18"/>
        <v>0.06300323176361956</v>
      </c>
      <c r="F71" s="53">
        <f t="shared" si="19"/>
        <v>3.367088787431976</v>
      </c>
      <c r="G71" s="53">
        <f t="shared" si="20"/>
        <v>2.782541535502249</v>
      </c>
      <c r="H71" s="53">
        <f t="shared" si="21"/>
        <v>2.494873305237825</v>
      </c>
      <c r="I71" s="53">
        <f t="shared" si="22"/>
        <v>2.3001595352953372</v>
      </c>
      <c r="J71" s="53">
        <f t="shared" si="23"/>
        <v>2.193116066200631</v>
      </c>
      <c r="M71" s="51"/>
      <c r="N71" s="51"/>
    </row>
    <row r="72" spans="1:14" ht="15" customHeight="1">
      <c r="A72" s="28">
        <v>1.3</v>
      </c>
      <c r="B72" s="28">
        <v>10</v>
      </c>
      <c r="C72" s="29">
        <f t="shared" si="24"/>
        <v>0.11504424778761062</v>
      </c>
      <c r="D72" s="52">
        <f t="shared" si="17"/>
        <v>0.9590001882884579</v>
      </c>
      <c r="E72" s="54">
        <f t="shared" si="18"/>
        <v>0.05617506265173467</v>
      </c>
      <c r="F72" s="53">
        <f t="shared" si="19"/>
        <v>3.5658592707876813</v>
      </c>
      <c r="G72" s="53">
        <f t="shared" si="20"/>
        <v>2.946804244591943</v>
      </c>
      <c r="H72" s="53">
        <f t="shared" si="21"/>
        <v>2.6421539990657976</v>
      </c>
      <c r="I72" s="53">
        <f t="shared" si="22"/>
        <v>2.435945625740131</v>
      </c>
      <c r="J72" s="53">
        <f t="shared" si="23"/>
        <v>2.32258302357966</v>
      </c>
      <c r="M72" s="51"/>
      <c r="N72" s="51"/>
    </row>
    <row r="73" spans="1:14" ht="15" customHeight="1">
      <c r="A73" s="28">
        <v>1.2</v>
      </c>
      <c r="B73" s="28">
        <v>10</v>
      </c>
      <c r="C73" s="29">
        <f t="shared" si="24"/>
        <v>0.10714285714285715</v>
      </c>
      <c r="D73" s="52">
        <f t="shared" si="17"/>
        <v>0.9620535714285714</v>
      </c>
      <c r="E73" s="54">
        <f t="shared" si="18"/>
        <v>0.04947704081632653</v>
      </c>
      <c r="F73" s="53">
        <f t="shared" si="19"/>
        <v>3.799567145398927</v>
      </c>
      <c r="G73" s="53">
        <f t="shared" si="20"/>
        <v>3.139938999667919</v>
      </c>
      <c r="H73" s="53">
        <f t="shared" si="21"/>
        <v>2.8153218524850017</v>
      </c>
      <c r="I73" s="53">
        <f t="shared" si="22"/>
        <v>2.5955984980573636</v>
      </c>
      <c r="J73" s="53">
        <f t="shared" si="23"/>
        <v>2.4748060645997447</v>
      </c>
      <c r="M73" s="51"/>
      <c r="N73" s="51"/>
    </row>
    <row r="74" spans="1:14" ht="15" customHeight="1">
      <c r="A74" s="28">
        <v>1.1</v>
      </c>
      <c r="B74" s="28">
        <v>10</v>
      </c>
      <c r="C74" s="29">
        <f t="shared" si="24"/>
        <v>0.09909909909909911</v>
      </c>
      <c r="D74" s="52">
        <f t="shared" si="17"/>
        <v>0.9651130722559293</v>
      </c>
      <c r="E74" s="54">
        <f t="shared" si="18"/>
        <v>0.04295912466520576</v>
      </c>
      <c r="F74" s="53">
        <f t="shared" si="19"/>
        <v>4.077634268004185</v>
      </c>
      <c r="G74" s="53">
        <f t="shared" si="20"/>
        <v>3.369731965387971</v>
      </c>
      <c r="H74" s="53">
        <f t="shared" si="21"/>
        <v>3.0213580710253676</v>
      </c>
      <c r="I74" s="53">
        <f t="shared" si="22"/>
        <v>2.785554505721905</v>
      </c>
      <c r="J74" s="53">
        <f t="shared" si="23"/>
        <v>2.6559220115103344</v>
      </c>
      <c r="M74" s="51"/>
      <c r="N74" s="51"/>
    </row>
    <row r="75" spans="1:14" ht="15" customHeight="1">
      <c r="A75" s="28">
        <v>1</v>
      </c>
      <c r="B75" s="28">
        <v>10</v>
      </c>
      <c r="C75" s="29">
        <f t="shared" si="24"/>
        <v>0.09090909090909091</v>
      </c>
      <c r="D75" s="52">
        <f t="shared" si="17"/>
        <v>0.9681818181818181</v>
      </c>
      <c r="E75" s="54">
        <f t="shared" si="18"/>
        <v>0.03667355371900826</v>
      </c>
      <c r="F75" s="53">
        <f t="shared" si="19"/>
        <v>4.4132596985677175</v>
      </c>
      <c r="G75" s="53">
        <f t="shared" si="20"/>
        <v>3.6470907640034715</v>
      </c>
      <c r="H75" s="53">
        <f t="shared" si="21"/>
        <v>3.2700426113313377</v>
      </c>
      <c r="I75" s="53">
        <f t="shared" si="22"/>
        <v>3.0148303232411395</v>
      </c>
      <c r="J75" s="53">
        <f t="shared" si="23"/>
        <v>2.8745279261336227</v>
      </c>
      <c r="M75" s="51"/>
      <c r="N75" s="51"/>
    </row>
    <row r="76" spans="1:14" ht="15" customHeight="1">
      <c r="A76" s="28">
        <v>0.9</v>
      </c>
      <c r="B76" s="28">
        <v>10</v>
      </c>
      <c r="C76" s="29">
        <f t="shared" si="24"/>
        <v>0.08256880733944955</v>
      </c>
      <c r="D76" s="52">
        <f t="shared" si="17"/>
        <v>0.9712628170534269</v>
      </c>
      <c r="E76" s="54">
        <f t="shared" si="18"/>
        <v>0.030674974749600202</v>
      </c>
      <c r="F76" s="53">
        <f t="shared" si="19"/>
        <v>4.825517280612339</v>
      </c>
      <c r="G76" s="53">
        <f t="shared" si="20"/>
        <v>3.9877779028893396</v>
      </c>
      <c r="H76" s="53">
        <f t="shared" si="21"/>
        <v>3.5755084012933143</v>
      </c>
      <c r="I76" s="53">
        <f t="shared" si="22"/>
        <v>3.2964558663147927</v>
      </c>
      <c r="J76" s="53">
        <f t="shared" si="23"/>
        <v>3.1430473456303245</v>
      </c>
      <c r="M76" s="51"/>
      <c r="N76" s="51"/>
    </row>
    <row r="77" spans="1:14" ht="15" customHeight="1">
      <c r="A77" s="28">
        <v>0.8</v>
      </c>
      <c r="B77" s="28">
        <v>10</v>
      </c>
      <c r="C77" s="29">
        <f t="shared" si="24"/>
        <v>0.07407407407407407</v>
      </c>
      <c r="D77" s="52">
        <f t="shared" si="17"/>
        <v>0.9743589743589743</v>
      </c>
      <c r="E77" s="54">
        <f t="shared" si="18"/>
        <v>0.025020576131687244</v>
      </c>
      <c r="F77" s="53">
        <f t="shared" si="19"/>
        <v>5.343026514142249</v>
      </c>
      <c r="G77" s="53">
        <f t="shared" si="20"/>
        <v>4.415444361427003</v>
      </c>
      <c r="H77" s="53">
        <f t="shared" si="21"/>
        <v>3.9589613048125516</v>
      </c>
      <c r="I77" s="53">
        <f t="shared" si="22"/>
        <v>3.649981975442157</v>
      </c>
      <c r="J77" s="53">
        <f t="shared" si="23"/>
        <v>3.480121265004821</v>
      </c>
      <c r="M77" s="51"/>
      <c r="N77" s="51"/>
    </row>
    <row r="78" spans="1:14" ht="15" customHeight="1">
      <c r="A78" s="28">
        <v>0.7</v>
      </c>
      <c r="B78" s="28">
        <v>10</v>
      </c>
      <c r="C78" s="29">
        <f t="shared" si="24"/>
        <v>0.06542056074766354</v>
      </c>
      <c r="D78" s="52">
        <f t="shared" si="17"/>
        <v>0.9774731087991536</v>
      </c>
      <c r="E78" s="54">
        <f t="shared" si="18"/>
        <v>0.019770231024543623</v>
      </c>
      <c r="F78" s="53">
        <f t="shared" si="19"/>
        <v>6.010769998056545</v>
      </c>
      <c r="G78" s="53">
        <f t="shared" si="20"/>
        <v>4.967263483627695</v>
      </c>
      <c r="H78" s="53">
        <f t="shared" si="21"/>
        <v>4.453731564207719</v>
      </c>
      <c r="I78" s="53">
        <f t="shared" si="22"/>
        <v>4.1061376157061655</v>
      </c>
      <c r="J78" s="53">
        <f t="shared" si="23"/>
        <v>3.9150486028699234</v>
      </c>
      <c r="M78" s="51"/>
      <c r="N78" s="51"/>
    </row>
    <row r="79" spans="1:14" ht="15" customHeight="1">
      <c r="A79" s="28">
        <v>0.6</v>
      </c>
      <c r="B79" s="28">
        <v>10</v>
      </c>
      <c r="C79" s="29">
        <f t="shared" si="24"/>
        <v>0.05660377358490566</v>
      </c>
      <c r="D79" s="52">
        <f t="shared" si="17"/>
        <v>0.9806079664570231</v>
      </c>
      <c r="E79" s="54">
        <f t="shared" si="18"/>
        <v>0.014986650053399787</v>
      </c>
      <c r="F79" s="53">
        <f t="shared" si="19"/>
        <v>6.903728424137986</v>
      </c>
      <c r="G79" s="53">
        <f t="shared" si="20"/>
        <v>5.705198853589638</v>
      </c>
      <c r="H79" s="53">
        <f t="shared" si="21"/>
        <v>5.115376765912332</v>
      </c>
      <c r="I79" s="53">
        <f t="shared" si="22"/>
        <v>4.7161443509131855</v>
      </c>
      <c r="J79" s="53">
        <f t="shared" si="23"/>
        <v>4.496667204077659</v>
      </c>
      <c r="M79" s="51"/>
      <c r="N79" s="51"/>
    </row>
    <row r="80" spans="1:14" ht="15" customHeight="1">
      <c r="A80" s="28">
        <v>0.5</v>
      </c>
      <c r="B80" s="28">
        <v>10</v>
      </c>
      <c r="C80" s="29">
        <f t="shared" si="24"/>
        <v>0.047619047619047616</v>
      </c>
      <c r="D80" s="52">
        <f t="shared" si="17"/>
        <v>0.9837662337662337</v>
      </c>
      <c r="E80" s="54">
        <f t="shared" si="18"/>
        <v>0.010735544217687073</v>
      </c>
      <c r="F80" s="53">
        <f t="shared" si="19"/>
        <v>8.156877678704427</v>
      </c>
      <c r="G80" s="53">
        <f t="shared" si="20"/>
        <v>6.740793716436792</v>
      </c>
      <c r="H80" s="53">
        <f t="shared" si="21"/>
        <v>6.043908450127582</v>
      </c>
      <c r="I80" s="53">
        <f t="shared" si="22"/>
        <v>5.57220826517594</v>
      </c>
      <c r="J80" s="53">
        <f t="shared" si="23"/>
        <v>5.312892120330342</v>
      </c>
      <c r="M80" s="51"/>
      <c r="N80" s="51"/>
    </row>
    <row r="81" spans="1:14" ht="15" customHeight="1">
      <c r="A81" s="28">
        <v>0.4</v>
      </c>
      <c r="B81" s="28">
        <v>10</v>
      </c>
      <c r="C81" s="29">
        <f t="shared" si="24"/>
        <v>0.038461538461538464</v>
      </c>
      <c r="D81" s="52">
        <f t="shared" si="17"/>
        <v>0.9869505494505495</v>
      </c>
      <c r="E81" s="54">
        <f t="shared" si="18"/>
        <v>0.007085798816568048</v>
      </c>
      <c r="F81" s="53">
        <f t="shared" si="19"/>
        <v>10.040181722992806</v>
      </c>
      <c r="G81" s="53">
        <f t="shared" si="20"/>
        <v>8.297144635002418</v>
      </c>
      <c r="H81" s="53">
        <f t="shared" si="21"/>
        <v>7.439358728504428</v>
      </c>
      <c r="I81" s="53">
        <f t="shared" si="22"/>
        <v>6.858749853119645</v>
      </c>
      <c r="J81" s="53">
        <f t="shared" si="23"/>
        <v>6.539561393943284</v>
      </c>
      <c r="M81" s="51"/>
      <c r="N81" s="51"/>
    </row>
    <row r="82" spans="1:14" ht="15" customHeight="1">
      <c r="A82" s="28">
        <v>0.3</v>
      </c>
      <c r="B82" s="28">
        <v>10</v>
      </c>
      <c r="C82" s="29">
        <f t="shared" si="24"/>
        <v>0.029126213592233007</v>
      </c>
      <c r="D82" s="52">
        <f t="shared" si="17"/>
        <v>0.9901635155850792</v>
      </c>
      <c r="E82" s="54">
        <f t="shared" si="18"/>
        <v>0.004109659251578848</v>
      </c>
      <c r="F82" s="53">
        <f t="shared" si="19"/>
        <v>13.183571382694696</v>
      </c>
      <c r="G82" s="53">
        <f t="shared" si="20"/>
        <v>10.894822582503082</v>
      </c>
      <c r="H82" s="53">
        <f t="shared" si="21"/>
        <v>9.768480247135988</v>
      </c>
      <c r="I82" s="53">
        <f t="shared" si="22"/>
        <v>9.006093791865764</v>
      </c>
      <c r="J82" s="53">
        <f t="shared" si="23"/>
        <v>8.586973505780986</v>
      </c>
      <c r="M82" s="51"/>
      <c r="N82" s="51"/>
    </row>
    <row r="83" spans="1:14" ht="15" customHeight="1">
      <c r="A83" s="28">
        <v>0.2</v>
      </c>
      <c r="B83" s="28">
        <v>10</v>
      </c>
      <c r="C83" s="29">
        <f t="shared" si="24"/>
        <v>0.019607843137254905</v>
      </c>
      <c r="D83" s="52">
        <f t="shared" si="17"/>
        <v>0.9934077079107505</v>
      </c>
      <c r="E83" s="54">
        <f t="shared" si="18"/>
        <v>0.0018829296424452135</v>
      </c>
      <c r="F83" s="53">
        <f t="shared" si="19"/>
        <v>19.476859702759807</v>
      </c>
      <c r="G83" s="53">
        <f t="shared" si="20"/>
        <v>16.09555747575428</v>
      </c>
      <c r="H83" s="53">
        <f t="shared" si="21"/>
        <v>14.43154618424491</v>
      </c>
      <c r="I83" s="53">
        <f t="shared" si="22"/>
        <v>13.305228163312147</v>
      </c>
      <c r="J83" s="53">
        <f t="shared" si="23"/>
        <v>12.686037295094978</v>
      </c>
      <c r="M83" s="51"/>
      <c r="N83" s="51"/>
    </row>
    <row r="84" spans="1:14" ht="15" customHeight="1">
      <c r="A84" s="28">
        <v>0.1</v>
      </c>
      <c r="B84" s="28">
        <v>10</v>
      </c>
      <c r="C84" s="29">
        <f t="shared" si="24"/>
        <v>0.009900990099009901</v>
      </c>
      <c r="D84" s="52">
        <f t="shared" si="17"/>
        <v>0.9966856855177043</v>
      </c>
      <c r="E84" s="54">
        <f t="shared" si="18"/>
        <v>0.00048518527595333794</v>
      </c>
      <c r="F84" s="53">
        <f t="shared" si="19"/>
        <v>38.36914977935357</v>
      </c>
      <c r="G84" s="53">
        <f t="shared" si="20"/>
        <v>31.708030195540292</v>
      </c>
      <c r="H84" s="53">
        <f t="shared" si="21"/>
        <v>28.429950492095514</v>
      </c>
      <c r="I84" s="53">
        <f t="shared" si="22"/>
        <v>26.211119248051038</v>
      </c>
      <c r="J84" s="53">
        <f t="shared" si="23"/>
        <v>24.991321625271727</v>
      </c>
      <c r="M84" s="51"/>
      <c r="N84" s="51"/>
    </row>
    <row r="85" spans="13:14" ht="12.75">
      <c r="M85" s="51"/>
      <c r="N85" s="51"/>
    </row>
    <row r="86" ht="12.75">
      <c r="N86" s="51"/>
    </row>
  </sheetData>
  <sheetProtection/>
  <mergeCells count="17">
    <mergeCell ref="E1:E2"/>
    <mergeCell ref="M3:S3"/>
    <mergeCell ref="M10:O11"/>
    <mergeCell ref="P10:P11"/>
    <mergeCell ref="Q10:Q11"/>
    <mergeCell ref="K3:K15"/>
    <mergeCell ref="N15:O15"/>
    <mergeCell ref="A1:A2"/>
    <mergeCell ref="B1:B2"/>
    <mergeCell ref="C1:C2"/>
    <mergeCell ref="D1:D2"/>
    <mergeCell ref="F1:J1"/>
    <mergeCell ref="N21:P21"/>
    <mergeCell ref="M16:M17"/>
    <mergeCell ref="M13:M15"/>
    <mergeCell ref="N13:O13"/>
    <mergeCell ref="N14:O14"/>
  </mergeCells>
  <printOptions/>
  <pageMargins left="1.19" right="0.51" top="0.63" bottom="0.72" header="0.5118110236220472" footer="0.5118110236220472"/>
  <pageSetup horizontalDpi="300" verticalDpi="300" orientation="portrait" paperSize="9" r:id="rId3"/>
  <legacyDrawing r:id="rId2"/>
  <oleObjects>
    <oleObject progId="Equation.3" shapeId="187834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G20" sqref="G20"/>
    </sheetView>
  </sheetViews>
  <sheetFormatPr defaultColWidth="9.140625" defaultRowHeight="12.75"/>
  <cols>
    <col min="1" max="1" width="9.140625" style="2" customWidth="1"/>
    <col min="2" max="2" width="10.8515625" style="3" customWidth="1"/>
    <col min="3" max="3" width="13.421875" style="3" customWidth="1"/>
    <col min="4" max="4" width="14.421875" style="3" customWidth="1"/>
    <col min="5" max="5" width="11.00390625" style="2" bestFit="1" customWidth="1"/>
    <col min="6" max="16384" width="9.140625" style="2" customWidth="1"/>
  </cols>
  <sheetData>
    <row r="1" ht="12.75">
      <c r="A1" s="2" t="s">
        <v>13</v>
      </c>
    </row>
    <row r="2" spans="3:4" ht="12.75">
      <c r="C2" s="10"/>
      <c r="D2" s="60" t="s">
        <v>11</v>
      </c>
    </row>
    <row r="3" spans="2:4" ht="37.5" customHeight="1">
      <c r="B3" s="4" t="s">
        <v>16</v>
      </c>
      <c r="C3" s="5" t="s">
        <v>35</v>
      </c>
      <c r="D3" s="6" t="s">
        <v>17</v>
      </c>
    </row>
    <row r="4" spans="2:4" ht="13.5" thickBot="1">
      <c r="B4" s="7" t="s">
        <v>14</v>
      </c>
      <c r="C4" s="8" t="s">
        <v>15</v>
      </c>
      <c r="D4" s="9" t="s">
        <v>18</v>
      </c>
    </row>
    <row r="5" spans="2:4" ht="13.5" thickTop="1">
      <c r="B5" s="10">
        <v>160</v>
      </c>
      <c r="C5" s="11">
        <f>ROUND(2*PI()*(0.6/2)^2,2)</f>
        <v>0.57</v>
      </c>
      <c r="D5" s="12" t="s">
        <v>19</v>
      </c>
    </row>
    <row r="6" spans="2:4" ht="12.75">
      <c r="B6" s="10">
        <f>B5+20</f>
        <v>180</v>
      </c>
      <c r="C6" s="11">
        <f>ROUND(2*PI()*(0.6/2)^2,2)</f>
        <v>0.57</v>
      </c>
      <c r="D6" s="12" t="s">
        <v>19</v>
      </c>
    </row>
    <row r="7" spans="2:4" ht="12.75">
      <c r="B7" s="10">
        <f aca="true" t="shared" si="0" ref="B7:B30">B6+20</f>
        <v>200</v>
      </c>
      <c r="C7" s="11">
        <f>ROUND(2*PI()*(0.6/2)^2,2)</f>
        <v>0.57</v>
      </c>
      <c r="D7" s="12" t="s">
        <v>19</v>
      </c>
    </row>
    <row r="8" spans="2:4" ht="12.75">
      <c r="B8" s="10">
        <f t="shared" si="0"/>
        <v>220</v>
      </c>
      <c r="C8" s="11">
        <f>ROUND(2*PI()*(0.6/2)^2,2)</f>
        <v>0.57</v>
      </c>
      <c r="D8" s="12" t="s">
        <v>19</v>
      </c>
    </row>
    <row r="9" spans="2:4" ht="12.75">
      <c r="B9" s="13">
        <f t="shared" si="0"/>
        <v>240</v>
      </c>
      <c r="C9" s="14">
        <f>ROUND(2*PI()*(0.6/2)^2,2)</f>
        <v>0.57</v>
      </c>
      <c r="D9" s="15" t="s">
        <v>19</v>
      </c>
    </row>
    <row r="10" spans="2:4" ht="12.75">
      <c r="B10" s="10">
        <f t="shared" si="0"/>
        <v>260</v>
      </c>
      <c r="C10" s="11">
        <f>ROUND(3*PI()*(0.6/2)^2,2)</f>
        <v>0.85</v>
      </c>
      <c r="D10" s="16" t="s">
        <v>29</v>
      </c>
    </row>
    <row r="11" spans="2:4" ht="12.75">
      <c r="B11" s="10">
        <f t="shared" si="0"/>
        <v>280</v>
      </c>
      <c r="C11" s="11">
        <f>ROUND(3*PI()*(0.6/2)^2,2)</f>
        <v>0.85</v>
      </c>
      <c r="D11" s="16" t="s">
        <v>29</v>
      </c>
    </row>
    <row r="12" spans="2:4" ht="12.75">
      <c r="B12" s="10">
        <f t="shared" si="0"/>
        <v>300</v>
      </c>
      <c r="C12" s="11">
        <f>ROUND(3*PI()*(0.6/2)^2,2)</f>
        <v>0.85</v>
      </c>
      <c r="D12" s="16" t="s">
        <v>29</v>
      </c>
    </row>
    <row r="13" spans="2:4" ht="12.75">
      <c r="B13" s="13">
        <f t="shared" si="0"/>
        <v>320</v>
      </c>
      <c r="C13" s="14">
        <f>ROUND(3*PI()*(0.6/2)^2,2)</f>
        <v>0.85</v>
      </c>
      <c r="D13" s="17" t="s">
        <v>29</v>
      </c>
    </row>
    <row r="14" spans="2:4" ht="12.75">
      <c r="B14" s="10">
        <f t="shared" si="0"/>
        <v>340</v>
      </c>
      <c r="C14" s="11">
        <f>ROUND(2*PI()*(0.6/2)^2+1*PI()*(0.8/2)^2,2)</f>
        <v>1.07</v>
      </c>
      <c r="D14" s="3" t="s">
        <v>30</v>
      </c>
    </row>
    <row r="15" spans="2:4" ht="12.75">
      <c r="B15" s="10">
        <f t="shared" si="0"/>
        <v>360</v>
      </c>
      <c r="C15" s="11">
        <f>ROUND(2*PI()*(0.6/2)^2+1*PI()*(0.8/2)^2,2)</f>
        <v>1.07</v>
      </c>
      <c r="D15" s="3" t="s">
        <v>30</v>
      </c>
    </row>
    <row r="16" spans="2:4" ht="12.75">
      <c r="B16" s="13">
        <f t="shared" si="0"/>
        <v>380</v>
      </c>
      <c r="C16" s="14">
        <f>ROUND(2*PI()*(0.6/2)^2+1*PI()*(0.8/2)^2,2)</f>
        <v>1.07</v>
      </c>
      <c r="D16" s="18" t="s">
        <v>30</v>
      </c>
    </row>
    <row r="17" spans="2:4" ht="12.75">
      <c r="B17" s="10">
        <f t="shared" si="0"/>
        <v>400</v>
      </c>
      <c r="C17" s="11">
        <f>ROUND(2*PI()*(0.6/2)^2+2*PI()*(0.8/2)^2,2)</f>
        <v>1.57</v>
      </c>
      <c r="D17" s="19" t="s">
        <v>31</v>
      </c>
    </row>
    <row r="18" spans="2:4" ht="12.75">
      <c r="B18" s="10">
        <f t="shared" si="0"/>
        <v>420</v>
      </c>
      <c r="C18" s="11">
        <f>ROUND(2*PI()*(0.6/2)^2+2*PI()*(0.8/2)^2,2)</f>
        <v>1.57</v>
      </c>
      <c r="D18" s="19" t="s">
        <v>31</v>
      </c>
    </row>
    <row r="19" spans="2:4" ht="12.75">
      <c r="B19" s="10">
        <f t="shared" si="0"/>
        <v>440</v>
      </c>
      <c r="C19" s="11">
        <f>ROUND(2*PI()*(0.6/2)^2+2*PI()*(0.8/2)^2,2)</f>
        <v>1.57</v>
      </c>
      <c r="D19" s="19" t="s">
        <v>31</v>
      </c>
    </row>
    <row r="20" spans="2:4" ht="12.75">
      <c r="B20" s="10">
        <f t="shared" si="0"/>
        <v>460</v>
      </c>
      <c r="C20" s="11">
        <f>ROUND(2*PI()*(0.6/2)^2+2*PI()*(0.8/2)^2,2)</f>
        <v>1.57</v>
      </c>
      <c r="D20" s="19" t="s">
        <v>31</v>
      </c>
    </row>
    <row r="21" spans="2:4" ht="12.75">
      <c r="B21" s="13">
        <f t="shared" si="0"/>
        <v>480</v>
      </c>
      <c r="C21" s="14">
        <f>ROUND(2*PI()*(0.6/2)^2+2*PI()*(0.8/2)^2,2)</f>
        <v>1.57</v>
      </c>
      <c r="D21" s="20" t="s">
        <v>31</v>
      </c>
    </row>
    <row r="22" spans="2:4" ht="12.75">
      <c r="B22" s="10">
        <f t="shared" si="0"/>
        <v>500</v>
      </c>
      <c r="C22" s="11">
        <f>ROUND(2*PI()*(0.6/2)^2+3*PI()*(0.8/2)^2,2)</f>
        <v>2.07</v>
      </c>
      <c r="D22" s="12" t="s">
        <v>32</v>
      </c>
    </row>
    <row r="23" spans="2:4" ht="12.75">
      <c r="B23" s="10">
        <f t="shared" si="0"/>
        <v>520</v>
      </c>
      <c r="C23" s="11">
        <f>ROUND(2*PI()*(0.6/2)^2+3*PI()*(0.8/2)^2,2)</f>
        <v>2.07</v>
      </c>
      <c r="D23" s="12" t="s">
        <v>32</v>
      </c>
    </row>
    <row r="24" spans="2:4" ht="12.75">
      <c r="B24" s="13">
        <f t="shared" si="0"/>
        <v>540</v>
      </c>
      <c r="C24" s="14">
        <f>ROUND(2*PI()*(0.6/2)^2+3*PI()*(0.8/2)^2,2)</f>
        <v>2.07</v>
      </c>
      <c r="D24" s="15" t="s">
        <v>32</v>
      </c>
    </row>
    <row r="25" spans="2:4" ht="12.75">
      <c r="B25" s="10">
        <f t="shared" si="0"/>
        <v>560</v>
      </c>
      <c r="C25" s="11">
        <f>ROUND(2*PI()*(0.6/2)^2+3*PI()*(0.9/2)^2,2)</f>
        <v>2.47</v>
      </c>
      <c r="D25" s="16" t="s">
        <v>33</v>
      </c>
    </row>
    <row r="26" spans="2:4" ht="12.75">
      <c r="B26" s="10">
        <f t="shared" si="0"/>
        <v>580</v>
      </c>
      <c r="C26" s="11">
        <f>ROUND(2*PI()*(0.6/2)^2+3*PI()*(0.9/2)^2,2)</f>
        <v>2.47</v>
      </c>
      <c r="D26" s="16" t="s">
        <v>33</v>
      </c>
    </row>
    <row r="27" spans="2:4" ht="12.75">
      <c r="B27" s="13">
        <f t="shared" si="0"/>
        <v>600</v>
      </c>
      <c r="C27" s="14">
        <f>ROUND(2*PI()*(0.6/2)^2+3*PI()*(0.9/2)^2,2)</f>
        <v>2.47</v>
      </c>
      <c r="D27" s="17" t="s">
        <v>33</v>
      </c>
    </row>
    <row r="28" spans="2:4" ht="12.75">
      <c r="B28" s="10">
        <f t="shared" si="0"/>
        <v>620</v>
      </c>
      <c r="C28" s="11">
        <f>ROUND(2*PI()*(0.6/2)^2+4*PI()*(0.9/2)^2,2)</f>
        <v>3.11</v>
      </c>
      <c r="D28" s="3" t="s">
        <v>34</v>
      </c>
    </row>
    <row r="29" spans="2:4" ht="12.75">
      <c r="B29" s="10">
        <f t="shared" si="0"/>
        <v>640</v>
      </c>
      <c r="C29" s="11">
        <f>ROUND(2*PI()*(0.6/2)^2+4*PI()*(0.9/2)^2,2)</f>
        <v>3.11</v>
      </c>
      <c r="D29" s="3" t="s">
        <v>34</v>
      </c>
    </row>
    <row r="30" spans="2:4" ht="12.75">
      <c r="B30" s="10">
        <f t="shared" si="0"/>
        <v>660</v>
      </c>
      <c r="C30" s="11">
        <f>ROUND(2*PI()*(0.6/2)^2+4*PI()*(0.9/2)^2,2)</f>
        <v>3.11</v>
      </c>
      <c r="D30" s="21" t="s">
        <v>34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D13"/>
  <sheetViews>
    <sheetView zoomScalePageLayoutView="0" workbookViewId="0" topLeftCell="A1">
      <selection activeCell="E17" sqref="E17"/>
    </sheetView>
  </sheetViews>
  <sheetFormatPr defaultColWidth="9.140625" defaultRowHeight="12.75"/>
  <cols>
    <col min="4" max="4" width="14.8515625" style="0" customWidth="1"/>
  </cols>
  <sheetData>
    <row r="2" spans="2:4" ht="12.75">
      <c r="B2" s="3"/>
      <c r="C2" s="10"/>
      <c r="D2" s="60" t="s">
        <v>62</v>
      </c>
    </row>
    <row r="3" spans="2:4" ht="38.25">
      <c r="B3" s="4" t="s">
        <v>16</v>
      </c>
      <c r="C3" s="5" t="s">
        <v>35</v>
      </c>
      <c r="D3" s="6" t="s">
        <v>17</v>
      </c>
    </row>
    <row r="4" spans="2:4" ht="13.5" thickBot="1">
      <c r="B4" s="7" t="s">
        <v>14</v>
      </c>
      <c r="C4" s="8" t="s">
        <v>15</v>
      </c>
      <c r="D4" s="9" t="s">
        <v>18</v>
      </c>
    </row>
    <row r="5" spans="2:4" ht="13.5" thickTop="1">
      <c r="B5" s="10">
        <v>3.01</v>
      </c>
      <c r="C5" s="11">
        <v>0.77</v>
      </c>
      <c r="D5" s="12" t="s">
        <v>41</v>
      </c>
    </row>
    <row r="6" spans="2:4" ht="12.75">
      <c r="B6" s="10">
        <v>3.31</v>
      </c>
      <c r="C6" s="11">
        <v>0.77</v>
      </c>
      <c r="D6" s="12" t="s">
        <v>41</v>
      </c>
    </row>
    <row r="7" spans="2:4" ht="12.75">
      <c r="B7" s="10">
        <v>3.61</v>
      </c>
      <c r="C7" s="11">
        <v>0.77</v>
      </c>
      <c r="D7" s="12" t="s">
        <v>41</v>
      </c>
    </row>
    <row r="8" spans="2:4" ht="12.75">
      <c r="B8" s="10">
        <v>3.91</v>
      </c>
      <c r="C8" s="11">
        <v>0.77</v>
      </c>
      <c r="D8" s="12" t="s">
        <v>41</v>
      </c>
    </row>
    <row r="9" spans="2:4" ht="12.75">
      <c r="B9" s="13">
        <v>4.21</v>
      </c>
      <c r="C9" s="11">
        <v>0.77</v>
      </c>
      <c r="D9" s="15" t="s">
        <v>41</v>
      </c>
    </row>
    <row r="10" spans="2:4" ht="12.75">
      <c r="B10" s="10">
        <v>4.51</v>
      </c>
      <c r="C10" s="11">
        <v>0.77</v>
      </c>
      <c r="D10" s="15" t="s">
        <v>41</v>
      </c>
    </row>
    <row r="11" spans="2:4" ht="12.75">
      <c r="B11" s="10">
        <v>4.81</v>
      </c>
      <c r="C11" s="11">
        <v>0.77</v>
      </c>
      <c r="D11" s="15" t="s">
        <v>41</v>
      </c>
    </row>
    <row r="12" spans="2:4" ht="12.75">
      <c r="B12" s="10">
        <v>5.11</v>
      </c>
      <c r="C12" s="11">
        <v>0.77</v>
      </c>
      <c r="D12" s="15" t="s">
        <v>41</v>
      </c>
    </row>
    <row r="13" spans="2:4" ht="12.75">
      <c r="B13" s="13">
        <v>5.41</v>
      </c>
      <c r="C13" s="11">
        <v>0.77</v>
      </c>
      <c r="D13" s="15" t="s">
        <v>41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C47" sqref="C47"/>
    </sheetView>
  </sheetViews>
  <sheetFormatPr defaultColWidth="9.140625" defaultRowHeight="12.75"/>
  <cols>
    <col min="1" max="1" width="9.140625" style="2" customWidth="1"/>
    <col min="2" max="2" width="10.8515625" style="3" customWidth="1"/>
    <col min="3" max="3" width="13.421875" style="3" customWidth="1"/>
    <col min="4" max="4" width="14.421875" style="3" customWidth="1"/>
    <col min="5" max="5" width="11.00390625" style="2" bestFit="1" customWidth="1"/>
    <col min="6" max="16384" width="9.140625" style="2" customWidth="1"/>
  </cols>
  <sheetData>
    <row r="1" spans="1:5" ht="12.75">
      <c r="A1" s="2" t="s">
        <v>47</v>
      </c>
      <c r="E1" s="2" t="s">
        <v>61</v>
      </c>
    </row>
    <row r="2" spans="3:4" ht="12.75">
      <c r="C2" s="10"/>
      <c r="D2" s="60" t="s">
        <v>11</v>
      </c>
    </row>
    <row r="3" spans="2:4" ht="37.5" customHeight="1">
      <c r="B3" s="4" t="s">
        <v>16</v>
      </c>
      <c r="C3" s="5" t="s">
        <v>35</v>
      </c>
      <c r="D3" s="6" t="s">
        <v>17</v>
      </c>
    </row>
    <row r="4" spans="2:4" ht="13.5" thickBot="1">
      <c r="B4" s="7" t="s">
        <v>14</v>
      </c>
      <c r="C4" s="8" t="s">
        <v>15</v>
      </c>
      <c r="D4" s="9" t="s">
        <v>18</v>
      </c>
    </row>
    <row r="5" spans="2:4" ht="13.5" thickTop="1">
      <c r="B5" s="10">
        <v>260</v>
      </c>
      <c r="C5" s="11">
        <f>ROUND(2*PI()*(0.6/2)^2,2)</f>
        <v>0.57</v>
      </c>
      <c r="D5" s="12" t="s">
        <v>41</v>
      </c>
    </row>
    <row r="6" spans="2:4" ht="12.75">
      <c r="B6" s="10">
        <f aca="true" t="shared" si="0" ref="B6:B22">B5+20</f>
        <v>280</v>
      </c>
      <c r="C6" s="11">
        <f>ROUND(2*PI()*(0.6/2)^2,2)</f>
        <v>0.57</v>
      </c>
      <c r="D6" s="12" t="s">
        <v>41</v>
      </c>
    </row>
    <row r="7" spans="2:4" ht="12.75">
      <c r="B7" s="10">
        <f t="shared" si="0"/>
        <v>300</v>
      </c>
      <c r="C7" s="11">
        <f>ROUND(2*PI()*(0.6/2)^2,2)</f>
        <v>0.57</v>
      </c>
      <c r="D7" s="12" t="s">
        <v>41</v>
      </c>
    </row>
    <row r="8" spans="2:4" ht="12.75">
      <c r="B8" s="10">
        <f t="shared" si="0"/>
        <v>320</v>
      </c>
      <c r="C8" s="11">
        <f>ROUND(2*PI()*(0.6/2)^2,2)</f>
        <v>0.57</v>
      </c>
      <c r="D8" s="12" t="s">
        <v>41</v>
      </c>
    </row>
    <row r="9" spans="2:4" ht="12.75">
      <c r="B9" s="13">
        <f t="shared" si="0"/>
        <v>340</v>
      </c>
      <c r="C9" s="14">
        <f>ROUND(2*PI()*(0.6/2)^2,2)</f>
        <v>0.57</v>
      </c>
      <c r="D9" s="15" t="s">
        <v>41</v>
      </c>
    </row>
    <row r="10" spans="2:4" ht="12.75">
      <c r="B10" s="10">
        <f>B9+20</f>
        <v>360</v>
      </c>
      <c r="C10" s="11">
        <f>ROUND(3*PI()*(0.6/2)^2,2)</f>
        <v>0.85</v>
      </c>
      <c r="D10" s="16" t="s">
        <v>42</v>
      </c>
    </row>
    <row r="11" spans="2:4" ht="12.75">
      <c r="B11" s="10">
        <f t="shared" si="0"/>
        <v>380</v>
      </c>
      <c r="C11" s="11">
        <f>ROUND(3*PI()*(0.6/2)^2,2)</f>
        <v>0.85</v>
      </c>
      <c r="D11" s="16" t="s">
        <v>42</v>
      </c>
    </row>
    <row r="12" spans="2:4" ht="12.75">
      <c r="B12" s="10">
        <f t="shared" si="0"/>
        <v>400</v>
      </c>
      <c r="C12" s="11">
        <f>ROUND(3*PI()*(0.6/2)^2,2)</f>
        <v>0.85</v>
      </c>
      <c r="D12" s="16" t="s">
        <v>42</v>
      </c>
    </row>
    <row r="13" spans="2:4" ht="12.75">
      <c r="B13" s="13">
        <f t="shared" si="0"/>
        <v>420</v>
      </c>
      <c r="C13" s="14">
        <f>ROUND(3*PI()*(0.6/2)^2,2)</f>
        <v>0.85</v>
      </c>
      <c r="D13" s="17" t="s">
        <v>42</v>
      </c>
    </row>
    <row r="14" spans="2:4" ht="12.75">
      <c r="B14" s="10">
        <f t="shared" si="0"/>
        <v>440</v>
      </c>
      <c r="C14" s="11">
        <f>ROUND(2*PI()*(0.6/2)^2+1*PI()*(0.8/2)^2,2)</f>
        <v>1.07</v>
      </c>
      <c r="D14" s="19" t="s">
        <v>43</v>
      </c>
    </row>
    <row r="15" spans="2:4" ht="12.75">
      <c r="B15" s="13">
        <f t="shared" si="0"/>
        <v>460</v>
      </c>
      <c r="C15" s="14">
        <f>ROUND(2*PI()*(0.6/2)^2+1*PI()*(0.8/2)^2,2)</f>
        <v>1.07</v>
      </c>
      <c r="D15" s="20" t="s">
        <v>43</v>
      </c>
    </row>
    <row r="16" spans="2:4" ht="12.75">
      <c r="B16" s="13">
        <f t="shared" si="0"/>
        <v>480</v>
      </c>
      <c r="C16" s="14">
        <f>ROUND(2*PI()*(0.6/2)^2+1*PI()*(0.8/2)^2,2)</f>
        <v>1.07</v>
      </c>
      <c r="D16" s="18" t="s">
        <v>44</v>
      </c>
    </row>
    <row r="17" spans="2:4" ht="12.75">
      <c r="B17" s="10">
        <f t="shared" si="0"/>
        <v>500</v>
      </c>
      <c r="C17" s="11">
        <f>ROUND(2*PI()*(0.6/2)^2+2*PI()*(0.8/2)^2,2)</f>
        <v>1.57</v>
      </c>
      <c r="D17" s="74" t="s">
        <v>45</v>
      </c>
    </row>
    <row r="18" spans="2:4" ht="12.75">
      <c r="B18" s="10">
        <f t="shared" si="0"/>
        <v>520</v>
      </c>
      <c r="C18" s="11">
        <f>ROUND(2*PI()*(0.6/2)^2+2*PI()*(0.8/2)^2,2)</f>
        <v>1.57</v>
      </c>
      <c r="D18" s="74" t="s">
        <v>45</v>
      </c>
    </row>
    <row r="19" spans="2:4" ht="12.75">
      <c r="B19" s="10">
        <f t="shared" si="0"/>
        <v>540</v>
      </c>
      <c r="C19" s="11">
        <f>ROUND(2*PI()*(0.6/2)^2+2*PI()*(0.8/2)^2,2)</f>
        <v>1.57</v>
      </c>
      <c r="D19" s="74" t="s">
        <v>45</v>
      </c>
    </row>
    <row r="20" spans="2:4" ht="12.75">
      <c r="B20" s="10">
        <f t="shared" si="0"/>
        <v>560</v>
      </c>
      <c r="C20" s="11">
        <f>ROUND(2*PI()*(0.6/2)^2+2*PI()*(0.8/2)^2,2)</f>
        <v>1.57</v>
      </c>
      <c r="D20" s="74" t="s">
        <v>45</v>
      </c>
    </row>
    <row r="21" spans="2:4" ht="12.75">
      <c r="B21" s="75">
        <f t="shared" si="0"/>
        <v>580</v>
      </c>
      <c r="C21" s="76">
        <f>ROUND(2*PI()*(0.6/2)^2+2*PI()*(0.8/2)^2,2)</f>
        <v>1.57</v>
      </c>
      <c r="D21" s="77" t="s">
        <v>46</v>
      </c>
    </row>
    <row r="22" spans="2:4" ht="12.75">
      <c r="B22" s="10">
        <f t="shared" si="0"/>
        <v>600</v>
      </c>
      <c r="C22" s="11">
        <f>ROUND(2*PI()*(0.6/2)^2+3*PI()*(0.8/2)^2,2)</f>
        <v>2.07</v>
      </c>
      <c r="D22" s="3" t="s">
        <v>46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ziz5m5</dc:creator>
  <cp:keywords/>
  <dc:description/>
  <cp:lastModifiedBy>Goran Uskokovic</cp:lastModifiedBy>
  <cp:lastPrinted>2004-12-28T18:33:14Z</cp:lastPrinted>
  <dcterms:created xsi:type="dcterms:W3CDTF">2004-06-01T16:20:50Z</dcterms:created>
  <dcterms:modified xsi:type="dcterms:W3CDTF">2013-03-01T12:47:36Z</dcterms:modified>
  <cp:category/>
  <cp:version/>
  <cp:contentType/>
  <cp:contentStatus/>
</cp:coreProperties>
</file>