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5266" windowWidth="15480" windowHeight="7365" tabRatio="788" activeTab="2"/>
  </bookViews>
  <sheets>
    <sheet name="DNEVNIK" sheetId="1" r:id="rId1"/>
    <sheet name="MATICNA" sheetId="2" r:id="rId2"/>
    <sheet name="SVEDOCANSTVO" sheetId="3" r:id="rId3"/>
    <sheet name="PODACI" sheetId="4" r:id="rId4"/>
  </sheets>
  <definedNames>
    <definedName name="Imena">'PODACI'!$A$2:$A$50</definedName>
  </definedNames>
  <calcPr fullCalcOnLoad="1"/>
</workbook>
</file>

<file path=xl/sharedStrings.xml><?xml version="1.0" encoding="utf-8"?>
<sst xmlns="http://schemas.openxmlformats.org/spreadsheetml/2006/main" count="115" uniqueCount="73">
  <si>
    <t>ПРЕДМЕТИ</t>
  </si>
  <si>
    <t>Српски језик</t>
  </si>
  <si>
    <t>Енглески језик</t>
  </si>
  <si>
    <t>Руски језик</t>
  </si>
  <si>
    <t>Историја</t>
  </si>
  <si>
    <t>Географија</t>
  </si>
  <si>
    <t>Психологија</t>
  </si>
  <si>
    <t>Биологија</t>
  </si>
  <si>
    <t>Хемија</t>
  </si>
  <si>
    <t>Математика</t>
  </si>
  <si>
    <t>Физика</t>
  </si>
  <si>
    <t>Инфрматика и рачунарство</t>
  </si>
  <si>
    <t>Музичка уметност</t>
  </si>
  <si>
    <t>Ликовна уметност</t>
  </si>
  <si>
    <t>Физичко васпитање</t>
  </si>
  <si>
    <t>Владање</t>
  </si>
  <si>
    <t>Верска настава</t>
  </si>
  <si>
    <t>ПРОСЕК</t>
  </si>
  <si>
    <t>Редни број</t>
  </si>
  <si>
    <t>истиче се</t>
  </si>
  <si>
    <t>добар</t>
  </si>
  <si>
    <t>задовољава</t>
  </si>
  <si>
    <t>ОПШТИ УСПЕХ</t>
  </si>
  <si>
    <t>ПРЕЗИМЕ И ИМЕ УЧЕНИКА</t>
  </si>
  <si>
    <t>БРОЈ СЛАБИХ ОЦЕНА</t>
  </si>
  <si>
    <t>ПРОСЕЧНА ОЦЕНА</t>
  </si>
  <si>
    <t>ОДЛИЧНИ</t>
  </si>
  <si>
    <t>ВРЛО ДОБРИ</t>
  </si>
  <si>
    <t>ДОБРИ</t>
  </si>
  <si>
    <t>ДОВОЉНИ</t>
  </si>
  <si>
    <t>НЕДОВОЉНИ</t>
  </si>
  <si>
    <t>ТРОМЕСЕЧЈЕ</t>
  </si>
  <si>
    <t>КРАЈ ГОДИНЕ</t>
  </si>
  <si>
    <t>ИМЕ ОЦА</t>
  </si>
  <si>
    <t>МАТИЧНИ БРОЈ</t>
  </si>
  <si>
    <t>ЈЕДИНСТВЕНИ МАТИЧНИ БРОЈ ГРАЂАНА</t>
  </si>
  <si>
    <t>МАТИЧНА КЊИГА УЧЕНИКА</t>
  </si>
  <si>
    <t>Јанко</t>
  </si>
  <si>
    <t>Марко</t>
  </si>
  <si>
    <t>Станко</t>
  </si>
  <si>
    <t>СВЕДОЧАНСТВО</t>
  </si>
  <si>
    <t>о завршеном другом разреду Гимназије природно-математичког смера</t>
  </si>
  <si>
    <t>презиме и име ученика</t>
  </si>
  <si>
    <t>име оца</t>
  </si>
  <si>
    <t>матични број</t>
  </si>
  <si>
    <t>јединствени матични број грађана</t>
  </si>
  <si>
    <t>Српски језик ………………………….</t>
  </si>
  <si>
    <t>Енглески језик ………………………..</t>
  </si>
  <si>
    <t>Руски језик ……………………………</t>
  </si>
  <si>
    <t>Историја ………………………………</t>
  </si>
  <si>
    <t>Географија ……………………………</t>
  </si>
  <si>
    <t>Психологија …………………………..</t>
  </si>
  <si>
    <t>Биологија ……………………………..</t>
  </si>
  <si>
    <t>Хемија …………………………………</t>
  </si>
  <si>
    <t>Математика …………………………..</t>
  </si>
  <si>
    <t>Физика …………………………………</t>
  </si>
  <si>
    <t>Информатика и рачунарство ………</t>
  </si>
  <si>
    <t>Музичка уметност ……………………</t>
  </si>
  <si>
    <t>Ликовна уметност ……………………</t>
  </si>
  <si>
    <t>Физичко васпитање …………………</t>
  </si>
  <si>
    <t>Владање ………………………………</t>
  </si>
  <si>
    <t>Верска настава ………………………</t>
  </si>
  <si>
    <t>ОПШТИ УСПЕХ ……………………..</t>
  </si>
  <si>
    <t>директор школе</t>
  </si>
  <si>
    <t>разредни старешина</t>
  </si>
  <si>
    <t>Марко Марковић</t>
  </si>
  <si>
    <t>Пера Перић</t>
  </si>
  <si>
    <t>Жика Жикић</t>
  </si>
  <si>
    <t>Мика Микић</t>
  </si>
  <si>
    <t>Рајко</t>
  </si>
  <si>
    <t>ИМЕНА</t>
  </si>
  <si>
    <t>(</t>
  </si>
  <si>
    <t>)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</si>
</sst>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  <numFmt numFmtId="174" formatCode="0.000"/>
    <numFmt numFmtId="175" formatCode="0.00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2"/>
      <name val="Calibri"/>
      <family val="2"/>
    </font>
    <font>
      <b/>
      <sz val="24"/>
      <color indexed="30"/>
      <name val="Arial"/>
      <family val="2"/>
    </font>
    <font>
      <sz val="8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8000"/>
      <name val="Calibri"/>
      <family val="2"/>
    </font>
    <font>
      <b/>
      <sz val="11"/>
      <color rgb="FF00B05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u val="single"/>
      <sz val="11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"/>
      <name val="Arial"/>
      <family val="2"/>
    </font>
    <font>
      <sz val="11"/>
      <color theme="0"/>
      <name val="Arial"/>
      <family val="2"/>
    </font>
    <font>
      <b/>
      <sz val="20"/>
      <color theme="1"/>
      <name val="Arial"/>
      <family val="2"/>
    </font>
    <font>
      <b/>
      <sz val="11"/>
      <color rgb="FFFF0000"/>
      <name val="Arial"/>
      <family val="2"/>
    </font>
    <font>
      <b/>
      <sz val="24"/>
      <color rgb="FF0033CC"/>
      <name val="Arial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206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double">
        <color rgb="FFFF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 style="medium"/>
      <bottom style="medium"/>
    </border>
    <border>
      <left>
        <color indexed="63"/>
      </left>
      <right style="medium"/>
      <top style="medium"/>
      <bottom style="double">
        <color rgb="FFFF0000"/>
      </bottom>
    </border>
    <border>
      <left>
        <color indexed="63"/>
      </left>
      <right style="double">
        <color rgb="FFFF0000"/>
      </right>
      <top style="medium"/>
      <bottom style="double">
        <color rgb="FFFF0000"/>
      </bottom>
    </border>
    <border>
      <left style="thin"/>
      <right style="medium"/>
      <top>
        <color indexed="63"/>
      </top>
      <bottom>
        <color indexed="63"/>
      </bottom>
    </border>
    <border>
      <left style="double">
        <color rgb="FFFF0000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>
        <color rgb="FFFF0000"/>
      </bottom>
    </border>
    <border>
      <left style="medium"/>
      <right style="thin"/>
      <top style="double">
        <color rgb="FFFF0000"/>
      </top>
      <bottom>
        <color indexed="63"/>
      </bottom>
    </border>
    <border>
      <left style="thin"/>
      <right style="thin"/>
      <top style="double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>
        <color rgb="FFFF0000"/>
      </bottom>
    </border>
    <border>
      <left>
        <color indexed="63"/>
      </left>
      <right style="thin"/>
      <top style="double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FF0000"/>
      </right>
      <top style="medium"/>
      <bottom>
        <color indexed="63"/>
      </bottom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>
        <color rgb="FFFF0000"/>
      </right>
      <top>
        <color indexed="63"/>
      </top>
      <bottom>
        <color indexed="63"/>
      </bottom>
    </border>
    <border>
      <left style="thin"/>
      <right style="double">
        <color rgb="FFFF0000"/>
      </right>
      <top>
        <color indexed="63"/>
      </top>
      <bottom style="medium"/>
    </border>
    <border>
      <left>
        <color indexed="63"/>
      </left>
      <right style="medium"/>
      <top style="double">
        <color rgb="FFFF0000"/>
      </top>
      <bottom>
        <color indexed="63"/>
      </bottom>
    </border>
    <border>
      <left style="double">
        <color rgb="FFFF0000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B2B2B2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>
        <color indexed="63"/>
      </top>
      <bottom style="medium"/>
    </border>
    <border>
      <left style="thin">
        <color rgb="FFB2B2B2"/>
      </left>
      <right style="thin">
        <color rgb="FFFF0000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50" fillId="4" borderId="10" xfId="17" applyFont="1" applyBorder="1" applyAlignment="1">
      <alignment horizontal="center" vertical="center" textRotation="90" wrapText="1"/>
    </xf>
    <xf numFmtId="0" fontId="50" fillId="4" borderId="10" xfId="17" applyFont="1" applyBorder="1" applyAlignment="1">
      <alignment horizontal="center" vertical="center" textRotation="90"/>
    </xf>
    <xf numFmtId="0" fontId="50" fillId="2" borderId="11" xfId="15" applyFont="1" applyBorder="1" applyAlignment="1">
      <alignment/>
    </xf>
    <xf numFmtId="1" fontId="0" fillId="4" borderId="12" xfId="17" applyNumberFormat="1" applyBorder="1" applyAlignment="1">
      <alignment horizontal="center" vertical="center"/>
    </xf>
    <xf numFmtId="1" fontId="0" fillId="4" borderId="13" xfId="17" applyNumberFormat="1" applyBorder="1" applyAlignment="1">
      <alignment horizontal="center" vertical="center"/>
    </xf>
    <xf numFmtId="0" fontId="50" fillId="7" borderId="13" xfId="20" applyFont="1" applyBorder="1" applyAlignment="1">
      <alignment horizontal="center" vertical="center"/>
    </xf>
    <xf numFmtId="0" fontId="50" fillId="4" borderId="14" xfId="17" applyFont="1" applyBorder="1" applyAlignment="1">
      <alignment horizontal="center" vertical="center" textRotation="90"/>
    </xf>
    <xf numFmtId="0" fontId="50" fillId="4" borderId="15" xfId="17" applyFont="1" applyBorder="1" applyAlignment="1">
      <alignment horizontal="center" vertical="center" textRotation="90" wrapText="1"/>
    </xf>
    <xf numFmtId="0" fontId="0" fillId="4" borderId="11" xfId="17" applyBorder="1" applyAlignment="1">
      <alignment horizontal="center" vertical="center"/>
    </xf>
    <xf numFmtId="2" fontId="50" fillId="6" borderId="12" xfId="19" applyNumberFormat="1" applyFont="1" applyBorder="1" applyAlignment="1">
      <alignment horizontal="center" vertical="center"/>
    </xf>
    <xf numFmtId="0" fontId="50" fillId="2" borderId="11" xfId="15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50" fillId="8" borderId="17" xfId="21" applyFont="1" applyBorder="1" applyAlignment="1">
      <alignment/>
    </xf>
    <xf numFmtId="0" fontId="19" fillId="31" borderId="18" xfId="54" applyFont="1" applyBorder="1" applyAlignment="1">
      <alignment horizontal="center"/>
    </xf>
    <xf numFmtId="0" fontId="0" fillId="0" borderId="19" xfId="0" applyBorder="1" applyAlignment="1">
      <alignment/>
    </xf>
    <xf numFmtId="0" fontId="52" fillId="19" borderId="20" xfId="32" applyFont="1" applyBorder="1" applyAlignment="1">
      <alignment horizontal="center" vertical="center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/>
    </xf>
    <xf numFmtId="0" fontId="53" fillId="33" borderId="25" xfId="0" applyFont="1" applyFill="1" applyBorder="1" applyAlignment="1">
      <alignment horizontal="center"/>
    </xf>
    <xf numFmtId="0" fontId="54" fillId="2" borderId="26" xfId="15" applyFont="1" applyBorder="1" applyAlignment="1">
      <alignment horizontal="center" vertical="center" wrapText="1"/>
    </xf>
    <xf numFmtId="0" fontId="54" fillId="8" borderId="27" xfId="21" applyFont="1" applyBorder="1" applyAlignment="1">
      <alignment textRotation="90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28" xfId="0" applyBorder="1" applyAlignment="1">
      <alignment/>
    </xf>
    <xf numFmtId="0" fontId="53" fillId="33" borderId="12" xfId="0" applyFont="1" applyFill="1" applyBorder="1" applyAlignment="1">
      <alignment horizontal="center"/>
    </xf>
    <xf numFmtId="0" fontId="53" fillId="33" borderId="29" xfId="0" applyFont="1" applyFill="1" applyBorder="1" applyAlignment="1">
      <alignment horizontal="center"/>
    </xf>
    <xf numFmtId="0" fontId="53" fillId="33" borderId="30" xfId="0" applyFont="1" applyFill="1" applyBorder="1" applyAlignment="1">
      <alignment horizontal="center"/>
    </xf>
    <xf numFmtId="0" fontId="52" fillId="19" borderId="31" xfId="32" applyFont="1" applyBorder="1" applyAlignment="1">
      <alignment horizontal="center" vertical="center"/>
    </xf>
    <xf numFmtId="0" fontId="52" fillId="19" borderId="32" xfId="32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2" fillId="19" borderId="35" xfId="32" applyFont="1" applyBorder="1" applyAlignment="1">
      <alignment horizontal="center" vertical="center"/>
    </xf>
    <xf numFmtId="0" fontId="53" fillId="33" borderId="17" xfId="0" applyFont="1" applyFill="1" applyBorder="1" applyAlignment="1">
      <alignment horizontal="center"/>
    </xf>
    <xf numFmtId="0" fontId="53" fillId="33" borderId="36" xfId="0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/>
    </xf>
    <xf numFmtId="2" fontId="52" fillId="19" borderId="31" xfId="32" applyNumberFormat="1" applyFont="1" applyBorder="1" applyAlignment="1">
      <alignment horizontal="center" vertical="center"/>
    </xf>
    <xf numFmtId="0" fontId="22" fillId="19" borderId="38" xfId="32" applyFont="1" applyBorder="1" applyAlignment="1">
      <alignment horizontal="center" vertical="center"/>
    </xf>
    <xf numFmtId="0" fontId="22" fillId="19" borderId="32" xfId="32" applyFont="1" applyBorder="1" applyAlignment="1">
      <alignment horizontal="center" vertical="center"/>
    </xf>
    <xf numFmtId="0" fontId="0" fillId="0" borderId="39" xfId="0" applyBorder="1" applyAlignment="1">
      <alignment/>
    </xf>
    <xf numFmtId="0" fontId="54" fillId="3" borderId="14" xfId="16" applyFont="1" applyBorder="1" applyAlignment="1">
      <alignment horizontal="center" vertical="center"/>
    </xf>
    <xf numFmtId="0" fontId="54" fillId="5" borderId="14" xfId="18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40" xfId="0" applyBorder="1" applyAlignment="1">
      <alignment/>
    </xf>
    <xf numFmtId="0" fontId="56" fillId="0" borderId="0" xfId="0" applyFont="1" applyBorder="1" applyAlignment="1">
      <alignment vertical="top"/>
    </xf>
    <xf numFmtId="0" fontId="56" fillId="0" borderId="22" xfId="0" applyFont="1" applyBorder="1" applyAlignment="1">
      <alignment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4" fillId="8" borderId="14" xfId="21" applyFont="1" applyBorder="1" applyAlignment="1">
      <alignment textRotation="90"/>
    </xf>
    <xf numFmtId="0" fontId="54" fillId="2" borderId="14" xfId="15" applyFont="1" applyBorder="1" applyAlignment="1">
      <alignment horizontal="center" vertical="center" wrapText="1"/>
    </xf>
    <xf numFmtId="0" fontId="54" fillId="7" borderId="45" xfId="20" applyFont="1" applyBorder="1" applyAlignment="1">
      <alignment horizontal="center" vertical="center" wrapText="1"/>
    </xf>
    <xf numFmtId="0" fontId="50" fillId="8" borderId="46" xfId="21" applyFont="1" applyBorder="1" applyAlignment="1">
      <alignment/>
    </xf>
    <xf numFmtId="0" fontId="50" fillId="2" borderId="47" xfId="15" applyFont="1" applyBorder="1" applyAlignment="1">
      <alignment/>
    </xf>
    <xf numFmtId="0" fontId="0" fillId="3" borderId="47" xfId="16" applyFont="1" applyBorder="1" applyAlignment="1">
      <alignment horizontal="left" vertical="center"/>
    </xf>
    <xf numFmtId="0" fontId="0" fillId="5" borderId="47" xfId="18" applyBorder="1" applyAlignment="1">
      <alignment horizontal="left" vertical="center"/>
    </xf>
    <xf numFmtId="0" fontId="0" fillId="7" borderId="48" xfId="20" applyBorder="1" applyAlignment="1">
      <alignment horizontal="left" vertical="center"/>
    </xf>
    <xf numFmtId="0" fontId="50" fillId="2" borderId="47" xfId="15" applyFont="1" applyBorder="1" applyAlignment="1">
      <alignment vertical="center" wrapText="1"/>
    </xf>
    <xf numFmtId="0" fontId="0" fillId="3" borderId="47" xfId="16" applyFont="1" applyBorder="1" applyAlignment="1">
      <alignment horizontal="left" vertical="center"/>
    </xf>
    <xf numFmtId="0" fontId="55" fillId="0" borderId="0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55" fillId="0" borderId="41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2" fontId="55" fillId="0" borderId="41" xfId="0" applyNumberFormat="1" applyFont="1" applyBorder="1" applyAlignment="1">
      <alignment horizontal="center"/>
    </xf>
    <xf numFmtId="0" fontId="55" fillId="0" borderId="50" xfId="0" applyFont="1" applyBorder="1" applyAlignment="1">
      <alignment horizontal="center"/>
    </xf>
    <xf numFmtId="0" fontId="57" fillId="0" borderId="50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58" fillId="0" borderId="41" xfId="0" applyFont="1" applyBorder="1" applyAlignment="1">
      <alignment horizontal="left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" fontId="60" fillId="0" borderId="0" xfId="0" applyNumberFormat="1" applyFont="1" applyBorder="1" applyAlignment="1">
      <alignment/>
    </xf>
    <xf numFmtId="0" fontId="61" fillId="0" borderId="22" xfId="0" applyFont="1" applyBorder="1" applyAlignment="1">
      <alignment horizontal="center" vertical="center"/>
    </xf>
    <xf numFmtId="0" fontId="22" fillId="31" borderId="54" xfId="54" applyFont="1" applyBorder="1" applyAlignment="1">
      <alignment horizontal="center" vertical="center" textRotation="90"/>
    </xf>
    <xf numFmtId="0" fontId="22" fillId="31" borderId="55" xfId="54" applyFont="1" applyBorder="1" applyAlignment="1">
      <alignment horizontal="center" vertical="center" textRotation="90"/>
    </xf>
    <xf numFmtId="0" fontId="26" fillId="19" borderId="20" xfId="32" applyFont="1" applyBorder="1" applyAlignment="1">
      <alignment horizontal="center"/>
    </xf>
    <xf numFmtId="0" fontId="26" fillId="19" borderId="56" xfId="32" applyFont="1" applyBorder="1" applyAlignment="1">
      <alignment horizontal="center"/>
    </xf>
    <xf numFmtId="0" fontId="50" fillId="33" borderId="57" xfId="15" applyFont="1" applyFill="1" applyBorder="1" applyAlignment="1">
      <alignment horizontal="right"/>
    </xf>
    <xf numFmtId="0" fontId="50" fillId="33" borderId="21" xfId="15" applyFont="1" applyFill="1" applyBorder="1" applyAlignment="1">
      <alignment horizontal="right"/>
    </xf>
    <xf numFmtId="0" fontId="50" fillId="33" borderId="58" xfId="15" applyFont="1" applyFill="1" applyBorder="1" applyAlignment="1">
      <alignment horizontal="right"/>
    </xf>
    <xf numFmtId="0" fontId="50" fillId="33" borderId="24" xfId="15" applyFont="1" applyFill="1" applyBorder="1" applyAlignment="1">
      <alignment horizontal="right"/>
    </xf>
    <xf numFmtId="0" fontId="62" fillId="34" borderId="59" xfId="21" applyFont="1" applyFill="1" applyBorder="1" applyAlignment="1">
      <alignment horizontal="center" vertical="center"/>
    </xf>
    <xf numFmtId="0" fontId="51" fillId="34" borderId="60" xfId="0" applyFont="1" applyFill="1" applyBorder="1" applyAlignment="1">
      <alignment vertical="center"/>
    </xf>
    <xf numFmtId="0" fontId="2" fillId="29" borderId="43" xfId="47" applyFont="1" applyBorder="1" applyAlignment="1">
      <alignment horizontal="center" vertical="center"/>
    </xf>
    <xf numFmtId="0" fontId="2" fillId="29" borderId="44" xfId="47" applyFont="1" applyBorder="1" applyAlignment="1">
      <alignment horizontal="center" vertical="center"/>
    </xf>
    <xf numFmtId="0" fontId="54" fillId="6" borderId="61" xfId="19" applyFont="1" applyBorder="1" applyAlignment="1">
      <alignment horizontal="center" vertical="center" textRotation="90" wrapText="1"/>
    </xf>
    <xf numFmtId="0" fontId="54" fillId="6" borderId="62" xfId="19" applyFont="1" applyBorder="1" applyAlignment="1">
      <alignment horizontal="center" vertical="center" textRotation="90" wrapText="1"/>
    </xf>
    <xf numFmtId="0" fontId="54" fillId="7" borderId="63" xfId="20" applyFont="1" applyBorder="1" applyAlignment="1">
      <alignment horizontal="center" vertical="center" textRotation="90" wrapText="1"/>
    </xf>
    <xf numFmtId="0" fontId="54" fillId="7" borderId="64" xfId="20" applyFont="1" applyBorder="1" applyAlignment="1">
      <alignment horizontal="center" vertical="center" textRotation="90" wrapText="1"/>
    </xf>
    <xf numFmtId="0" fontId="63" fillId="32" borderId="65" xfId="55" applyFont="1" applyBorder="1" applyAlignment="1">
      <alignment horizontal="center" vertical="center"/>
    </xf>
    <xf numFmtId="0" fontId="63" fillId="32" borderId="66" xfId="55" applyFont="1" applyBorder="1" applyAlignment="1">
      <alignment horizontal="center" vertical="center"/>
    </xf>
    <xf numFmtId="0" fontId="63" fillId="32" borderId="67" xfId="55" applyFont="1" applyBorder="1" applyAlignment="1">
      <alignment horizontal="center" vertical="center"/>
    </xf>
    <xf numFmtId="0" fontId="55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64" fillId="0" borderId="41" xfId="0" applyFont="1" applyBorder="1" applyAlignment="1">
      <alignment horizontal="center"/>
    </xf>
    <xf numFmtId="0" fontId="65" fillId="0" borderId="68" xfId="0" applyFont="1" applyBorder="1" applyAlignment="1">
      <alignment horizontal="center" vertical="top"/>
    </xf>
    <xf numFmtId="0" fontId="55" fillId="0" borderId="0" xfId="0" applyFont="1" applyBorder="1" applyAlignment="1">
      <alignment horizontal="left"/>
    </xf>
    <xf numFmtId="0" fontId="55" fillId="0" borderId="41" xfId="0" applyFont="1" applyBorder="1" applyAlignment="1">
      <alignment horizontal="left"/>
    </xf>
    <xf numFmtId="2" fontId="58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56" fillId="0" borderId="68" xfId="0" applyFont="1" applyBorder="1" applyAlignment="1">
      <alignment horizontal="center" vertical="top"/>
    </xf>
    <xf numFmtId="0" fontId="61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49" fontId="55" fillId="0" borderId="41" xfId="0" applyNumberFormat="1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0" borderId="7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B1">
      <selection activeCell="C4" sqref="C4"/>
    </sheetView>
  </sheetViews>
  <sheetFormatPr defaultColWidth="9.140625" defaultRowHeight="15"/>
  <cols>
    <col min="1" max="1" width="0.71875" style="0" customWidth="1"/>
    <col min="2" max="2" width="3.57421875" style="0" customWidth="1"/>
    <col min="3" max="3" width="24.421875" style="0" customWidth="1"/>
    <col min="4" max="13" width="4.7109375" style="0" customWidth="1"/>
    <col min="14" max="14" width="5.140625" style="0" customWidth="1"/>
    <col min="15" max="18" width="4.7109375" style="0" customWidth="1"/>
    <col min="19" max="19" width="13.140625" style="0" customWidth="1"/>
    <col min="20" max="20" width="7.7109375" style="0" customWidth="1"/>
    <col min="21" max="21" width="13.7109375" style="0" customWidth="1"/>
    <col min="22" max="22" width="4.7109375" style="0" customWidth="1"/>
  </cols>
  <sheetData>
    <row r="1" spans="2:22" ht="3.75" customHeight="1" thickBot="1">
      <c r="B1" s="16" t="s">
        <v>31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30" customHeight="1" thickBot="1" thickTop="1">
      <c r="A2" s="13"/>
      <c r="B2" s="96" t="s">
        <v>32</v>
      </c>
      <c r="C2" s="97"/>
      <c r="D2" s="98" t="s">
        <v>0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9"/>
      <c r="T2" s="100" t="s">
        <v>25</v>
      </c>
      <c r="U2" s="102" t="s">
        <v>22</v>
      </c>
      <c r="V2" s="88" t="s">
        <v>24</v>
      </c>
    </row>
    <row r="3" spans="1:22" ht="103.5" customHeight="1" thickBot="1" thickTop="1">
      <c r="A3" s="13"/>
      <c r="B3" s="25" t="s">
        <v>18</v>
      </c>
      <c r="C3" s="24" t="s">
        <v>23</v>
      </c>
      <c r="D3" s="7" t="s">
        <v>1</v>
      </c>
      <c r="E3" s="1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8" t="s">
        <v>16</v>
      </c>
      <c r="T3" s="101"/>
      <c r="U3" s="103"/>
      <c r="V3" s="89"/>
    </row>
    <row r="4" spans="1:26" ht="15.75" thickBot="1">
      <c r="A4" s="13"/>
      <c r="B4" s="14">
        <v>1</v>
      </c>
      <c r="C4" s="3" t="s">
        <v>65</v>
      </c>
      <c r="D4" s="4">
        <v>1</v>
      </c>
      <c r="E4" s="5">
        <v>2</v>
      </c>
      <c r="F4" s="5">
        <v>3</v>
      </c>
      <c r="G4" s="5">
        <v>3</v>
      </c>
      <c r="H4" s="5">
        <v>3</v>
      </c>
      <c r="I4" s="5">
        <v>2</v>
      </c>
      <c r="J4" s="5">
        <v>1</v>
      </c>
      <c r="K4" s="5">
        <v>2</v>
      </c>
      <c r="L4" s="5">
        <v>3</v>
      </c>
      <c r="M4" s="5">
        <v>2</v>
      </c>
      <c r="N4" s="5">
        <v>4</v>
      </c>
      <c r="O4" s="5">
        <v>5</v>
      </c>
      <c r="P4" s="5">
        <v>3</v>
      </c>
      <c r="Q4" s="5">
        <v>5</v>
      </c>
      <c r="R4" s="5">
        <v>2</v>
      </c>
      <c r="S4" s="9" t="s">
        <v>20</v>
      </c>
      <c r="T4" s="10" t="str">
        <f>IF(ISERROR(AVERAGE(D4:R4)),"",IF(COUNTIF(D4:R4,"1")&gt;0,"1",AVERAGE(D4:R4)))</f>
        <v>1</v>
      </c>
      <c r="U4" s="6" t="str">
        <f>IF(T4="","",IF(V4&gt;0,"Недовољан",IF(T4&lt;2.5,"Довољан",IF(T4&lt;3.5,"Добар",IF(T4&lt;4.5,"Врло добар","Одличан")))))</f>
        <v>Недовољан</v>
      </c>
      <c r="V4" s="15">
        <f>COUNTIF(D4:R4,"=1")</f>
        <v>2</v>
      </c>
      <c r="Z4">
        <v>1</v>
      </c>
    </row>
    <row r="5" spans="1:26" ht="15.75" thickBot="1">
      <c r="A5" s="13"/>
      <c r="B5" s="14">
        <v>2</v>
      </c>
      <c r="C5" s="11" t="s">
        <v>66</v>
      </c>
      <c r="D5" s="4">
        <v>4</v>
      </c>
      <c r="E5" s="5">
        <v>4</v>
      </c>
      <c r="F5" s="5">
        <v>4</v>
      </c>
      <c r="G5" s="5">
        <v>4</v>
      </c>
      <c r="H5" s="5">
        <v>4</v>
      </c>
      <c r="I5" s="5">
        <v>4</v>
      </c>
      <c r="J5" s="5">
        <v>4</v>
      </c>
      <c r="K5" s="5">
        <v>4</v>
      </c>
      <c r="L5" s="5">
        <v>4</v>
      </c>
      <c r="M5" s="5">
        <v>4</v>
      </c>
      <c r="N5" s="5">
        <v>5</v>
      </c>
      <c r="O5" s="5">
        <v>4</v>
      </c>
      <c r="P5" s="5">
        <v>4</v>
      </c>
      <c r="Q5" s="5">
        <v>5</v>
      </c>
      <c r="R5" s="5">
        <v>5</v>
      </c>
      <c r="S5" s="9" t="s">
        <v>21</v>
      </c>
      <c r="T5" s="10">
        <f>IF(ISERROR(AVERAGE(D5:R5)),"",IF(COUNTIF(D5:R5,"1")&gt;0,"1",AVERAGE(D5:R5)))</f>
        <v>4.2</v>
      </c>
      <c r="U5" s="6" t="str">
        <f>IF(T5="","",IF(V5&gt;0,"Недовољан",IF(T5&lt;2.5,"Довољан",IF(T5&lt;3.5,"Добар",IF(T5&lt;4.5,"Врло добар","Одличан")))))</f>
        <v>Врло добар</v>
      </c>
      <c r="V5" s="15">
        <f>COUNTIF(D5:R5,"=1")</f>
        <v>0</v>
      </c>
      <c r="Z5">
        <v>2</v>
      </c>
    </row>
    <row r="6" spans="1:26" ht="15.75" thickBot="1">
      <c r="A6" s="13"/>
      <c r="B6" s="14">
        <v>3</v>
      </c>
      <c r="C6" s="3" t="s">
        <v>67</v>
      </c>
      <c r="D6" s="4">
        <v>5</v>
      </c>
      <c r="E6" s="5">
        <v>3</v>
      </c>
      <c r="F6" s="5">
        <v>2</v>
      </c>
      <c r="G6" s="5">
        <v>4</v>
      </c>
      <c r="H6" s="5">
        <v>3</v>
      </c>
      <c r="I6" s="5">
        <v>3</v>
      </c>
      <c r="J6" s="5">
        <v>3</v>
      </c>
      <c r="K6" s="5">
        <v>3</v>
      </c>
      <c r="L6" s="5">
        <v>3</v>
      </c>
      <c r="M6" s="5">
        <v>2</v>
      </c>
      <c r="N6" s="5">
        <v>5</v>
      </c>
      <c r="O6" s="5">
        <v>5</v>
      </c>
      <c r="P6" s="5">
        <v>5</v>
      </c>
      <c r="Q6" s="5">
        <v>5</v>
      </c>
      <c r="R6" s="5">
        <v>5</v>
      </c>
      <c r="S6" s="9" t="s">
        <v>19</v>
      </c>
      <c r="T6" s="10">
        <f>IF(ISERROR(AVERAGE(D6:R6)),"",IF(COUNTIF(D6:R6,"1")&gt;0,"1",AVERAGE(D6:R6)))</f>
        <v>3.7333333333333334</v>
      </c>
      <c r="U6" s="6" t="str">
        <f>IF(T6="","",IF(V6&gt;0,"Недовољан",IF(T6&lt;2.5,"Довољан",IF(T6&lt;3.5,"Добар",IF(T6&lt;4.5,"Врло добар","Одличан")))))</f>
        <v>Врло добар</v>
      </c>
      <c r="V6" s="15">
        <f>COUNTIF(D6:R6,"=1")</f>
        <v>0</v>
      </c>
      <c r="Z6">
        <v>3</v>
      </c>
    </row>
    <row r="7" spans="1:26" ht="15.75" thickBot="1">
      <c r="A7" s="13"/>
      <c r="B7" s="14">
        <v>4</v>
      </c>
      <c r="C7" s="3" t="s">
        <v>68</v>
      </c>
      <c r="D7" s="4">
        <v>5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5</v>
      </c>
      <c r="K7" s="5">
        <v>5</v>
      </c>
      <c r="L7" s="5">
        <v>5</v>
      </c>
      <c r="M7" s="5">
        <v>5</v>
      </c>
      <c r="N7" s="5">
        <v>5</v>
      </c>
      <c r="O7" s="5">
        <v>5</v>
      </c>
      <c r="P7" s="5">
        <v>5</v>
      </c>
      <c r="Q7" s="5">
        <v>5</v>
      </c>
      <c r="R7" s="5">
        <v>5</v>
      </c>
      <c r="S7" s="9" t="s">
        <v>19</v>
      </c>
      <c r="T7" s="10">
        <f>IF(ISERROR(AVERAGE(D7:R7)),"",IF(COUNTIF(D7:R7,"1")&gt;0,"1",AVERAGE(D7:R7)))</f>
        <v>5</v>
      </c>
      <c r="U7" s="6" t="str">
        <f>IF(T7="","",IF(V7&gt;0,"Недовољан",IF(T7&lt;2.5,"Довољан",IF(T7&lt;3.5,"Добар",IF(T7&lt;4.5,"Врло добар","Одличан")))))</f>
        <v>Одличан</v>
      </c>
      <c r="V7" s="15">
        <f>COUNTIF(D7:R7,"=1")</f>
        <v>0</v>
      </c>
      <c r="Z7">
        <v>4</v>
      </c>
    </row>
    <row r="8" spans="1:22" ht="17.25" thickBot="1" thickTop="1">
      <c r="A8" s="13"/>
      <c r="B8" s="90" t="s">
        <v>17</v>
      </c>
      <c r="C8" s="91"/>
      <c r="D8" s="32">
        <f aca="true" t="shared" si="0" ref="D8:R8">IF(ISERROR(AVERAGE(D4:D7)),"",AVERAGE(D4:D7))</f>
        <v>3.75</v>
      </c>
      <c r="E8" s="33">
        <f t="shared" si="0"/>
        <v>3.5</v>
      </c>
      <c r="F8" s="33">
        <f t="shared" si="0"/>
        <v>3.5</v>
      </c>
      <c r="G8" s="33">
        <f t="shared" si="0"/>
        <v>4</v>
      </c>
      <c r="H8" s="33">
        <f t="shared" si="0"/>
        <v>3.75</v>
      </c>
      <c r="I8" s="33">
        <f t="shared" si="0"/>
        <v>3.5</v>
      </c>
      <c r="J8" s="33">
        <f t="shared" si="0"/>
        <v>3.25</v>
      </c>
      <c r="K8" s="33">
        <f t="shared" si="0"/>
        <v>3.5</v>
      </c>
      <c r="L8" s="33">
        <f t="shared" si="0"/>
        <v>3.75</v>
      </c>
      <c r="M8" s="33">
        <f t="shared" si="0"/>
        <v>3.25</v>
      </c>
      <c r="N8" s="37">
        <f t="shared" si="0"/>
        <v>4.75</v>
      </c>
      <c r="O8" s="33">
        <f t="shared" si="0"/>
        <v>4.75</v>
      </c>
      <c r="P8" s="33">
        <f t="shared" si="0"/>
        <v>4.25</v>
      </c>
      <c r="Q8" s="33">
        <f t="shared" si="0"/>
        <v>5</v>
      </c>
      <c r="R8" s="33">
        <f t="shared" si="0"/>
        <v>4.25</v>
      </c>
      <c r="S8" s="17"/>
      <c r="T8" s="41">
        <f>IF(ISERROR(AVERAGE(T4:T7)),"",AVERAGE(T4:T7))</f>
        <v>4.311111111111111</v>
      </c>
      <c r="U8" s="43"/>
      <c r="V8" s="42"/>
    </row>
    <row r="9" spans="1:22" ht="15.75" thickBot="1">
      <c r="A9" s="13"/>
      <c r="B9" s="92" t="s">
        <v>26</v>
      </c>
      <c r="C9" s="93"/>
      <c r="D9" s="29">
        <f aca="true" t="shared" si="1" ref="D9:R9">COUNTIF(D4:D7,"5")</f>
        <v>2</v>
      </c>
      <c r="E9" s="34">
        <f t="shared" si="1"/>
        <v>1</v>
      </c>
      <c r="F9" s="34">
        <f t="shared" si="1"/>
        <v>1</v>
      </c>
      <c r="G9" s="34">
        <f t="shared" si="1"/>
        <v>1</v>
      </c>
      <c r="H9" s="34">
        <f t="shared" si="1"/>
        <v>1</v>
      </c>
      <c r="I9" s="34">
        <f t="shared" si="1"/>
        <v>1</v>
      </c>
      <c r="J9" s="34">
        <f t="shared" si="1"/>
        <v>1</v>
      </c>
      <c r="K9" s="34">
        <f t="shared" si="1"/>
        <v>1</v>
      </c>
      <c r="L9" s="34">
        <f t="shared" si="1"/>
        <v>1</v>
      </c>
      <c r="M9" s="34">
        <f t="shared" si="1"/>
        <v>1</v>
      </c>
      <c r="N9" s="38">
        <f t="shared" si="1"/>
        <v>3</v>
      </c>
      <c r="O9" s="34">
        <f t="shared" si="1"/>
        <v>3</v>
      </c>
      <c r="P9" s="34">
        <f t="shared" si="1"/>
        <v>2</v>
      </c>
      <c r="Q9" s="34">
        <f t="shared" si="1"/>
        <v>4</v>
      </c>
      <c r="R9" s="34">
        <f t="shared" si="1"/>
        <v>3</v>
      </c>
      <c r="S9" s="18"/>
      <c r="T9" s="29"/>
      <c r="U9" s="34">
        <f>COUNTIF(U4:U7,"Одличан")</f>
        <v>1</v>
      </c>
      <c r="V9" s="21"/>
    </row>
    <row r="10" spans="1:22" ht="15.75" thickBot="1">
      <c r="A10" s="13"/>
      <c r="B10" s="92" t="s">
        <v>27</v>
      </c>
      <c r="C10" s="93"/>
      <c r="D10" s="30">
        <f aca="true" t="shared" si="2" ref="D10:R10">COUNTIF(D4:D7,"4")</f>
        <v>1</v>
      </c>
      <c r="E10" s="35">
        <f t="shared" si="2"/>
        <v>1</v>
      </c>
      <c r="F10" s="35">
        <f t="shared" si="2"/>
        <v>1</v>
      </c>
      <c r="G10" s="35">
        <f t="shared" si="2"/>
        <v>2</v>
      </c>
      <c r="H10" s="35">
        <f t="shared" si="2"/>
        <v>1</v>
      </c>
      <c r="I10" s="35">
        <f t="shared" si="2"/>
        <v>1</v>
      </c>
      <c r="J10" s="35">
        <f t="shared" si="2"/>
        <v>1</v>
      </c>
      <c r="K10" s="35">
        <f t="shared" si="2"/>
        <v>1</v>
      </c>
      <c r="L10" s="35">
        <f t="shared" si="2"/>
        <v>1</v>
      </c>
      <c r="M10" s="35">
        <f t="shared" si="2"/>
        <v>1</v>
      </c>
      <c r="N10" s="39">
        <f t="shared" si="2"/>
        <v>1</v>
      </c>
      <c r="O10" s="35">
        <f t="shared" si="2"/>
        <v>1</v>
      </c>
      <c r="P10" s="35">
        <f t="shared" si="2"/>
        <v>1</v>
      </c>
      <c r="Q10" s="35">
        <f t="shared" si="2"/>
        <v>0</v>
      </c>
      <c r="R10" s="35">
        <f t="shared" si="2"/>
        <v>0</v>
      </c>
      <c r="S10" s="19"/>
      <c r="T10" s="30"/>
      <c r="U10" s="35">
        <f>COUNTIF(U4:U7,"Врло добар")</f>
        <v>2</v>
      </c>
      <c r="V10" s="20"/>
    </row>
    <row r="11" spans="1:22" ht="15.75" thickBot="1">
      <c r="A11" s="13"/>
      <c r="B11" s="92" t="s">
        <v>28</v>
      </c>
      <c r="C11" s="93"/>
      <c r="D11" s="29">
        <f aca="true" t="shared" si="3" ref="D11:R11">COUNTIF(D4:D7,"3")</f>
        <v>0</v>
      </c>
      <c r="E11" s="34">
        <f t="shared" si="3"/>
        <v>1</v>
      </c>
      <c r="F11" s="34">
        <f t="shared" si="3"/>
        <v>1</v>
      </c>
      <c r="G11" s="34">
        <f t="shared" si="3"/>
        <v>1</v>
      </c>
      <c r="H11" s="34">
        <f t="shared" si="3"/>
        <v>2</v>
      </c>
      <c r="I11" s="34">
        <f t="shared" si="3"/>
        <v>1</v>
      </c>
      <c r="J11" s="34">
        <f t="shared" si="3"/>
        <v>1</v>
      </c>
      <c r="K11" s="34">
        <f t="shared" si="3"/>
        <v>1</v>
      </c>
      <c r="L11" s="34">
        <f t="shared" si="3"/>
        <v>2</v>
      </c>
      <c r="M11" s="34">
        <f t="shared" si="3"/>
        <v>0</v>
      </c>
      <c r="N11" s="38">
        <f t="shared" si="3"/>
        <v>0</v>
      </c>
      <c r="O11" s="34">
        <f t="shared" si="3"/>
        <v>0</v>
      </c>
      <c r="P11" s="34">
        <f t="shared" si="3"/>
        <v>1</v>
      </c>
      <c r="Q11" s="34">
        <f t="shared" si="3"/>
        <v>0</v>
      </c>
      <c r="R11" s="34">
        <f t="shared" si="3"/>
        <v>0</v>
      </c>
      <c r="S11" s="18"/>
      <c r="T11" s="29"/>
      <c r="U11" s="34">
        <f>COUNTIF(U4:U7,"Добар")</f>
        <v>0</v>
      </c>
      <c r="V11" s="21"/>
    </row>
    <row r="12" spans="1:22" ht="15.75" thickBot="1">
      <c r="A12" s="13"/>
      <c r="B12" s="92" t="s">
        <v>29</v>
      </c>
      <c r="C12" s="93"/>
      <c r="D12" s="29">
        <f aca="true" t="shared" si="4" ref="D12:R12">COUNTIF(D4:D7,"2")</f>
        <v>0</v>
      </c>
      <c r="E12" s="34">
        <f t="shared" si="4"/>
        <v>1</v>
      </c>
      <c r="F12" s="34">
        <f t="shared" si="4"/>
        <v>1</v>
      </c>
      <c r="G12" s="34">
        <f t="shared" si="4"/>
        <v>0</v>
      </c>
      <c r="H12" s="34">
        <f t="shared" si="4"/>
        <v>0</v>
      </c>
      <c r="I12" s="34">
        <f t="shared" si="4"/>
        <v>1</v>
      </c>
      <c r="J12" s="34">
        <f t="shared" si="4"/>
        <v>0</v>
      </c>
      <c r="K12" s="34">
        <f t="shared" si="4"/>
        <v>1</v>
      </c>
      <c r="L12" s="34">
        <f t="shared" si="4"/>
        <v>0</v>
      </c>
      <c r="M12" s="34">
        <f t="shared" si="4"/>
        <v>2</v>
      </c>
      <c r="N12" s="38">
        <f t="shared" si="4"/>
        <v>0</v>
      </c>
      <c r="O12" s="34">
        <f t="shared" si="4"/>
        <v>0</v>
      </c>
      <c r="P12" s="34">
        <f t="shared" si="4"/>
        <v>0</v>
      </c>
      <c r="Q12" s="34">
        <f t="shared" si="4"/>
        <v>0</v>
      </c>
      <c r="R12" s="34">
        <f t="shared" si="4"/>
        <v>1</v>
      </c>
      <c r="S12" s="18"/>
      <c r="T12" s="29"/>
      <c r="U12" s="34">
        <f>COUNTIF(U4:U7,"Довољан")</f>
        <v>0</v>
      </c>
      <c r="V12" s="21"/>
    </row>
    <row r="13" spans="1:22" ht="15.75" thickBot="1">
      <c r="A13" s="13"/>
      <c r="B13" s="94" t="s">
        <v>30</v>
      </c>
      <c r="C13" s="95"/>
      <c r="D13" s="31">
        <f aca="true" t="shared" si="5" ref="D13:R13">COUNTIF(D4:D7,"1")</f>
        <v>1</v>
      </c>
      <c r="E13" s="36">
        <f t="shared" si="5"/>
        <v>0</v>
      </c>
      <c r="F13" s="36">
        <f t="shared" si="5"/>
        <v>0</v>
      </c>
      <c r="G13" s="36">
        <f t="shared" si="5"/>
        <v>0</v>
      </c>
      <c r="H13" s="36">
        <f t="shared" si="5"/>
        <v>0</v>
      </c>
      <c r="I13" s="36">
        <f t="shared" si="5"/>
        <v>0</v>
      </c>
      <c r="J13" s="36">
        <f t="shared" si="5"/>
        <v>1</v>
      </c>
      <c r="K13" s="36">
        <f t="shared" si="5"/>
        <v>0</v>
      </c>
      <c r="L13" s="36">
        <f t="shared" si="5"/>
        <v>0</v>
      </c>
      <c r="M13" s="36">
        <f t="shared" si="5"/>
        <v>0</v>
      </c>
      <c r="N13" s="40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6">
        <f t="shared" si="5"/>
        <v>0</v>
      </c>
      <c r="S13" s="22"/>
      <c r="T13" s="31"/>
      <c r="U13" s="36">
        <f>COUNTIF(U4:U7,"Недовољан")</f>
        <v>1</v>
      </c>
      <c r="V13" s="23"/>
    </row>
    <row r="14" ht="15.75" thickTop="1">
      <c r="L14" s="12"/>
    </row>
  </sheetData>
  <sheetProtection/>
  <mergeCells count="11">
    <mergeCell ref="B13:C13"/>
    <mergeCell ref="B2:C2"/>
    <mergeCell ref="D2:S2"/>
    <mergeCell ref="T2:T3"/>
    <mergeCell ref="U2:U3"/>
    <mergeCell ref="V2:V3"/>
    <mergeCell ref="B8:C8"/>
    <mergeCell ref="B9:C9"/>
    <mergeCell ref="B10:C10"/>
    <mergeCell ref="B11:C11"/>
    <mergeCell ref="B12:C12"/>
  </mergeCells>
  <dataValidations count="2">
    <dataValidation type="list" allowBlank="1" showInputMessage="1" showErrorMessage="1" prompt="Унесите оцену од 1 до 5" errorTitle="Грешка" error="Морате да унесете оцену од 1 до 5." sqref="D4:R7">
      <formula1>$Z$4:$Z$7</formula1>
    </dataValidation>
    <dataValidation type="list" allowBlank="1" showInputMessage="1" showErrorMessage="1" sqref="S4:S7">
      <formula1>#REF!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0.9921875" style="0" customWidth="1"/>
    <col min="2" max="2" width="3.8515625" style="0" customWidth="1"/>
    <col min="3" max="3" width="24.7109375" style="0" customWidth="1"/>
    <col min="4" max="4" width="15.7109375" style="0" customWidth="1"/>
    <col min="5" max="5" width="15.28125" style="0" customWidth="1"/>
    <col min="6" max="6" width="18.421875" style="0" customWidth="1"/>
  </cols>
  <sheetData>
    <row r="1" spans="2:6" ht="6" customHeight="1">
      <c r="B1" s="28"/>
      <c r="C1" s="28"/>
      <c r="D1" s="28"/>
      <c r="E1" s="28"/>
      <c r="F1" s="28"/>
    </row>
    <row r="2" spans="1:6" ht="30.75" thickBot="1">
      <c r="A2" s="44"/>
      <c r="B2" s="104" t="s">
        <v>36</v>
      </c>
      <c r="C2" s="105"/>
      <c r="D2" s="105"/>
      <c r="E2" s="105"/>
      <c r="F2" s="106"/>
    </row>
    <row r="3" spans="1:9" ht="68.25" thickBot="1">
      <c r="A3" s="44"/>
      <c r="B3" s="56" t="s">
        <v>18</v>
      </c>
      <c r="C3" s="57" t="s">
        <v>23</v>
      </c>
      <c r="D3" s="45" t="s">
        <v>33</v>
      </c>
      <c r="E3" s="46" t="s">
        <v>34</v>
      </c>
      <c r="F3" s="58" t="s">
        <v>35</v>
      </c>
      <c r="G3" s="27"/>
      <c r="H3" s="27"/>
      <c r="I3" s="26"/>
    </row>
    <row r="4" spans="1:6" ht="15.75" thickBot="1">
      <c r="A4" s="12"/>
      <c r="B4" s="59">
        <v>1</v>
      </c>
      <c r="C4" s="60" t="s">
        <v>65</v>
      </c>
      <c r="D4" s="61" t="s">
        <v>37</v>
      </c>
      <c r="E4" s="62">
        <v>12333</v>
      </c>
      <c r="F4" s="63">
        <v>12119896644</v>
      </c>
    </row>
    <row r="5" spans="1:6" ht="15.75" thickBot="1">
      <c r="A5" s="12"/>
      <c r="B5" s="59">
        <v>2</v>
      </c>
      <c r="C5" s="64" t="s">
        <v>66</v>
      </c>
      <c r="D5" s="61" t="s">
        <v>38</v>
      </c>
      <c r="E5" s="62">
        <v>1223</v>
      </c>
      <c r="F5" s="63">
        <v>34334333443</v>
      </c>
    </row>
    <row r="6" spans="1:6" ht="15.75" thickBot="1">
      <c r="A6" s="12"/>
      <c r="B6" s="59">
        <v>3</v>
      </c>
      <c r="C6" s="60" t="s">
        <v>67</v>
      </c>
      <c r="D6" s="61" t="s">
        <v>39</v>
      </c>
      <c r="E6" s="62">
        <v>45454</v>
      </c>
      <c r="F6" s="63">
        <v>56565656565</v>
      </c>
    </row>
    <row r="7" spans="1:6" ht="15.75" thickBot="1">
      <c r="A7" s="12"/>
      <c r="B7" s="59">
        <v>4</v>
      </c>
      <c r="C7" s="60" t="s">
        <v>68</v>
      </c>
      <c r="D7" s="65" t="s">
        <v>69</v>
      </c>
      <c r="E7" s="62">
        <v>42323</v>
      </c>
      <c r="F7" s="63">
        <v>23424234234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6"/>
  <sheetViews>
    <sheetView tabSelected="1" zoomScalePageLayoutView="0" workbookViewId="0" topLeftCell="A7">
      <selection activeCell="S6" sqref="S6"/>
    </sheetView>
  </sheetViews>
  <sheetFormatPr defaultColWidth="9.140625" defaultRowHeight="15"/>
  <cols>
    <col min="1" max="1" width="2.57421875" style="0" customWidth="1"/>
    <col min="2" max="2" width="1.57421875" style="0" customWidth="1"/>
    <col min="3" max="3" width="5.8515625" style="0" customWidth="1"/>
    <col min="7" max="7" width="3.421875" style="0" customWidth="1"/>
    <col min="8" max="8" width="8.28125" style="0" customWidth="1"/>
    <col min="9" max="9" width="6.140625" style="0" customWidth="1"/>
    <col min="10" max="10" width="1.7109375" style="0" customWidth="1"/>
    <col min="11" max="11" width="1.421875" style="0" customWidth="1"/>
    <col min="12" max="12" width="2.57421875" style="0" customWidth="1"/>
    <col min="13" max="13" width="1.57421875" style="0" customWidth="1"/>
    <col min="14" max="14" width="1.421875" style="0" customWidth="1"/>
    <col min="15" max="15" width="8.57421875" style="0" customWidth="1"/>
    <col min="16" max="16" width="14.57421875" style="0" customWidth="1"/>
    <col min="17" max="17" width="2.421875" style="0" customWidth="1"/>
  </cols>
  <sheetData>
    <row r="1" spans="2:17" ht="15">
      <c r="B1" s="84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5"/>
    </row>
    <row r="2" spans="2:17" ht="26.25">
      <c r="B2" s="49"/>
      <c r="C2" s="116" t="s">
        <v>40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87"/>
    </row>
    <row r="3" spans="2:17" ht="15">
      <c r="B3" s="49"/>
      <c r="C3" s="117" t="s">
        <v>41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73"/>
    </row>
    <row r="4" spans="2:17" ht="15">
      <c r="B4" s="49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2"/>
      <c r="P4" s="12"/>
      <c r="Q4" s="48"/>
    </row>
    <row r="5" spans="2:17" ht="30.75" customHeight="1">
      <c r="B5" s="49"/>
      <c r="C5" s="86"/>
      <c r="D5" s="118" t="s">
        <v>67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2"/>
      <c r="Q5" s="48"/>
    </row>
    <row r="6" spans="2:17" ht="15">
      <c r="B6" s="49"/>
      <c r="C6" s="12"/>
      <c r="D6" s="115" t="s">
        <v>42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2"/>
      <c r="Q6" s="48"/>
    </row>
    <row r="7" spans="2:17" ht="19.5" customHeight="1">
      <c r="B7" s="49"/>
      <c r="C7" s="119" t="str">
        <f>VLOOKUP($D$5,MATICNA!C4:F7,2,FALSE)</f>
        <v>Станко</v>
      </c>
      <c r="D7" s="119"/>
      <c r="E7" s="119"/>
      <c r="F7" s="47"/>
      <c r="G7" s="119">
        <f>VLOOKUP($D$5,MATICNA!C4:F7,3,FALSE)</f>
        <v>45454</v>
      </c>
      <c r="H7" s="119"/>
      <c r="I7" s="47"/>
      <c r="J7" s="47"/>
      <c r="K7" s="47"/>
      <c r="L7" s="119">
        <f>VLOOKUP($D$5,MATICNA!C4:F7,4,FALSE)</f>
        <v>56565656565</v>
      </c>
      <c r="M7" s="119"/>
      <c r="N7" s="119"/>
      <c r="O7" s="119"/>
      <c r="P7" s="119"/>
      <c r="Q7" s="73"/>
    </row>
    <row r="8" spans="2:17" ht="15">
      <c r="B8" s="49"/>
      <c r="C8" s="110" t="s">
        <v>43</v>
      </c>
      <c r="D8" s="110"/>
      <c r="E8" s="110"/>
      <c r="F8" s="12"/>
      <c r="G8" s="115" t="s">
        <v>44</v>
      </c>
      <c r="H8" s="115"/>
      <c r="I8" s="12"/>
      <c r="J8" s="12"/>
      <c r="K8" s="12"/>
      <c r="L8" s="50" t="s">
        <v>45</v>
      </c>
      <c r="M8" s="50"/>
      <c r="N8" s="50"/>
      <c r="O8" s="50"/>
      <c r="P8" s="50"/>
      <c r="Q8" s="51"/>
    </row>
    <row r="9" spans="2:17" ht="15">
      <c r="B9" s="4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12"/>
      <c r="P9" s="12"/>
      <c r="Q9" s="48"/>
    </row>
    <row r="10" spans="2:17" ht="15">
      <c r="B10" s="49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12"/>
      <c r="P10" s="12"/>
      <c r="Q10" s="48"/>
    </row>
    <row r="11" spans="2:17" ht="15">
      <c r="B11" s="49"/>
      <c r="C11" s="12"/>
      <c r="D11" s="111" t="s">
        <v>46</v>
      </c>
      <c r="E11" s="111"/>
      <c r="F11" s="111"/>
      <c r="G11" s="111"/>
      <c r="H11" s="112" t="str">
        <f>IF($L11=5,"Одличан",IF($L11=4,"Врло добар",IF($L11=3,"Добар",IF($L11=2,"Довољан","Недовољан"))))</f>
        <v>Одличан</v>
      </c>
      <c r="I11" s="112"/>
      <c r="J11" s="71"/>
      <c r="K11" s="82" t="s">
        <v>71</v>
      </c>
      <c r="L11" s="78">
        <f>ROUND(VLOOKUP($D$5,DNEVNIK!$C$4:$T$7,2,FALSE),0)</f>
        <v>5</v>
      </c>
      <c r="M11" s="78" t="s">
        <v>72</v>
      </c>
      <c r="N11" s="74"/>
      <c r="O11" s="12"/>
      <c r="P11" s="12"/>
      <c r="Q11" s="48"/>
    </row>
    <row r="12" spans="2:17" ht="15">
      <c r="B12" s="49"/>
      <c r="C12" s="12"/>
      <c r="D12" s="111" t="s">
        <v>47</v>
      </c>
      <c r="E12" s="111"/>
      <c r="F12" s="111"/>
      <c r="G12" s="111"/>
      <c r="H12" s="112" t="str">
        <f aca="true" t="shared" si="0" ref="H12:H25">IF($L12=5,"Одличан",IF($L12=4,"Врло добар",IF($L12=3,"Добар",IF($L12=2,"Довољан","Недовољан"))))</f>
        <v>Добар</v>
      </c>
      <c r="I12" s="112"/>
      <c r="J12" s="74"/>
      <c r="K12" s="78" t="s">
        <v>71</v>
      </c>
      <c r="L12" s="78">
        <f>ROUND(VLOOKUP($D$5,DNEVNIK!$C$4:$T$7,3,FALSE),0)</f>
        <v>3</v>
      </c>
      <c r="M12" s="80" t="s">
        <v>72</v>
      </c>
      <c r="N12" s="76"/>
      <c r="O12" s="12"/>
      <c r="P12" s="12"/>
      <c r="Q12" s="48"/>
    </row>
    <row r="13" spans="2:17" ht="15">
      <c r="B13" s="49"/>
      <c r="C13" s="12"/>
      <c r="D13" s="111" t="s">
        <v>48</v>
      </c>
      <c r="E13" s="111"/>
      <c r="F13" s="111"/>
      <c r="G13" s="111"/>
      <c r="H13" s="112" t="str">
        <f t="shared" si="0"/>
        <v>Довољан</v>
      </c>
      <c r="I13" s="112"/>
      <c r="J13" s="74"/>
      <c r="K13" s="78" t="s">
        <v>71</v>
      </c>
      <c r="L13" s="78">
        <f>ROUND(VLOOKUP($D$5,DNEVNIK!$C$4:$T$7,4,FALSE),0)</f>
        <v>2</v>
      </c>
      <c r="M13" s="79" t="s">
        <v>72</v>
      </c>
      <c r="N13" s="72"/>
      <c r="O13" s="12"/>
      <c r="P13" s="12"/>
      <c r="Q13" s="48"/>
    </row>
    <row r="14" spans="2:17" ht="15">
      <c r="B14" s="49"/>
      <c r="C14" s="12"/>
      <c r="D14" s="111" t="s">
        <v>49</v>
      </c>
      <c r="E14" s="111"/>
      <c r="F14" s="111"/>
      <c r="G14" s="111"/>
      <c r="H14" s="112" t="str">
        <f t="shared" si="0"/>
        <v>Врло добар</v>
      </c>
      <c r="I14" s="112"/>
      <c r="J14" s="74"/>
      <c r="K14" s="78" t="s">
        <v>71</v>
      </c>
      <c r="L14" s="78">
        <f>ROUND(VLOOKUP($D$5,DNEVNIK!$C$4:$T$7,5,FALSE),0)</f>
        <v>4</v>
      </c>
      <c r="M14" s="81" t="s">
        <v>72</v>
      </c>
      <c r="N14" s="77"/>
      <c r="O14" s="12"/>
      <c r="P14" s="12"/>
      <c r="Q14" s="48"/>
    </row>
    <row r="15" spans="2:17" ht="15">
      <c r="B15" s="49"/>
      <c r="C15" s="12"/>
      <c r="D15" s="111" t="s">
        <v>50</v>
      </c>
      <c r="E15" s="111"/>
      <c r="F15" s="111"/>
      <c r="G15" s="111"/>
      <c r="H15" s="112" t="str">
        <f t="shared" si="0"/>
        <v>Добар</v>
      </c>
      <c r="I15" s="112"/>
      <c r="J15" s="74"/>
      <c r="K15" s="78" t="s">
        <v>71</v>
      </c>
      <c r="L15" s="78">
        <f>ROUND(VLOOKUP($D$5,DNEVNIK!$C$4:$T$7,6,FALSE),0)</f>
        <v>3</v>
      </c>
      <c r="M15" s="79" t="s">
        <v>72</v>
      </c>
      <c r="N15" s="72"/>
      <c r="O15" s="12"/>
      <c r="P15" s="12"/>
      <c r="Q15" s="48"/>
    </row>
    <row r="16" spans="2:17" ht="15">
      <c r="B16" s="49"/>
      <c r="C16" s="12"/>
      <c r="D16" s="111" t="s">
        <v>51</v>
      </c>
      <c r="E16" s="111"/>
      <c r="F16" s="111"/>
      <c r="G16" s="111"/>
      <c r="H16" s="112" t="str">
        <f t="shared" si="0"/>
        <v>Добар</v>
      </c>
      <c r="I16" s="112"/>
      <c r="J16" s="74"/>
      <c r="K16" s="78" t="s">
        <v>71</v>
      </c>
      <c r="L16" s="78">
        <f>ROUND(VLOOKUP($D$5,DNEVNIK!$C$4:$T$7,7,FALSE),0)</f>
        <v>3</v>
      </c>
      <c r="M16" s="80" t="s">
        <v>72</v>
      </c>
      <c r="N16" s="76"/>
      <c r="O16" s="12"/>
      <c r="P16" s="12"/>
      <c r="Q16" s="48"/>
    </row>
    <row r="17" spans="2:17" ht="15">
      <c r="B17" s="49"/>
      <c r="C17" s="12"/>
      <c r="D17" s="111" t="s">
        <v>52</v>
      </c>
      <c r="E17" s="111"/>
      <c r="F17" s="111"/>
      <c r="G17" s="111"/>
      <c r="H17" s="112" t="str">
        <f t="shared" si="0"/>
        <v>Добар</v>
      </c>
      <c r="I17" s="112"/>
      <c r="J17" s="74"/>
      <c r="K17" s="78" t="s">
        <v>71</v>
      </c>
      <c r="L17" s="78">
        <f>ROUND(VLOOKUP($D$5,DNEVNIK!$C$4:$T$7,8,FALSE),0)</f>
        <v>3</v>
      </c>
      <c r="M17" s="79" t="s">
        <v>72</v>
      </c>
      <c r="N17" s="72"/>
      <c r="O17" s="12"/>
      <c r="P17" s="12"/>
      <c r="Q17" s="48"/>
    </row>
    <row r="18" spans="2:17" ht="15">
      <c r="B18" s="49"/>
      <c r="C18" s="12"/>
      <c r="D18" s="111" t="s">
        <v>53</v>
      </c>
      <c r="E18" s="111"/>
      <c r="F18" s="111"/>
      <c r="G18" s="111"/>
      <c r="H18" s="112" t="str">
        <f t="shared" si="0"/>
        <v>Добар</v>
      </c>
      <c r="I18" s="112"/>
      <c r="J18" s="74"/>
      <c r="K18" s="78" t="s">
        <v>71</v>
      </c>
      <c r="L18" s="78">
        <f>ROUND(VLOOKUP($D$5,DNEVNIK!$C$4:$T$7,9,FALSE),0)</f>
        <v>3</v>
      </c>
      <c r="M18" s="80" t="s">
        <v>72</v>
      </c>
      <c r="N18" s="76"/>
      <c r="O18" s="12"/>
      <c r="P18" s="12"/>
      <c r="Q18" s="48"/>
    </row>
    <row r="19" spans="2:17" ht="15">
      <c r="B19" s="49"/>
      <c r="C19" s="12"/>
      <c r="D19" s="111" t="s">
        <v>54</v>
      </c>
      <c r="E19" s="111"/>
      <c r="F19" s="111"/>
      <c r="G19" s="111"/>
      <c r="H19" s="112" t="str">
        <f t="shared" si="0"/>
        <v>Добар</v>
      </c>
      <c r="I19" s="112"/>
      <c r="J19" s="74"/>
      <c r="K19" s="78" t="s">
        <v>71</v>
      </c>
      <c r="L19" s="78">
        <f>ROUND(VLOOKUP($D$5,DNEVNIK!$C$4:$T$7,10,FALSE),0)</f>
        <v>3</v>
      </c>
      <c r="M19" s="79" t="s">
        <v>72</v>
      </c>
      <c r="N19" s="72"/>
      <c r="O19" s="12"/>
      <c r="P19" s="12"/>
      <c r="Q19" s="48"/>
    </row>
    <row r="20" spans="2:17" ht="15">
      <c r="B20" s="49"/>
      <c r="C20" s="12"/>
      <c r="D20" s="111" t="s">
        <v>55</v>
      </c>
      <c r="E20" s="111"/>
      <c r="F20" s="111"/>
      <c r="G20" s="111"/>
      <c r="H20" s="112" t="str">
        <f t="shared" si="0"/>
        <v>Довољан</v>
      </c>
      <c r="I20" s="112"/>
      <c r="J20" s="74"/>
      <c r="K20" s="78" t="s">
        <v>71</v>
      </c>
      <c r="L20" s="78">
        <f>ROUND(VLOOKUP($D$5,DNEVNIK!$C$4:$T$7,11,FALSE),0)</f>
        <v>2</v>
      </c>
      <c r="M20" s="80" t="s">
        <v>72</v>
      </c>
      <c r="N20" s="76"/>
      <c r="O20" s="12"/>
      <c r="P20" s="12"/>
      <c r="Q20" s="48"/>
    </row>
    <row r="21" spans="2:17" ht="15">
      <c r="B21" s="49"/>
      <c r="C21" s="12"/>
      <c r="D21" s="111" t="s">
        <v>56</v>
      </c>
      <c r="E21" s="111"/>
      <c r="F21" s="111"/>
      <c r="G21" s="111"/>
      <c r="H21" s="112" t="str">
        <f t="shared" si="0"/>
        <v>Одличан</v>
      </c>
      <c r="I21" s="112"/>
      <c r="J21" s="70"/>
      <c r="K21" s="80" t="s">
        <v>71</v>
      </c>
      <c r="L21" s="78">
        <f>ROUND(VLOOKUP($D$5,DNEVNIK!$C$4:$T$7,12,FALSE),0)</f>
        <v>5</v>
      </c>
      <c r="M21" s="79" t="s">
        <v>72</v>
      </c>
      <c r="N21" s="72"/>
      <c r="O21" s="12"/>
      <c r="P21" s="12"/>
      <c r="Q21" s="48"/>
    </row>
    <row r="22" spans="2:17" ht="15">
      <c r="B22" s="49"/>
      <c r="C22" s="12"/>
      <c r="D22" s="111" t="s">
        <v>57</v>
      </c>
      <c r="E22" s="111"/>
      <c r="F22" s="111"/>
      <c r="G22" s="111"/>
      <c r="H22" s="112" t="str">
        <f t="shared" si="0"/>
        <v>Одличан</v>
      </c>
      <c r="I22" s="112"/>
      <c r="J22" s="70"/>
      <c r="K22" s="80" t="s">
        <v>71</v>
      </c>
      <c r="L22" s="78">
        <f>ROUND(VLOOKUP($D$5,DNEVNIK!$C$4:$T$7,13,FALSE),0)</f>
        <v>5</v>
      </c>
      <c r="M22" s="80" t="s">
        <v>72</v>
      </c>
      <c r="N22" s="76"/>
      <c r="O22" s="12"/>
      <c r="P22" s="12"/>
      <c r="Q22" s="48"/>
    </row>
    <row r="23" spans="2:17" ht="15">
      <c r="B23" s="49"/>
      <c r="C23" s="12"/>
      <c r="D23" s="111" t="s">
        <v>58</v>
      </c>
      <c r="E23" s="111"/>
      <c r="F23" s="111"/>
      <c r="G23" s="111"/>
      <c r="H23" s="112" t="str">
        <f t="shared" si="0"/>
        <v>Одличан</v>
      </c>
      <c r="I23" s="112"/>
      <c r="J23" s="70"/>
      <c r="K23" s="80" t="s">
        <v>71</v>
      </c>
      <c r="L23" s="78">
        <f>ROUND(VLOOKUP($D$5,DNEVNIK!$C$4:$T$7,14,FALSE),0)</f>
        <v>5</v>
      </c>
      <c r="M23" s="79" t="s">
        <v>72</v>
      </c>
      <c r="N23" s="72"/>
      <c r="O23" s="12"/>
      <c r="P23" s="12"/>
      <c r="Q23" s="48"/>
    </row>
    <row r="24" spans="2:17" ht="15">
      <c r="B24" s="49"/>
      <c r="C24" s="12"/>
      <c r="D24" s="111" t="s">
        <v>59</v>
      </c>
      <c r="E24" s="111"/>
      <c r="F24" s="111"/>
      <c r="G24" s="111"/>
      <c r="H24" s="112" t="str">
        <f t="shared" si="0"/>
        <v>Одличан</v>
      </c>
      <c r="I24" s="112"/>
      <c r="J24" s="70"/>
      <c r="K24" s="80" t="s">
        <v>71</v>
      </c>
      <c r="L24" s="78">
        <f>ROUND(VLOOKUP($D$5,DNEVNIK!$C$4:$T$7,15,FALSE),0)</f>
        <v>5</v>
      </c>
      <c r="M24" s="80" t="s">
        <v>72</v>
      </c>
      <c r="N24" s="76"/>
      <c r="O24" s="12"/>
      <c r="P24" s="12"/>
      <c r="Q24" s="48"/>
    </row>
    <row r="25" spans="2:17" ht="15">
      <c r="B25" s="49"/>
      <c r="C25" s="12"/>
      <c r="D25" s="111" t="s">
        <v>60</v>
      </c>
      <c r="E25" s="111"/>
      <c r="F25" s="111"/>
      <c r="G25" s="111"/>
      <c r="H25" s="112" t="str">
        <f t="shared" si="0"/>
        <v>Одличан</v>
      </c>
      <c r="I25" s="112"/>
      <c r="J25" s="70"/>
      <c r="K25" s="80" t="s">
        <v>71</v>
      </c>
      <c r="L25" s="78">
        <f>ROUND(VLOOKUP($D$5,DNEVNIK!$C$4:$T$7,16,FALSE),0)</f>
        <v>5</v>
      </c>
      <c r="M25" s="80" t="s">
        <v>72</v>
      </c>
      <c r="N25" s="76"/>
      <c r="O25" s="12"/>
      <c r="P25" s="12"/>
      <c r="Q25" s="48"/>
    </row>
    <row r="26" spans="2:17" ht="15">
      <c r="B26" s="49"/>
      <c r="C26" s="12"/>
      <c r="D26" s="111" t="s">
        <v>61</v>
      </c>
      <c r="E26" s="111"/>
      <c r="F26" s="111"/>
      <c r="G26" s="111"/>
      <c r="H26" s="107" t="str">
        <f>VLOOKUP($D$5,DNEVNIK!$C$4:$T$7,17,FALSE)</f>
        <v>истиче се</v>
      </c>
      <c r="I26" s="107"/>
      <c r="J26" s="108"/>
      <c r="K26" s="108"/>
      <c r="L26" s="108"/>
      <c r="M26" s="108"/>
      <c r="N26" s="108"/>
      <c r="O26" s="12"/>
      <c r="P26" s="12"/>
      <c r="Q26" s="48"/>
    </row>
    <row r="27" spans="2:17" ht="15">
      <c r="B27" s="49"/>
      <c r="C27" s="12"/>
      <c r="D27" s="47"/>
      <c r="E27" s="47"/>
      <c r="F27" s="47"/>
      <c r="G27" s="47"/>
      <c r="H27" s="47"/>
      <c r="I27" s="47"/>
      <c r="J27" s="66"/>
      <c r="K27" s="72"/>
      <c r="L27" s="79"/>
      <c r="M27" s="79"/>
      <c r="N27" s="72"/>
      <c r="O27" s="12"/>
      <c r="P27" s="12"/>
      <c r="Q27" s="48"/>
    </row>
    <row r="28" spans="2:17" ht="15">
      <c r="B28" s="49"/>
      <c r="C28" s="12"/>
      <c r="D28" s="111" t="s">
        <v>62</v>
      </c>
      <c r="E28" s="111"/>
      <c r="F28" s="111"/>
      <c r="G28" s="111"/>
      <c r="H28" s="112" t="str">
        <f>VLOOKUP($D$5,DNEVNIK!C4:U7,19,FALSE)</f>
        <v>Врло добар</v>
      </c>
      <c r="I28" s="112"/>
      <c r="J28" s="67" t="s">
        <v>71</v>
      </c>
      <c r="K28" s="113">
        <f>VLOOKUP($D$5,DNEVNIK!C4:U7,18,FALSE)</f>
        <v>3.7333333333333334</v>
      </c>
      <c r="L28" s="114"/>
      <c r="M28" s="114"/>
      <c r="N28" s="75" t="s">
        <v>72</v>
      </c>
      <c r="O28" s="12"/>
      <c r="P28" s="12"/>
      <c r="Q28" s="48"/>
    </row>
    <row r="29" spans="2:17" ht="15">
      <c r="B29" s="49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12"/>
      <c r="P29" s="12"/>
      <c r="Q29" s="48"/>
    </row>
    <row r="30" spans="2:17" ht="15">
      <c r="B30" s="49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48"/>
    </row>
    <row r="31" spans="2:17" ht="15">
      <c r="B31" s="49"/>
      <c r="C31" s="12"/>
      <c r="D31" s="52"/>
      <c r="E31" s="52"/>
      <c r="F31" s="52"/>
      <c r="G31" s="12"/>
      <c r="H31" s="12"/>
      <c r="I31" s="109"/>
      <c r="J31" s="109"/>
      <c r="K31" s="109"/>
      <c r="L31" s="109"/>
      <c r="M31" s="109"/>
      <c r="N31" s="109"/>
      <c r="O31" s="109"/>
      <c r="P31" s="12"/>
      <c r="Q31" s="48"/>
    </row>
    <row r="32" spans="2:17" ht="15">
      <c r="B32" s="49"/>
      <c r="C32" s="12"/>
      <c r="D32" s="110" t="s">
        <v>63</v>
      </c>
      <c r="E32" s="110"/>
      <c r="F32" s="110"/>
      <c r="G32" s="12"/>
      <c r="H32" s="12"/>
      <c r="I32" s="110" t="s">
        <v>64</v>
      </c>
      <c r="J32" s="110"/>
      <c r="K32" s="110"/>
      <c r="L32" s="110"/>
      <c r="M32" s="110"/>
      <c r="N32" s="110"/>
      <c r="O32" s="110"/>
      <c r="P32" s="12"/>
      <c r="Q32" s="48"/>
    </row>
    <row r="33" spans="2:17" ht="15">
      <c r="B33" s="4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48"/>
    </row>
    <row r="34" spans="2:17" ht="15">
      <c r="B34" s="49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48"/>
    </row>
    <row r="35" spans="2:17" ht="15">
      <c r="B35" s="49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48"/>
    </row>
    <row r="36" spans="2:17" ht="15.75" thickBot="1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</sheetData>
  <sheetProtection/>
  <mergeCells count="47">
    <mergeCell ref="C2:P2"/>
    <mergeCell ref="C3:P3"/>
    <mergeCell ref="D5:O5"/>
    <mergeCell ref="D6:O6"/>
    <mergeCell ref="C7:E7"/>
    <mergeCell ref="G7:H7"/>
    <mergeCell ref="L7:P7"/>
    <mergeCell ref="C8:E8"/>
    <mergeCell ref="G8:H8"/>
    <mergeCell ref="D11:G11"/>
    <mergeCell ref="H11:I11"/>
    <mergeCell ref="D12:G12"/>
    <mergeCell ref="H12:I12"/>
    <mergeCell ref="D13:G13"/>
    <mergeCell ref="H13:I13"/>
    <mergeCell ref="D14:G14"/>
    <mergeCell ref="H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H26:N26"/>
    <mergeCell ref="I31:O31"/>
    <mergeCell ref="D32:F32"/>
    <mergeCell ref="I32:O32"/>
    <mergeCell ref="D25:G25"/>
    <mergeCell ref="H25:I25"/>
    <mergeCell ref="D26:G26"/>
    <mergeCell ref="D28:G28"/>
    <mergeCell ref="H28:I28"/>
    <mergeCell ref="K28:M28"/>
  </mergeCells>
  <dataValidations count="1">
    <dataValidation type="list" allowBlank="1" showInputMessage="1" showErrorMessage="1" sqref="D5:O5">
      <formula1>Imena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7.140625" style="0" customWidth="1"/>
    <col min="2" max="2" width="6.57421875" style="0" customWidth="1"/>
    <col min="3" max="3" width="18.140625" style="0" customWidth="1"/>
  </cols>
  <sheetData>
    <row r="1" spans="1:2" ht="15">
      <c r="A1" s="120" t="s">
        <v>70</v>
      </c>
      <c r="B1" s="121"/>
    </row>
    <row r="2" spans="1:2" ht="15">
      <c r="A2" s="69" t="s">
        <v>65</v>
      </c>
      <c r="B2" s="68">
        <v>1</v>
      </c>
    </row>
    <row r="3" spans="1:2" ht="15">
      <c r="A3" s="69" t="s">
        <v>66</v>
      </c>
      <c r="B3" s="68">
        <v>2</v>
      </c>
    </row>
    <row r="4" spans="1:2" ht="15">
      <c r="A4" s="69" t="s">
        <v>67</v>
      </c>
      <c r="B4" s="68">
        <v>3</v>
      </c>
    </row>
    <row r="5" spans="1:2" ht="15">
      <c r="A5" s="69" t="s">
        <v>68</v>
      </c>
      <c r="B5" s="68">
        <v>4</v>
      </c>
    </row>
    <row r="6" spans="1:2" ht="15">
      <c r="A6" s="69"/>
      <c r="B6" s="68">
        <v>5</v>
      </c>
    </row>
    <row r="7" spans="1:2" ht="15">
      <c r="A7" s="69"/>
      <c r="B7" s="68">
        <v>6</v>
      </c>
    </row>
    <row r="8" spans="1:2" ht="15">
      <c r="A8" s="69"/>
      <c r="B8" s="68">
        <v>7</v>
      </c>
    </row>
    <row r="9" spans="1:2" ht="15">
      <c r="A9" s="69"/>
      <c r="B9" s="68">
        <v>8</v>
      </c>
    </row>
    <row r="10" spans="1:2" ht="15">
      <c r="A10" s="69"/>
      <c r="B10" s="68">
        <v>9</v>
      </c>
    </row>
    <row r="11" spans="1:2" ht="15">
      <c r="A11" s="69"/>
      <c r="B11" s="68">
        <v>10</v>
      </c>
    </row>
    <row r="12" spans="1:2" ht="15">
      <c r="A12" s="69"/>
      <c r="B12" s="68">
        <v>11</v>
      </c>
    </row>
    <row r="13" spans="1:2" ht="15">
      <c r="A13" s="69"/>
      <c r="B13" s="68">
        <v>12</v>
      </c>
    </row>
    <row r="14" spans="1:2" ht="15">
      <c r="A14" s="69"/>
      <c r="B14" s="68">
        <v>13</v>
      </c>
    </row>
    <row r="15" spans="1:2" ht="15">
      <c r="A15" s="69"/>
      <c r="B15" s="68">
        <v>14</v>
      </c>
    </row>
    <row r="16" spans="1:2" ht="15">
      <c r="A16" s="69"/>
      <c r="B16" s="68">
        <v>15</v>
      </c>
    </row>
    <row r="17" spans="1:2" ht="15">
      <c r="A17" s="69"/>
      <c r="B17" s="68">
        <v>16</v>
      </c>
    </row>
    <row r="18" spans="1:2" ht="15">
      <c r="A18" s="69"/>
      <c r="B18" s="68">
        <v>17</v>
      </c>
    </row>
    <row r="19" spans="1:2" ht="15">
      <c r="A19" s="69"/>
      <c r="B19" s="68">
        <v>18</v>
      </c>
    </row>
    <row r="20" spans="1:2" ht="15">
      <c r="A20" s="69"/>
      <c r="B20" s="68">
        <v>19</v>
      </c>
    </row>
    <row r="21" spans="1:2" ht="15">
      <c r="A21" s="69"/>
      <c r="B21" s="68">
        <v>20</v>
      </c>
    </row>
    <row r="22" spans="1:2" ht="15">
      <c r="A22" s="69"/>
      <c r="B22" s="68">
        <v>21</v>
      </c>
    </row>
    <row r="23" spans="1:2" ht="15">
      <c r="A23" s="69"/>
      <c r="B23" s="68">
        <v>22</v>
      </c>
    </row>
    <row r="24" spans="1:2" ht="15">
      <c r="A24" s="69"/>
      <c r="B24" s="68">
        <v>23</v>
      </c>
    </row>
    <row r="25" spans="1:2" ht="15">
      <c r="A25" s="69"/>
      <c r="B25" s="68">
        <v>24</v>
      </c>
    </row>
    <row r="26" spans="1:2" ht="15">
      <c r="A26" s="69"/>
      <c r="B26" s="68">
        <v>25</v>
      </c>
    </row>
    <row r="27" spans="1:2" ht="15">
      <c r="A27" s="69"/>
      <c r="B27" s="68">
        <v>26</v>
      </c>
    </row>
    <row r="28" spans="1:2" ht="15">
      <c r="A28" s="69"/>
      <c r="B28" s="68">
        <v>27</v>
      </c>
    </row>
    <row r="29" spans="1:2" ht="15">
      <c r="A29" s="69"/>
      <c r="B29" s="68">
        <v>28</v>
      </c>
    </row>
    <row r="30" spans="1:2" ht="15">
      <c r="A30" s="69"/>
      <c r="B30" s="68">
        <v>29</v>
      </c>
    </row>
    <row r="31" spans="1:2" ht="15">
      <c r="A31" s="69"/>
      <c r="B31" s="68">
        <v>30</v>
      </c>
    </row>
    <row r="32" spans="1:2" ht="15">
      <c r="A32" s="69"/>
      <c r="B32" s="68">
        <v>31</v>
      </c>
    </row>
    <row r="33" spans="1:2" ht="15">
      <c r="A33" s="69"/>
      <c r="B33" s="68">
        <v>32</v>
      </c>
    </row>
    <row r="34" spans="1:2" ht="15">
      <c r="A34" s="69"/>
      <c r="B34" s="68">
        <v>33</v>
      </c>
    </row>
    <row r="35" spans="1:2" ht="15">
      <c r="A35" s="69"/>
      <c r="B35" s="68">
        <v>34</v>
      </c>
    </row>
    <row r="36" spans="1:2" ht="15">
      <c r="A36" s="69"/>
      <c r="B36" s="68">
        <v>35</v>
      </c>
    </row>
    <row r="37" spans="1:2" ht="15">
      <c r="A37" s="69"/>
      <c r="B37" s="68">
        <v>36</v>
      </c>
    </row>
    <row r="38" spans="1:2" ht="15">
      <c r="A38" s="69"/>
      <c r="B38" s="68">
        <v>37</v>
      </c>
    </row>
    <row r="39" spans="1:2" ht="15">
      <c r="A39" s="69"/>
      <c r="B39" s="68">
        <v>38</v>
      </c>
    </row>
    <row r="40" spans="1:2" ht="15">
      <c r="A40" s="69"/>
      <c r="B40" s="68">
        <v>39</v>
      </c>
    </row>
    <row r="41" spans="1:2" ht="15">
      <c r="A41" s="69"/>
      <c r="B41" s="68">
        <v>40</v>
      </c>
    </row>
    <row r="42" spans="1:2" ht="15">
      <c r="A42" s="69"/>
      <c r="B42" s="68">
        <v>41</v>
      </c>
    </row>
    <row r="43" spans="1:2" ht="15">
      <c r="A43" s="69"/>
      <c r="B43" s="68">
        <v>42</v>
      </c>
    </row>
    <row r="44" spans="1:2" ht="15">
      <c r="A44" s="69"/>
      <c r="B44" s="68">
        <v>43</v>
      </c>
    </row>
    <row r="45" spans="1:2" ht="15">
      <c r="A45" s="69"/>
      <c r="B45" s="68">
        <v>44</v>
      </c>
    </row>
    <row r="46" spans="1:2" ht="15">
      <c r="A46" s="69"/>
      <c r="B46" s="68">
        <v>45</v>
      </c>
    </row>
    <row r="47" spans="1:2" ht="15">
      <c r="A47" s="69"/>
      <c r="B47" s="68">
        <v>46</v>
      </c>
    </row>
    <row r="48" spans="1:2" ht="15">
      <c r="A48" s="69"/>
      <c r="B48" s="68">
        <v>47</v>
      </c>
    </row>
    <row r="49" spans="1:2" ht="15">
      <c r="A49" s="69"/>
      <c r="B49" s="68">
        <v>48</v>
      </c>
    </row>
    <row r="50" spans="1:2" ht="15">
      <c r="A50" s="69"/>
      <c r="B50" s="68">
        <v>49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GOLD</dc:creator>
  <cp:keywords/>
  <dc:description/>
  <cp:lastModifiedBy>Pekunio</cp:lastModifiedBy>
  <cp:lastPrinted>2012-11-12T22:27:34Z</cp:lastPrinted>
  <dcterms:created xsi:type="dcterms:W3CDTF">2012-11-09T20:34:16Z</dcterms:created>
  <dcterms:modified xsi:type="dcterms:W3CDTF">2012-11-12T22:42:15Z</dcterms:modified>
  <cp:category/>
  <cp:version/>
  <cp:contentType/>
  <cp:contentStatus/>
</cp:coreProperties>
</file>