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Plaćanje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4" i="1"/>
  <c r="J35"/>
  <c r="J36"/>
  <c r="J37"/>
  <c r="J38"/>
  <c r="J39"/>
  <c r="J40"/>
  <c r="J43"/>
  <c r="J44"/>
  <c r="J45"/>
  <c r="J46"/>
  <c r="J47"/>
  <c r="J48"/>
  <c r="J49"/>
  <c r="J33"/>
  <c r="J26"/>
  <c r="J27"/>
  <c r="J28"/>
  <c r="J29"/>
  <c r="J30"/>
  <c r="J31"/>
  <c r="J25"/>
  <c r="J20"/>
  <c r="J21"/>
  <c r="J22"/>
  <c r="J23"/>
  <c r="J19"/>
  <c r="J13"/>
  <c r="J14"/>
  <c r="J15"/>
  <c r="J16"/>
  <c r="J17"/>
  <c r="J12"/>
  <c r="J5"/>
  <c r="J6"/>
  <c r="J7"/>
  <c r="J8"/>
  <c r="J9"/>
  <c r="J10"/>
  <c r="J4"/>
  <c r="H56"/>
  <c r="E56"/>
  <c r="K56"/>
  <c r="D56"/>
  <c r="J11"/>
  <c r="J18"/>
  <c r="J32"/>
  <c r="J56"/>
  <c r="K1"/>
  <c r="L48"/>
  <c r="F48"/>
  <c r="F47"/>
  <c r="F46"/>
  <c r="F45"/>
  <c r="L44"/>
  <c r="F44"/>
  <c r="L43"/>
  <c r="F43"/>
  <c r="L42"/>
  <c r="F42"/>
  <c r="L41"/>
  <c r="F41"/>
  <c r="L40"/>
  <c r="F40"/>
  <c r="F39"/>
  <c r="F37"/>
  <c r="L35"/>
  <c r="F35"/>
  <c r="L34"/>
  <c r="F34"/>
  <c r="L33"/>
  <c r="F33"/>
  <c r="F32"/>
  <c r="L31"/>
  <c r="F31"/>
  <c r="L30"/>
  <c r="F30"/>
  <c r="L29"/>
  <c r="F29"/>
  <c r="L28"/>
  <c r="F28"/>
  <c r="L27"/>
  <c r="F27"/>
  <c r="L26"/>
  <c r="F26"/>
  <c r="L25"/>
  <c r="F25"/>
  <c r="L24"/>
  <c r="L23"/>
  <c r="F23"/>
  <c r="L22"/>
  <c r="F22"/>
  <c r="L21"/>
  <c r="F21"/>
  <c r="L20"/>
  <c r="F20"/>
  <c r="L19"/>
  <c r="F19"/>
  <c r="F18"/>
  <c r="L17"/>
  <c r="F17"/>
  <c r="L16"/>
  <c r="F16"/>
  <c r="L15"/>
  <c r="F15"/>
  <c r="L14"/>
  <c r="F14"/>
  <c r="L13"/>
  <c r="F13"/>
  <c r="L12"/>
  <c r="F12"/>
  <c r="F11"/>
  <c r="F56" s="1"/>
  <c r="L10"/>
  <c r="F10"/>
  <c r="L9"/>
  <c r="F9"/>
  <c r="L8"/>
  <c r="F8"/>
  <c r="F6"/>
  <c r="F4"/>
  <c r="G4"/>
  <c r="G5" l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E1"/>
  <c r="L46"/>
  <c r="F49"/>
  <c r="D1"/>
  <c r="L47"/>
  <c r="L49"/>
  <c r="L45"/>
  <c r="L4"/>
  <c r="F5"/>
  <c r="L6"/>
  <c r="F7"/>
  <c r="L36"/>
  <c r="L37"/>
  <c r="L7"/>
  <c r="F38"/>
  <c r="L5"/>
  <c r="L38"/>
  <c r="L39"/>
  <c r="M4" l="1"/>
  <c r="M5" s="1"/>
  <c r="M6" s="1"/>
  <c r="M7" s="1"/>
  <c r="M8" s="1"/>
  <c r="M9" s="1"/>
  <c r="M10" s="1"/>
  <c r="L1"/>
  <c r="J1"/>
  <c r="M11" l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</calcChain>
</file>

<file path=xl/comments1.xml><?xml version="1.0" encoding="utf-8"?>
<comments xmlns="http://schemas.openxmlformats.org/spreadsheetml/2006/main">
  <authors>
    <author>NS</author>
    <author>Home</author>
  </authors>
  <commentList>
    <comment ref="D11" authorId="0">
      <text>
        <r>
          <rPr>
            <b/>
            <sz val="8"/>
            <color indexed="81"/>
            <rFont val="Tahoma"/>
            <family val="2"/>
          </rPr>
          <t>NS:</t>
        </r>
        <r>
          <rPr>
            <sz val="8"/>
            <color indexed="81"/>
            <rFont val="Tahoma"/>
            <family val="2"/>
          </rPr>
          <t xml:space="preserve">
Fakturisani iznos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>NS:</t>
        </r>
        <r>
          <rPr>
            <sz val="8"/>
            <color indexed="81"/>
            <rFont val="Tahoma"/>
            <family val="2"/>
          </rPr>
          <t xml:space="preserve">
Plaćeni iznos; nije mi bitan datum uplate. Kada kupac uplati ja se vratim na ovu ćeliju i unesem uplatu.</t>
        </r>
      </text>
    </comment>
    <comment ref="K11" authorId="0">
      <text>
        <r>
          <rPr>
            <b/>
            <sz val="8"/>
            <color indexed="81"/>
            <rFont val="Tahoma"/>
            <family val="2"/>
          </rPr>
          <t>NS:</t>
        </r>
        <r>
          <rPr>
            <sz val="8"/>
            <color indexed="81"/>
            <rFont val="Tahoma"/>
            <family val="2"/>
          </rPr>
          <t xml:space="preserve">
Provizija mi nije isplaćena, već je obračunata kao moja uplata za trenutni dug.</t>
        </r>
      </text>
    </comment>
    <comment ref="E18" authorId="1">
      <text>
        <r>
          <rPr>
            <b/>
            <sz val="8"/>
            <color indexed="81"/>
            <rFont val="Tahoma"/>
            <family val="2"/>
          </rPr>
          <t>Home:</t>
        </r>
        <r>
          <rPr>
            <sz val="8"/>
            <color indexed="81"/>
            <rFont val="Tahoma"/>
            <family val="2"/>
          </rPr>
          <t xml:space="preserve">
Kupac nije uplatio kompletan dug već samo deo na koji je obračunata provizija.
</t>
        </r>
      </text>
    </comment>
    <comment ref="K18" authorId="0">
      <text>
        <r>
          <rPr>
            <b/>
            <sz val="8"/>
            <color indexed="81"/>
            <rFont val="Tahoma"/>
            <family val="2"/>
          </rPr>
          <t>NS:</t>
        </r>
        <r>
          <rPr>
            <sz val="8"/>
            <color indexed="81"/>
            <rFont val="Tahoma"/>
            <family val="2"/>
          </rPr>
          <t xml:space="preserve">
Ova provizija je isplaćena.</t>
        </r>
      </text>
    </comment>
    <comment ref="E24" authorId="0">
      <text>
        <r>
          <rPr>
            <b/>
            <sz val="8"/>
            <color indexed="81"/>
            <rFont val="Tahoma"/>
            <family val="2"/>
          </rPr>
          <t>NS:</t>
        </r>
        <r>
          <rPr>
            <sz val="8"/>
            <color indexed="81"/>
            <rFont val="Tahoma"/>
            <family val="2"/>
          </rPr>
          <t xml:space="preserve">
Ovoliko sam predao pazara jer sam prethodno zadržao pripadajuću proviziju (kolona J)</t>
        </r>
      </text>
    </comment>
    <comment ref="D26" authorId="1">
      <text>
        <r>
          <rPr>
            <b/>
            <sz val="8"/>
            <color indexed="81"/>
            <rFont val="Tahoma"/>
            <family val="2"/>
          </rPr>
          <t>Home:</t>
        </r>
        <r>
          <rPr>
            <sz val="8"/>
            <color indexed="81"/>
            <rFont val="Tahoma"/>
            <family val="2"/>
          </rPr>
          <t xml:space="preserve">
Za ovaj iznos je prijavljena prodaja i očekivana uplata. Pošto kupac nije uplatio, a prijavio sam prodaju - za taj iznos se povećava moj dug firmi.</t>
        </r>
      </text>
    </comment>
    <comment ref="K32" authorId="0">
      <text>
        <r>
          <rPr>
            <b/>
            <sz val="8"/>
            <color indexed="81"/>
            <rFont val="Tahoma"/>
            <family val="2"/>
          </rPr>
          <t>NS:</t>
        </r>
        <r>
          <rPr>
            <sz val="8"/>
            <color indexed="81"/>
            <rFont val="Tahoma"/>
            <family val="2"/>
          </rPr>
          <t xml:space="preserve">
Provizija mi nije isplaćena, već je obračunata kao moja uplata za trenutni dug.</t>
        </r>
      </text>
    </comment>
    <comment ref="E36" authorId="0">
      <text>
        <r>
          <rPr>
            <b/>
            <sz val="8"/>
            <color indexed="81"/>
            <rFont val="Tahoma"/>
            <family val="2"/>
          </rPr>
          <t>NS:</t>
        </r>
        <r>
          <rPr>
            <sz val="8"/>
            <color indexed="81"/>
            <rFont val="Tahoma"/>
            <family val="2"/>
          </rPr>
          <t xml:space="preserve">
Ovoliko sam predao pazara jer sam prethodno zadržao pripadajuću proviziju (izmedju dve predaje pazara, kolona J)</t>
        </r>
      </text>
    </comment>
    <comment ref="A56" authorId="1">
      <text>
        <r>
          <rPr>
            <b/>
            <sz val="8"/>
            <color indexed="81"/>
            <rFont val="Tahoma"/>
            <family val="2"/>
          </rPr>
          <t>Home:</t>
        </r>
        <r>
          <rPr>
            <sz val="8"/>
            <color indexed="81"/>
            <rFont val="Tahoma"/>
            <family val="2"/>
          </rPr>
          <t xml:space="preserve">
U ovom redu se prikazuju ukupne FILTRIRANE (po boji) sume uplata: po fakturi, uplata keša firmi i troškova za telefon i gorivo. </t>
        </r>
      </text>
    </comment>
  </commentList>
</comments>
</file>

<file path=xl/sharedStrings.xml><?xml version="1.0" encoding="utf-8"?>
<sst xmlns="http://schemas.openxmlformats.org/spreadsheetml/2006/main" count="84" uniqueCount="43">
  <si>
    <t>opis</t>
  </si>
  <si>
    <t>broj</t>
  </si>
  <si>
    <t>datum</t>
  </si>
  <si>
    <t>prij. prodaje</t>
  </si>
  <si>
    <t>otvoreno</t>
  </si>
  <si>
    <t>saldo</t>
  </si>
  <si>
    <t>troškovi</t>
  </si>
  <si>
    <t>%</t>
  </si>
  <si>
    <t>provizija</t>
  </si>
  <si>
    <t>ispl.prov.</t>
  </si>
  <si>
    <t>početno stanje</t>
  </si>
  <si>
    <t>prodaja po fakturi</t>
  </si>
  <si>
    <t>troškovi - telefon</t>
  </si>
  <si>
    <t>troškovi - gorivo</t>
  </si>
  <si>
    <t>101keš</t>
  </si>
  <si>
    <t>102keš</t>
  </si>
  <si>
    <t>103keš</t>
  </si>
  <si>
    <t>105keš</t>
  </si>
  <si>
    <t>108keš</t>
  </si>
  <si>
    <t>109keš</t>
  </si>
  <si>
    <t>110keš</t>
  </si>
  <si>
    <t>107keš</t>
  </si>
  <si>
    <t>mart</t>
  </si>
  <si>
    <t>april</t>
  </si>
  <si>
    <t>maj</t>
  </si>
  <si>
    <t>juni</t>
  </si>
  <si>
    <t>...</t>
  </si>
  <si>
    <t>za firmu</t>
  </si>
  <si>
    <t>uplata keša firmi</t>
  </si>
  <si>
    <t>uplata kupca</t>
  </si>
  <si>
    <t>moj dug</t>
  </si>
  <si>
    <t>104keš</t>
  </si>
  <si>
    <t>106keš</t>
  </si>
  <si>
    <t>111keš</t>
  </si>
  <si>
    <t>112keš</t>
  </si>
  <si>
    <t>113keš</t>
  </si>
  <si>
    <t>prodaja za keš</t>
  </si>
  <si>
    <t>114keš</t>
  </si>
  <si>
    <t>115keš</t>
  </si>
  <si>
    <t>UKUPNO:</t>
  </si>
  <si>
    <r>
      <rPr>
        <b/>
        <sz val="11"/>
        <color theme="1"/>
        <rFont val="Calibri"/>
        <family val="2"/>
        <scheme val="minor"/>
      </rPr>
      <t>Napomena</t>
    </r>
    <r>
      <rPr>
        <sz val="11"/>
        <color theme="1"/>
        <rFont val="Calibri"/>
        <family val="2"/>
        <charset val="238"/>
        <scheme val="minor"/>
      </rPr>
      <t>: u tabelu bi trebalo uključiti i prodaju robe na zaključnice, kada kupci vrše uplate na više mesečnih rata.</t>
    </r>
  </si>
  <si>
    <t>Ova tabela se ne bi mogla nazvati "pomoćna" iako ona na neki način to jeste, ali zbog svog značaja ona predstavlja vrlo važan pregled podataka na jednom mestu.</t>
  </si>
  <si>
    <t>Naravno da osim nje postoje još i druge tabele (mesečne) iz kojih se "vuku" podaci (za kolonu E) za ovu tabelu i gde se beleži i druga analitika.</t>
  </si>
</sst>
</file>

<file path=xl/styles.xml><?xml version="1.0" encoding="utf-8"?>
<styleSheet xmlns="http://schemas.openxmlformats.org/spreadsheetml/2006/main">
  <numFmts count="1">
    <numFmt numFmtId="164" formatCode="d/m/yyyy;@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5" xfId="0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2" fillId="0" borderId="1" xfId="0" applyNumberFormat="1" applyFont="1" applyBorder="1"/>
    <xf numFmtId="10" fontId="4" fillId="0" borderId="1" xfId="0" applyNumberFormat="1" applyFont="1" applyBorder="1"/>
    <xf numFmtId="4" fontId="0" fillId="0" borderId="6" xfId="0" applyNumberFormat="1" applyBorder="1"/>
    <xf numFmtId="164" fontId="0" fillId="0" borderId="1" xfId="0" applyNumberFormat="1" applyBorder="1"/>
    <xf numFmtId="4" fontId="0" fillId="0" borderId="1" xfId="0" applyNumberFormat="1" applyFont="1" applyBorder="1"/>
    <xf numFmtId="4" fontId="0" fillId="0" borderId="6" xfId="0" applyNumberFormat="1" applyFill="1" applyBorder="1"/>
    <xf numFmtId="0" fontId="0" fillId="5" borderId="5" xfId="0" applyFill="1" applyBorder="1"/>
    <xf numFmtId="0" fontId="2" fillId="5" borderId="1" xfId="0" applyFont="1" applyFill="1" applyBorder="1" applyAlignment="1">
      <alignment horizontal="center"/>
    </xf>
    <xf numFmtId="4" fontId="0" fillId="5" borderId="1" xfId="0" applyNumberFormat="1" applyFill="1" applyBorder="1"/>
    <xf numFmtId="4" fontId="0" fillId="5" borderId="1" xfId="0" applyNumberFormat="1" applyFont="1" applyFill="1" applyBorder="1"/>
    <xf numFmtId="10" fontId="4" fillId="5" borderId="1" xfId="0" applyNumberFormat="1" applyFont="1" applyFill="1" applyBorder="1"/>
    <xf numFmtId="4" fontId="0" fillId="5" borderId="6" xfId="0" applyNumberFormat="1" applyFill="1" applyBorder="1"/>
    <xf numFmtId="10" fontId="5" fillId="5" borderId="1" xfId="0" applyNumberFormat="1" applyFont="1" applyFill="1" applyBorder="1"/>
    <xf numFmtId="0" fontId="0" fillId="6" borderId="5" xfId="0" applyFill="1" applyBorder="1"/>
    <xf numFmtId="0" fontId="2" fillId="6" borderId="1" xfId="0" applyFont="1" applyFill="1" applyBorder="1" applyAlignment="1">
      <alignment horizontal="center"/>
    </xf>
    <xf numFmtId="4" fontId="0" fillId="6" borderId="6" xfId="0" applyNumberFormat="1" applyFill="1" applyBorder="1"/>
    <xf numFmtId="4" fontId="0" fillId="6" borderId="1" xfId="0" applyNumberFormat="1" applyFont="1" applyFill="1" applyBorder="1"/>
    <xf numFmtId="4" fontId="0" fillId="6" borderId="1" xfId="0" applyNumberFormat="1" applyFill="1" applyBorder="1"/>
    <xf numFmtId="10" fontId="5" fillId="6" borderId="1" xfId="0" applyNumberFormat="1" applyFont="1" applyFill="1" applyBorder="1"/>
    <xf numFmtId="0" fontId="0" fillId="7" borderId="5" xfId="0" applyFill="1" applyBorder="1"/>
    <xf numFmtId="0" fontId="2" fillId="7" borderId="1" xfId="0" applyFont="1" applyFill="1" applyBorder="1" applyAlignment="1">
      <alignment horizontal="center"/>
    </xf>
    <xf numFmtId="4" fontId="0" fillId="7" borderId="1" xfId="0" applyNumberFormat="1" applyFill="1" applyBorder="1"/>
    <xf numFmtId="10" fontId="4" fillId="7" borderId="1" xfId="0" applyNumberFormat="1" applyFont="1" applyFill="1" applyBorder="1"/>
    <xf numFmtId="4" fontId="0" fillId="7" borderId="6" xfId="0" applyNumberFormat="1" applyFill="1" applyBorder="1"/>
    <xf numFmtId="4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14" fontId="6" fillId="5" borderId="1" xfId="0" applyNumberFormat="1" applyFont="1" applyFill="1" applyBorder="1" applyAlignment="1">
      <alignment horizontal="right"/>
    </xf>
    <xf numFmtId="4" fontId="6" fillId="5" borderId="6" xfId="0" applyNumberFormat="1" applyFont="1" applyFill="1" applyBorder="1" applyAlignment="1">
      <alignment horizontal="right"/>
    </xf>
    <xf numFmtId="4" fontId="6" fillId="5" borderId="1" xfId="0" applyNumberFormat="1" applyFont="1" applyFill="1" applyBorder="1" applyAlignment="1">
      <alignment horizontal="right"/>
    </xf>
    <xf numFmtId="14" fontId="6" fillId="6" borderId="1" xfId="0" applyNumberFormat="1" applyFont="1" applyFill="1" applyBorder="1" applyAlignment="1">
      <alignment horizontal="right"/>
    </xf>
    <xf numFmtId="0" fontId="4" fillId="0" borderId="0" xfId="0" applyFont="1"/>
    <xf numFmtId="4" fontId="0" fillId="7" borderId="1" xfId="0" applyNumberFormat="1" applyFont="1" applyFill="1" applyBorder="1"/>
    <xf numFmtId="164" fontId="0" fillId="0" borderId="1" xfId="0" applyNumberFormat="1" applyBorder="1" applyAlignment="1">
      <alignment horizontal="center"/>
    </xf>
    <xf numFmtId="0" fontId="0" fillId="0" borderId="0" xfId="0" applyFont="1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4" fontId="0" fillId="0" borderId="0" xfId="0" applyNumberFormat="1" applyFont="1"/>
    <xf numFmtId="4" fontId="1" fillId="0" borderId="1" xfId="0" applyNumberFormat="1" applyFont="1" applyFill="1" applyBorder="1"/>
    <xf numFmtId="0" fontId="0" fillId="0" borderId="7" xfId="0" applyBorder="1"/>
    <xf numFmtId="16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8" xfId="0" applyNumberFormat="1" applyBorder="1"/>
    <xf numFmtId="10" fontId="4" fillId="0" borderId="8" xfId="0" applyNumberFormat="1" applyFont="1" applyBorder="1"/>
    <xf numFmtId="4" fontId="6" fillId="0" borderId="8" xfId="0" applyNumberFormat="1" applyFont="1" applyBorder="1"/>
    <xf numFmtId="0" fontId="6" fillId="0" borderId="0" xfId="0" applyFont="1"/>
    <xf numFmtId="14" fontId="6" fillId="7" borderId="1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/>
    </xf>
    <xf numFmtId="4" fontId="2" fillId="0" borderId="8" xfId="0" applyNumberFormat="1" applyFont="1" applyBorder="1"/>
  </cellXfs>
  <cellStyles count="1">
    <cellStyle name="Normal" xfId="0" builtinId="0"/>
  </cellStyles>
  <dxfs count="46">
    <dxf>
      <numFmt numFmtId="4" formatCode="#,##0.0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" formatCode="#,##0.0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" formatCode="#,##0.0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64" formatCode="d/m/yyyy;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7030A0"/>
      </font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d/m/yyyy;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FFC0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53" displayName="Table53" ref="A2:M56" totalsRowCount="1" headerRowDxfId="32" headerRowBorderDxfId="30" tableBorderDxfId="31" totalsRowBorderDxfId="29">
  <autoFilter ref="A2:M55"/>
  <tableColumns count="13">
    <tableColumn id="1" name="opis" totalsRowLabel="UKUPNO:" dataDxfId="44" totalsRowDxfId="12"/>
    <tableColumn id="2" name="broj" dataDxfId="43" totalsRowDxfId="11"/>
    <tableColumn id="3" name="datum" dataDxfId="42" totalsRowDxfId="10"/>
    <tableColumn id="4" name="prij. prodaje" totalsRowFunction="sum" dataDxfId="41" totalsRowDxfId="9"/>
    <tableColumn id="5" name="uplata kupca" totalsRowFunction="sum" dataDxfId="40" totalsRowDxfId="8"/>
    <tableColumn id="6" name="otvoreno" totalsRowFunction="custom" dataDxfId="39" totalsRowDxfId="7">
      <calculatedColumnFormula>D3+E3</calculatedColumnFormula>
      <totalsRowFormula>SUBTOTAL(9,F11:F32)</totalsRowFormula>
    </tableColumn>
    <tableColumn id="7" name="saldo" dataDxfId="38" totalsRowDxfId="6">
      <calculatedColumnFormula>G2+D3-E3</calculatedColumnFormula>
    </tableColumn>
    <tableColumn id="8" name="troškovi" totalsRowFunction="sum" totalsRowDxfId="5"/>
    <tableColumn id="9" name="%" dataDxfId="37" totalsRowDxfId="4"/>
    <tableColumn id="10" name="provizija" totalsRowFunction="sum" dataDxfId="36" totalsRowDxfId="3">
      <calculatedColumnFormula>D3*I3</calculatedColumnFormula>
    </tableColumn>
    <tableColumn id="13" name="ispl.prov." totalsRowFunction="sum" dataDxfId="35" totalsRowDxfId="2"/>
    <tableColumn id="11" name="za firmu" dataDxfId="34" totalsRowDxfId="1">
      <calculatedColumnFormula>D3-J3</calculatedColumnFormula>
    </tableColumn>
    <tableColumn id="12" name="moj dug" dataDxfId="33" totalsRowDxfId="0">
      <calculatedColumnFormula>M2-E3+L3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>
      <selection activeCell="A59" sqref="A59"/>
    </sheetView>
  </sheetViews>
  <sheetFormatPr defaultRowHeight="15"/>
  <cols>
    <col min="1" max="1" width="17.5703125" customWidth="1"/>
    <col min="2" max="2" width="7.140625" customWidth="1"/>
    <col min="3" max="3" width="9.85546875" customWidth="1"/>
    <col min="4" max="4" width="14.28515625" customWidth="1"/>
    <col min="5" max="5" width="12" bestFit="1" customWidth="1"/>
    <col min="6" max="6" width="11.42578125" customWidth="1"/>
    <col min="7" max="8" width="10.5703125" customWidth="1"/>
    <col min="9" max="9" width="6" style="39" customWidth="1"/>
    <col min="10" max="11" width="11.140625" customWidth="1"/>
    <col min="12" max="12" width="10.85546875" customWidth="1"/>
    <col min="13" max="13" width="13.140625" customWidth="1"/>
  </cols>
  <sheetData>
    <row r="1" spans="1:13">
      <c r="A1" s="42"/>
      <c r="B1" s="42"/>
      <c r="C1" s="42"/>
      <c r="D1" s="43">
        <f>SUM(D3:D55)</f>
        <v>87660</v>
      </c>
      <c r="E1" s="44">
        <f>SUM(E3:E55)</f>
        <v>92040</v>
      </c>
      <c r="F1" s="45"/>
      <c r="G1" s="45"/>
      <c r="H1" s="45"/>
      <c r="I1" s="45"/>
      <c r="J1" s="44">
        <f>SUM(J3:J55)</f>
        <v>30148</v>
      </c>
      <c r="K1" s="46">
        <f>SUM(K3:K55)</f>
        <v>13032</v>
      </c>
      <c r="L1" s="43">
        <f>SUM(L3:L55)</f>
        <v>23772</v>
      </c>
      <c r="M1" s="42"/>
    </row>
    <row r="2" spans="1:13">
      <c r="A2" s="1" t="s">
        <v>0</v>
      </c>
      <c r="B2" s="2" t="s">
        <v>1</v>
      </c>
      <c r="C2" s="2" t="s">
        <v>2</v>
      </c>
      <c r="D2" s="2" t="s">
        <v>3</v>
      </c>
      <c r="E2" s="2" t="s">
        <v>29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27</v>
      </c>
      <c r="M2" s="3" t="s">
        <v>30</v>
      </c>
    </row>
    <row r="3" spans="1:13">
      <c r="A3" s="4" t="s">
        <v>10</v>
      </c>
      <c r="B3" s="5"/>
      <c r="C3" s="6"/>
      <c r="D3" s="7"/>
      <c r="E3" s="8"/>
      <c r="F3" s="7"/>
      <c r="G3" s="7">
        <v>0</v>
      </c>
      <c r="H3" s="7"/>
      <c r="I3" s="9"/>
      <c r="J3" s="7"/>
      <c r="K3" s="7"/>
      <c r="L3" s="7"/>
      <c r="M3" s="10">
        <v>0</v>
      </c>
    </row>
    <row r="4" spans="1:13">
      <c r="A4" s="4" t="s">
        <v>36</v>
      </c>
      <c r="B4" s="5"/>
      <c r="C4" s="33">
        <v>40909</v>
      </c>
      <c r="D4" s="34">
        <v>0</v>
      </c>
      <c r="E4" s="12"/>
      <c r="F4" s="7">
        <f>D4-E4</f>
        <v>0</v>
      </c>
      <c r="G4" s="7">
        <f>G3+D4</f>
        <v>0</v>
      </c>
      <c r="H4" s="7"/>
      <c r="I4" s="9">
        <v>0.25</v>
      </c>
      <c r="J4" s="7">
        <f>D4*I4</f>
        <v>0</v>
      </c>
      <c r="K4" s="7"/>
      <c r="L4" s="32">
        <f t="shared" ref="L4:L17" si="0">D4-J4</f>
        <v>0</v>
      </c>
      <c r="M4" s="13">
        <f>M3+L4</f>
        <v>0</v>
      </c>
    </row>
    <row r="5" spans="1:13">
      <c r="A5" s="4" t="s">
        <v>36</v>
      </c>
      <c r="B5" s="5"/>
      <c r="C5" s="33">
        <v>40910</v>
      </c>
      <c r="D5" s="34">
        <v>0</v>
      </c>
      <c r="E5" s="12"/>
      <c r="F5" s="7">
        <f t="shared" ref="F5:F49" si="1">D5-E5</f>
        <v>0</v>
      </c>
      <c r="G5" s="7">
        <f t="shared" ref="G5:G49" si="2">G4+D5</f>
        <v>0</v>
      </c>
      <c r="H5" s="7"/>
      <c r="I5" s="9">
        <v>0.25</v>
      </c>
      <c r="J5" s="7">
        <f t="shared" ref="J5:J10" si="3">D5*I5</f>
        <v>0</v>
      </c>
      <c r="K5" s="7"/>
      <c r="L5" s="32">
        <f t="shared" si="0"/>
        <v>0</v>
      </c>
      <c r="M5" s="13">
        <f t="shared" ref="M5:M17" si="4">M4+L5</f>
        <v>0</v>
      </c>
    </row>
    <row r="6" spans="1:13">
      <c r="A6" s="4" t="s">
        <v>36</v>
      </c>
      <c r="B6" s="5"/>
      <c r="C6" s="33">
        <v>40911</v>
      </c>
      <c r="D6" s="34">
        <v>0</v>
      </c>
      <c r="E6" s="12"/>
      <c r="F6" s="7">
        <f t="shared" si="1"/>
        <v>0</v>
      </c>
      <c r="G6" s="7">
        <f t="shared" si="2"/>
        <v>0</v>
      </c>
      <c r="H6" s="7"/>
      <c r="I6" s="9">
        <v>0.25</v>
      </c>
      <c r="J6" s="7">
        <f t="shared" si="3"/>
        <v>0</v>
      </c>
      <c r="K6" s="7"/>
      <c r="L6" s="32">
        <f t="shared" si="0"/>
        <v>0</v>
      </c>
      <c r="M6" s="13">
        <f t="shared" si="4"/>
        <v>0</v>
      </c>
    </row>
    <row r="7" spans="1:13">
      <c r="A7" s="4" t="s">
        <v>36</v>
      </c>
      <c r="B7" s="5"/>
      <c r="C7" s="33">
        <v>40912</v>
      </c>
      <c r="D7" s="34">
        <v>0</v>
      </c>
      <c r="E7" s="12"/>
      <c r="F7" s="7">
        <f t="shared" si="1"/>
        <v>0</v>
      </c>
      <c r="G7" s="7">
        <f t="shared" si="2"/>
        <v>0</v>
      </c>
      <c r="H7" s="7"/>
      <c r="I7" s="9">
        <v>0.25</v>
      </c>
      <c r="J7" s="7">
        <f t="shared" si="3"/>
        <v>0</v>
      </c>
      <c r="K7" s="7"/>
      <c r="L7" s="32">
        <f t="shared" si="0"/>
        <v>0</v>
      </c>
      <c r="M7" s="13">
        <f t="shared" si="4"/>
        <v>0</v>
      </c>
    </row>
    <row r="8" spans="1:13">
      <c r="A8" s="4" t="s">
        <v>36</v>
      </c>
      <c r="B8" s="5" t="s">
        <v>14</v>
      </c>
      <c r="C8" s="33">
        <v>40913</v>
      </c>
      <c r="D8" s="34">
        <v>6000</v>
      </c>
      <c r="E8" s="12">
        <v>6000</v>
      </c>
      <c r="F8" s="7">
        <f t="shared" si="1"/>
        <v>0</v>
      </c>
      <c r="G8" s="7">
        <f t="shared" si="2"/>
        <v>6000</v>
      </c>
      <c r="H8" s="7"/>
      <c r="I8" s="9">
        <v>0.25</v>
      </c>
      <c r="J8" s="7">
        <f t="shared" si="3"/>
        <v>1500</v>
      </c>
      <c r="K8" s="7"/>
      <c r="L8" s="32">
        <f t="shared" si="0"/>
        <v>4500</v>
      </c>
      <c r="M8" s="13">
        <f t="shared" si="4"/>
        <v>4500</v>
      </c>
    </row>
    <row r="9" spans="1:13">
      <c r="A9" s="4" t="s">
        <v>36</v>
      </c>
      <c r="B9" s="5"/>
      <c r="C9" s="33">
        <v>40914</v>
      </c>
      <c r="D9" s="34">
        <v>0</v>
      </c>
      <c r="E9" s="12"/>
      <c r="F9" s="7">
        <f t="shared" si="1"/>
        <v>0</v>
      </c>
      <c r="G9" s="7">
        <f t="shared" si="2"/>
        <v>6000</v>
      </c>
      <c r="H9" s="7"/>
      <c r="I9" s="9">
        <v>0.25</v>
      </c>
      <c r="J9" s="7">
        <f t="shared" si="3"/>
        <v>0</v>
      </c>
      <c r="K9" s="7"/>
      <c r="L9" s="32">
        <f t="shared" si="0"/>
        <v>0</v>
      </c>
      <c r="M9" s="13">
        <f t="shared" si="4"/>
        <v>4500</v>
      </c>
    </row>
    <row r="10" spans="1:13">
      <c r="A10" s="4" t="s">
        <v>36</v>
      </c>
      <c r="B10" s="5"/>
      <c r="C10" s="33">
        <v>40915</v>
      </c>
      <c r="D10" s="34">
        <v>0</v>
      </c>
      <c r="E10" s="12"/>
      <c r="F10" s="7">
        <f t="shared" si="1"/>
        <v>0</v>
      </c>
      <c r="G10" s="7">
        <f t="shared" si="2"/>
        <v>6000</v>
      </c>
      <c r="H10" s="7"/>
      <c r="I10" s="9">
        <v>0.25</v>
      </c>
      <c r="J10" s="7">
        <f t="shared" si="3"/>
        <v>0</v>
      </c>
      <c r="K10" s="7"/>
      <c r="L10" s="32">
        <f t="shared" si="0"/>
        <v>0</v>
      </c>
      <c r="M10" s="13">
        <f t="shared" si="4"/>
        <v>4500</v>
      </c>
    </row>
    <row r="11" spans="1:13">
      <c r="A11" s="14" t="s">
        <v>11</v>
      </c>
      <c r="B11" s="15">
        <v>6001</v>
      </c>
      <c r="C11" s="35">
        <v>40916</v>
      </c>
      <c r="D11" s="36">
        <v>11000</v>
      </c>
      <c r="E11" s="17">
        <v>11000</v>
      </c>
      <c r="F11" s="16">
        <f t="shared" si="1"/>
        <v>0</v>
      </c>
      <c r="G11" s="16">
        <f t="shared" si="2"/>
        <v>17000</v>
      </c>
      <c r="H11" s="16"/>
      <c r="I11" s="18">
        <v>0.4</v>
      </c>
      <c r="J11" s="16">
        <f t="shared" ref="J5:J49" si="5">E11*I11</f>
        <v>4400</v>
      </c>
      <c r="K11" s="16">
        <v>0</v>
      </c>
      <c r="L11" s="37">
        <v>0</v>
      </c>
      <c r="M11" s="19">
        <f>M10+D11-E11-J11+K11</f>
        <v>100</v>
      </c>
    </row>
    <row r="12" spans="1:13">
      <c r="A12" s="4" t="s">
        <v>36</v>
      </c>
      <c r="B12" s="5"/>
      <c r="C12" s="33">
        <v>40917</v>
      </c>
      <c r="D12" s="34">
        <v>0</v>
      </c>
      <c r="E12" s="12"/>
      <c r="F12" s="7">
        <f t="shared" si="1"/>
        <v>0</v>
      </c>
      <c r="G12" s="7">
        <f t="shared" si="2"/>
        <v>17000</v>
      </c>
      <c r="H12" s="7"/>
      <c r="I12" s="9">
        <v>0.25</v>
      </c>
      <c r="J12" s="7">
        <f>D12*I12</f>
        <v>0</v>
      </c>
      <c r="K12" s="7"/>
      <c r="L12" s="32">
        <f t="shared" si="0"/>
        <v>0</v>
      </c>
      <c r="M12" s="13">
        <f t="shared" si="4"/>
        <v>100</v>
      </c>
    </row>
    <row r="13" spans="1:13">
      <c r="A13" s="4" t="s">
        <v>36</v>
      </c>
      <c r="B13" s="5"/>
      <c r="C13" s="33">
        <v>40918</v>
      </c>
      <c r="D13" s="34">
        <v>0</v>
      </c>
      <c r="E13" s="12"/>
      <c r="F13" s="7">
        <f t="shared" si="1"/>
        <v>0</v>
      </c>
      <c r="G13" s="7">
        <f t="shared" si="2"/>
        <v>17000</v>
      </c>
      <c r="H13" s="7"/>
      <c r="I13" s="9">
        <v>0.25</v>
      </c>
      <c r="J13" s="7">
        <f t="shared" ref="J13:J17" si="6">D13*I13</f>
        <v>0</v>
      </c>
      <c r="K13" s="7"/>
      <c r="L13" s="32">
        <f t="shared" si="0"/>
        <v>0</v>
      </c>
      <c r="M13" s="13">
        <f t="shared" si="4"/>
        <v>100</v>
      </c>
    </row>
    <row r="14" spans="1:13">
      <c r="A14" s="4" t="s">
        <v>36</v>
      </c>
      <c r="B14" s="5" t="s">
        <v>15</v>
      </c>
      <c r="C14" s="33">
        <v>40919</v>
      </c>
      <c r="D14" s="34">
        <v>1800</v>
      </c>
      <c r="E14" s="12">
        <v>1800</v>
      </c>
      <c r="F14" s="7">
        <f t="shared" si="1"/>
        <v>0</v>
      </c>
      <c r="G14" s="7">
        <f t="shared" si="2"/>
        <v>18800</v>
      </c>
      <c r="H14" s="7"/>
      <c r="I14" s="9">
        <v>0.25</v>
      </c>
      <c r="J14" s="7">
        <f t="shared" si="6"/>
        <v>450</v>
      </c>
      <c r="K14" s="7"/>
      <c r="L14" s="32">
        <f t="shared" si="0"/>
        <v>1350</v>
      </c>
      <c r="M14" s="13">
        <f t="shared" si="4"/>
        <v>1450</v>
      </c>
    </row>
    <row r="15" spans="1:13">
      <c r="A15" s="4" t="s">
        <v>36</v>
      </c>
      <c r="B15" s="5" t="s">
        <v>16</v>
      </c>
      <c r="C15" s="33">
        <v>40920</v>
      </c>
      <c r="D15" s="34">
        <v>2400</v>
      </c>
      <c r="E15" s="12">
        <v>2400</v>
      </c>
      <c r="F15" s="7">
        <f t="shared" si="1"/>
        <v>0</v>
      </c>
      <c r="G15" s="7">
        <f t="shared" si="2"/>
        <v>21200</v>
      </c>
      <c r="H15" s="7"/>
      <c r="I15" s="9">
        <v>0.25</v>
      </c>
      <c r="J15" s="7">
        <f t="shared" si="6"/>
        <v>600</v>
      </c>
      <c r="K15" s="7"/>
      <c r="L15" s="32">
        <f t="shared" si="0"/>
        <v>1800</v>
      </c>
      <c r="M15" s="13">
        <f t="shared" si="4"/>
        <v>3250</v>
      </c>
    </row>
    <row r="16" spans="1:13">
      <c r="A16" s="4" t="s">
        <v>36</v>
      </c>
      <c r="B16" s="5"/>
      <c r="C16" s="33">
        <v>40921</v>
      </c>
      <c r="D16" s="34">
        <v>0</v>
      </c>
      <c r="E16" s="12"/>
      <c r="F16" s="7">
        <f t="shared" si="1"/>
        <v>0</v>
      </c>
      <c r="G16" s="7">
        <f t="shared" si="2"/>
        <v>21200</v>
      </c>
      <c r="H16" s="7"/>
      <c r="I16" s="9">
        <v>0.25</v>
      </c>
      <c r="J16" s="7">
        <f t="shared" si="6"/>
        <v>0</v>
      </c>
      <c r="K16" s="7"/>
      <c r="L16" s="32">
        <f t="shared" si="0"/>
        <v>0</v>
      </c>
      <c r="M16" s="13">
        <f t="shared" si="4"/>
        <v>3250</v>
      </c>
    </row>
    <row r="17" spans="1:13">
      <c r="A17" s="4" t="s">
        <v>36</v>
      </c>
      <c r="B17" s="5"/>
      <c r="C17" s="33">
        <v>40922</v>
      </c>
      <c r="D17" s="34">
        <v>0</v>
      </c>
      <c r="E17" s="12"/>
      <c r="F17" s="7">
        <f t="shared" si="1"/>
        <v>0</v>
      </c>
      <c r="G17" s="7">
        <f t="shared" si="2"/>
        <v>21200</v>
      </c>
      <c r="H17" s="7"/>
      <c r="I17" s="9">
        <v>0.25</v>
      </c>
      <c r="J17" s="7">
        <f t="shared" si="6"/>
        <v>0</v>
      </c>
      <c r="K17" s="7"/>
      <c r="L17" s="32">
        <f t="shared" si="0"/>
        <v>0</v>
      </c>
      <c r="M17" s="13">
        <f t="shared" si="4"/>
        <v>3250</v>
      </c>
    </row>
    <row r="18" spans="1:13">
      <c r="A18" s="14" t="s">
        <v>11</v>
      </c>
      <c r="B18" s="15">
        <v>6002</v>
      </c>
      <c r="C18" s="35">
        <v>40923</v>
      </c>
      <c r="D18" s="16">
        <v>36200</v>
      </c>
      <c r="E18" s="17">
        <v>32580</v>
      </c>
      <c r="F18" s="16">
        <f t="shared" si="1"/>
        <v>3620</v>
      </c>
      <c r="G18" s="16">
        <f t="shared" si="2"/>
        <v>57400</v>
      </c>
      <c r="H18" s="16"/>
      <c r="I18" s="18">
        <v>0.4</v>
      </c>
      <c r="J18" s="16">
        <f t="shared" si="5"/>
        <v>13032</v>
      </c>
      <c r="K18" s="16">
        <v>13032</v>
      </c>
      <c r="L18" s="16">
        <v>0</v>
      </c>
      <c r="M18" s="19">
        <f>M17+D18-E18-J18+K18</f>
        <v>6870</v>
      </c>
    </row>
    <row r="19" spans="1:13">
      <c r="A19" s="4" t="s">
        <v>36</v>
      </c>
      <c r="B19" s="5"/>
      <c r="C19" s="33">
        <v>40923</v>
      </c>
      <c r="D19" s="34">
        <v>0</v>
      </c>
      <c r="E19" s="12"/>
      <c r="F19" s="7">
        <f t="shared" si="1"/>
        <v>0</v>
      </c>
      <c r="G19" s="7">
        <f t="shared" si="2"/>
        <v>57400</v>
      </c>
      <c r="H19" s="7"/>
      <c r="I19" s="9">
        <v>0.25</v>
      </c>
      <c r="J19" s="7">
        <f>D19*I19</f>
        <v>0</v>
      </c>
      <c r="K19" s="7"/>
      <c r="L19" s="32">
        <f t="shared" ref="L19:L31" si="7">D19-J19</f>
        <v>0</v>
      </c>
      <c r="M19" s="13">
        <f>M18+L19</f>
        <v>6870</v>
      </c>
    </row>
    <row r="20" spans="1:13">
      <c r="A20" s="4" t="s">
        <v>36</v>
      </c>
      <c r="B20" s="5"/>
      <c r="C20" s="33">
        <v>40924</v>
      </c>
      <c r="D20" s="34">
        <v>0</v>
      </c>
      <c r="E20" s="12"/>
      <c r="F20" s="7">
        <f t="shared" si="1"/>
        <v>0</v>
      </c>
      <c r="G20" s="7">
        <f t="shared" si="2"/>
        <v>57400</v>
      </c>
      <c r="H20" s="7"/>
      <c r="I20" s="9">
        <v>0.25</v>
      </c>
      <c r="J20" s="7">
        <f t="shared" ref="J20:J23" si="8">D20*I20</f>
        <v>0</v>
      </c>
      <c r="K20" s="7"/>
      <c r="L20" s="32">
        <f t="shared" si="7"/>
        <v>0</v>
      </c>
      <c r="M20" s="13">
        <f t="shared" ref="M20:M31" si="9">M19+L20</f>
        <v>6870</v>
      </c>
    </row>
    <row r="21" spans="1:13">
      <c r="A21" s="4" t="s">
        <v>36</v>
      </c>
      <c r="B21" s="5"/>
      <c r="C21" s="33">
        <v>40925</v>
      </c>
      <c r="D21" s="34">
        <v>0</v>
      </c>
      <c r="E21" s="12"/>
      <c r="F21" s="7">
        <f t="shared" si="1"/>
        <v>0</v>
      </c>
      <c r="G21" s="7">
        <f t="shared" si="2"/>
        <v>57400</v>
      </c>
      <c r="H21" s="7"/>
      <c r="I21" s="9">
        <v>0.25</v>
      </c>
      <c r="J21" s="7">
        <f t="shared" si="8"/>
        <v>0</v>
      </c>
      <c r="K21" s="7"/>
      <c r="L21" s="32">
        <f t="shared" si="7"/>
        <v>0</v>
      </c>
      <c r="M21" s="13">
        <f t="shared" si="9"/>
        <v>6870</v>
      </c>
    </row>
    <row r="22" spans="1:13">
      <c r="A22" s="4" t="s">
        <v>36</v>
      </c>
      <c r="B22" s="5" t="s">
        <v>31</v>
      </c>
      <c r="C22" s="33">
        <v>40926</v>
      </c>
      <c r="D22" s="34">
        <v>1800</v>
      </c>
      <c r="E22" s="12">
        <v>1800</v>
      </c>
      <c r="F22" s="7">
        <f t="shared" si="1"/>
        <v>0</v>
      </c>
      <c r="G22" s="7">
        <f t="shared" si="2"/>
        <v>59200</v>
      </c>
      <c r="H22" s="7"/>
      <c r="I22" s="9">
        <v>0.25</v>
      </c>
      <c r="J22" s="7">
        <f t="shared" si="8"/>
        <v>450</v>
      </c>
      <c r="K22" s="7"/>
      <c r="L22" s="32">
        <f t="shared" si="7"/>
        <v>1350</v>
      </c>
      <c r="M22" s="13">
        <f t="shared" si="9"/>
        <v>8220</v>
      </c>
    </row>
    <row r="23" spans="1:13">
      <c r="A23" s="4" t="s">
        <v>36</v>
      </c>
      <c r="B23" s="5"/>
      <c r="C23" s="33">
        <v>40927</v>
      </c>
      <c r="D23" s="34">
        <v>0</v>
      </c>
      <c r="E23" s="12"/>
      <c r="F23" s="7">
        <f t="shared" si="1"/>
        <v>0</v>
      </c>
      <c r="G23" s="7">
        <f t="shared" si="2"/>
        <v>59200</v>
      </c>
      <c r="H23" s="7"/>
      <c r="I23" s="9">
        <v>0.25</v>
      </c>
      <c r="J23" s="7">
        <f t="shared" si="8"/>
        <v>0</v>
      </c>
      <c r="K23" s="7"/>
      <c r="L23" s="32">
        <f t="shared" si="7"/>
        <v>0</v>
      </c>
      <c r="M23" s="13">
        <f t="shared" si="9"/>
        <v>8220</v>
      </c>
    </row>
    <row r="24" spans="1:13">
      <c r="A24" s="27" t="s">
        <v>28</v>
      </c>
      <c r="B24" s="28">
        <v>801</v>
      </c>
      <c r="C24" s="55">
        <v>40928</v>
      </c>
      <c r="D24" s="29"/>
      <c r="E24" s="40">
        <v>5400</v>
      </c>
      <c r="F24" s="29">
        <v>0</v>
      </c>
      <c r="G24" s="29">
        <f>G23+D24-E24</f>
        <v>53800</v>
      </c>
      <c r="H24" s="29"/>
      <c r="I24" s="30"/>
      <c r="J24" s="29"/>
      <c r="K24" s="29"/>
      <c r="L24" s="29">
        <f t="shared" si="7"/>
        <v>0</v>
      </c>
      <c r="M24" s="31">
        <f>M23-E24+L24</f>
        <v>2820</v>
      </c>
    </row>
    <row r="25" spans="1:13">
      <c r="A25" s="4" t="s">
        <v>36</v>
      </c>
      <c r="B25" s="5"/>
      <c r="C25" s="33">
        <v>40929</v>
      </c>
      <c r="D25" s="34">
        <v>0</v>
      </c>
      <c r="E25" s="12"/>
      <c r="F25" s="7">
        <f t="shared" si="1"/>
        <v>0</v>
      </c>
      <c r="G25" s="7">
        <f t="shared" si="2"/>
        <v>53800</v>
      </c>
      <c r="H25" s="7"/>
      <c r="I25" s="9">
        <v>0.25</v>
      </c>
      <c r="J25" s="7">
        <f>D25*I25</f>
        <v>0</v>
      </c>
      <c r="K25" s="7"/>
      <c r="L25" s="32">
        <f t="shared" si="7"/>
        <v>0</v>
      </c>
      <c r="M25" s="13">
        <f t="shared" si="9"/>
        <v>2820</v>
      </c>
    </row>
    <row r="26" spans="1:13">
      <c r="A26" s="4" t="s">
        <v>36</v>
      </c>
      <c r="B26" s="5"/>
      <c r="C26" s="33">
        <v>40930</v>
      </c>
      <c r="D26" s="34">
        <v>2600</v>
      </c>
      <c r="E26" s="12"/>
      <c r="F26" s="7">
        <f t="shared" si="1"/>
        <v>2600</v>
      </c>
      <c r="G26" s="7">
        <f t="shared" si="2"/>
        <v>56400</v>
      </c>
      <c r="H26" s="7"/>
      <c r="I26" s="9">
        <v>0.25</v>
      </c>
      <c r="J26" s="7">
        <f t="shared" ref="J26:J31" si="10">D26*I26</f>
        <v>650</v>
      </c>
      <c r="K26" s="7"/>
      <c r="L26" s="32">
        <f t="shared" si="7"/>
        <v>1950</v>
      </c>
      <c r="M26" s="13">
        <f t="shared" si="9"/>
        <v>4770</v>
      </c>
    </row>
    <row r="27" spans="1:13">
      <c r="A27" s="4" t="s">
        <v>36</v>
      </c>
      <c r="B27" s="5"/>
      <c r="C27" s="33">
        <v>40931</v>
      </c>
      <c r="D27" s="34">
        <v>0</v>
      </c>
      <c r="E27" s="12"/>
      <c r="F27" s="7">
        <f t="shared" si="1"/>
        <v>0</v>
      </c>
      <c r="G27" s="7">
        <f t="shared" si="2"/>
        <v>56400</v>
      </c>
      <c r="H27" s="7"/>
      <c r="I27" s="9">
        <v>0.25</v>
      </c>
      <c r="J27" s="7">
        <f t="shared" si="10"/>
        <v>0</v>
      </c>
      <c r="K27" s="7"/>
      <c r="L27" s="32">
        <f t="shared" si="7"/>
        <v>0</v>
      </c>
      <c r="M27" s="13">
        <f t="shared" si="9"/>
        <v>4770</v>
      </c>
    </row>
    <row r="28" spans="1:13">
      <c r="A28" s="4" t="s">
        <v>36</v>
      </c>
      <c r="B28" s="5" t="s">
        <v>17</v>
      </c>
      <c r="C28" s="33">
        <v>40932</v>
      </c>
      <c r="D28" s="34">
        <v>1200</v>
      </c>
      <c r="E28" s="12">
        <v>1200</v>
      </c>
      <c r="F28" s="7">
        <f t="shared" si="1"/>
        <v>0</v>
      </c>
      <c r="G28" s="7">
        <f t="shared" si="2"/>
        <v>57600</v>
      </c>
      <c r="H28" s="7"/>
      <c r="I28" s="9">
        <v>0.35</v>
      </c>
      <c r="J28" s="7">
        <f t="shared" si="10"/>
        <v>420</v>
      </c>
      <c r="K28" s="7"/>
      <c r="L28" s="32">
        <f t="shared" si="7"/>
        <v>780</v>
      </c>
      <c r="M28" s="13">
        <f t="shared" si="9"/>
        <v>5550</v>
      </c>
    </row>
    <row r="29" spans="1:13">
      <c r="A29" s="4" t="s">
        <v>36</v>
      </c>
      <c r="B29" s="5" t="s">
        <v>32</v>
      </c>
      <c r="C29" s="33">
        <v>40933</v>
      </c>
      <c r="D29" s="34">
        <v>1200</v>
      </c>
      <c r="E29" s="12">
        <v>1200</v>
      </c>
      <c r="F29" s="7">
        <f t="shared" si="1"/>
        <v>0</v>
      </c>
      <c r="G29" s="7">
        <f t="shared" si="2"/>
        <v>58800</v>
      </c>
      <c r="H29" s="7"/>
      <c r="I29" s="9">
        <v>0.35</v>
      </c>
      <c r="J29" s="7">
        <f t="shared" si="10"/>
        <v>420</v>
      </c>
      <c r="K29" s="7"/>
      <c r="L29" s="32">
        <f t="shared" si="7"/>
        <v>780</v>
      </c>
      <c r="M29" s="13">
        <f t="shared" si="9"/>
        <v>6330</v>
      </c>
    </row>
    <row r="30" spans="1:13">
      <c r="A30" s="4" t="s">
        <v>36</v>
      </c>
      <c r="B30" s="5" t="s">
        <v>21</v>
      </c>
      <c r="C30" s="33">
        <v>40933</v>
      </c>
      <c r="D30" s="34">
        <v>1080</v>
      </c>
      <c r="E30" s="12">
        <v>1080</v>
      </c>
      <c r="F30" s="7">
        <f t="shared" si="1"/>
        <v>0</v>
      </c>
      <c r="G30" s="7">
        <f t="shared" si="2"/>
        <v>59880</v>
      </c>
      <c r="H30" s="7"/>
      <c r="I30" s="9">
        <v>0.35</v>
      </c>
      <c r="J30" s="7">
        <f t="shared" si="10"/>
        <v>378</v>
      </c>
      <c r="K30" s="7"/>
      <c r="L30" s="32">
        <f t="shared" si="7"/>
        <v>702</v>
      </c>
      <c r="M30" s="13">
        <f t="shared" si="9"/>
        <v>7032</v>
      </c>
    </row>
    <row r="31" spans="1:13">
      <c r="A31" s="4" t="s">
        <v>36</v>
      </c>
      <c r="B31" s="5" t="s">
        <v>18</v>
      </c>
      <c r="C31" s="33">
        <v>40934</v>
      </c>
      <c r="D31" s="34">
        <v>960</v>
      </c>
      <c r="E31" s="12">
        <v>960</v>
      </c>
      <c r="F31" s="7">
        <f t="shared" si="1"/>
        <v>0</v>
      </c>
      <c r="G31" s="7">
        <f t="shared" si="2"/>
        <v>60840</v>
      </c>
      <c r="H31" s="7"/>
      <c r="I31" s="9">
        <v>0.25</v>
      </c>
      <c r="J31" s="7">
        <f t="shared" si="10"/>
        <v>240</v>
      </c>
      <c r="K31" s="7"/>
      <c r="L31" s="32">
        <f t="shared" si="7"/>
        <v>720</v>
      </c>
      <c r="M31" s="13">
        <f t="shared" si="9"/>
        <v>7752</v>
      </c>
    </row>
    <row r="32" spans="1:13">
      <c r="A32" s="14" t="s">
        <v>11</v>
      </c>
      <c r="B32" s="15">
        <v>6003</v>
      </c>
      <c r="C32" s="35">
        <v>40934</v>
      </c>
      <c r="D32" s="19">
        <v>6620</v>
      </c>
      <c r="E32" s="17">
        <v>6620</v>
      </c>
      <c r="F32" s="16">
        <f t="shared" si="1"/>
        <v>0</v>
      </c>
      <c r="G32" s="16">
        <f t="shared" si="2"/>
        <v>67460</v>
      </c>
      <c r="H32" s="16"/>
      <c r="I32" s="20">
        <v>0.4</v>
      </c>
      <c r="J32" s="16">
        <f t="shared" si="5"/>
        <v>2648</v>
      </c>
      <c r="K32" s="16">
        <v>0</v>
      </c>
      <c r="L32" s="16">
        <v>0</v>
      </c>
      <c r="M32" s="19">
        <f>M31+D32-E32-J32+K32</f>
        <v>5104</v>
      </c>
    </row>
    <row r="33" spans="1:13">
      <c r="A33" s="4" t="s">
        <v>36</v>
      </c>
      <c r="B33" s="5" t="s">
        <v>19</v>
      </c>
      <c r="C33" s="33">
        <v>40935</v>
      </c>
      <c r="D33" s="34">
        <v>2400</v>
      </c>
      <c r="E33" s="12">
        <v>2400</v>
      </c>
      <c r="F33" s="7">
        <f t="shared" si="1"/>
        <v>0</v>
      </c>
      <c r="G33" s="7">
        <f t="shared" si="2"/>
        <v>69860</v>
      </c>
      <c r="H33" s="7"/>
      <c r="I33" s="9">
        <v>0.35</v>
      </c>
      <c r="J33" s="7">
        <f>D33*I33</f>
        <v>840</v>
      </c>
      <c r="K33" s="7"/>
      <c r="L33" s="32">
        <f t="shared" ref="L33:L49" si="11">D33-J33</f>
        <v>1560</v>
      </c>
      <c r="M33" s="13">
        <f>M32+L33</f>
        <v>6664</v>
      </c>
    </row>
    <row r="34" spans="1:13">
      <c r="A34" s="4" t="s">
        <v>36</v>
      </c>
      <c r="B34" s="5" t="s">
        <v>20</v>
      </c>
      <c r="C34" s="33">
        <v>40935</v>
      </c>
      <c r="D34" s="34">
        <v>1600</v>
      </c>
      <c r="E34" s="12">
        <v>1600</v>
      </c>
      <c r="F34" s="7">
        <f t="shared" si="1"/>
        <v>0</v>
      </c>
      <c r="G34" s="7">
        <f t="shared" si="2"/>
        <v>71460</v>
      </c>
      <c r="H34" s="7"/>
      <c r="I34" s="9">
        <v>0.35</v>
      </c>
      <c r="J34" s="7">
        <f t="shared" ref="J34:J49" si="12">D34*I34</f>
        <v>560</v>
      </c>
      <c r="K34" s="7"/>
      <c r="L34" s="32">
        <f t="shared" si="11"/>
        <v>1040</v>
      </c>
      <c r="M34" s="13">
        <f t="shared" ref="M34:M40" si="13">M33+L34</f>
        <v>7704</v>
      </c>
    </row>
    <row r="35" spans="1:13">
      <c r="A35" s="4" t="s">
        <v>36</v>
      </c>
      <c r="B35" s="5" t="s">
        <v>33</v>
      </c>
      <c r="C35" s="33">
        <v>40935</v>
      </c>
      <c r="D35" s="34">
        <v>3200</v>
      </c>
      <c r="E35" s="12">
        <v>3200</v>
      </c>
      <c r="F35" s="7">
        <f t="shared" si="1"/>
        <v>0</v>
      </c>
      <c r="G35" s="7">
        <f t="shared" si="2"/>
        <v>74660</v>
      </c>
      <c r="H35" s="7"/>
      <c r="I35" s="9">
        <v>0.35</v>
      </c>
      <c r="J35" s="7">
        <f t="shared" si="12"/>
        <v>1120</v>
      </c>
      <c r="K35" s="7"/>
      <c r="L35" s="32">
        <f t="shared" si="11"/>
        <v>2080</v>
      </c>
      <c r="M35" s="13">
        <f t="shared" si="13"/>
        <v>9784</v>
      </c>
    </row>
    <row r="36" spans="1:13">
      <c r="A36" s="27" t="s">
        <v>28</v>
      </c>
      <c r="B36" s="28">
        <v>802</v>
      </c>
      <c r="C36" s="55">
        <v>40936</v>
      </c>
      <c r="D36" s="29"/>
      <c r="E36" s="40">
        <v>7000</v>
      </c>
      <c r="F36" s="29">
        <v>0</v>
      </c>
      <c r="G36" s="29">
        <f>G35+D36-E36</f>
        <v>67660</v>
      </c>
      <c r="H36" s="29"/>
      <c r="I36" s="30"/>
      <c r="J36" s="29">
        <f t="shared" si="12"/>
        <v>0</v>
      </c>
      <c r="K36" s="29"/>
      <c r="L36" s="29">
        <f t="shared" si="11"/>
        <v>0</v>
      </c>
      <c r="M36" s="31">
        <f>M35-E36+L36</f>
        <v>2784</v>
      </c>
    </row>
    <row r="37" spans="1:13">
      <c r="A37" s="4" t="s">
        <v>36</v>
      </c>
      <c r="B37" s="5"/>
      <c r="C37" s="33">
        <v>40937</v>
      </c>
      <c r="D37" s="34">
        <v>0</v>
      </c>
      <c r="E37" s="12"/>
      <c r="F37" s="7">
        <f t="shared" si="1"/>
        <v>0</v>
      </c>
      <c r="G37" s="7">
        <f t="shared" si="2"/>
        <v>67660</v>
      </c>
      <c r="H37" s="7"/>
      <c r="I37" s="9">
        <v>0.25</v>
      </c>
      <c r="J37" s="7">
        <f t="shared" si="12"/>
        <v>0</v>
      </c>
      <c r="K37" s="7"/>
      <c r="L37" s="32">
        <f t="shared" si="11"/>
        <v>0</v>
      </c>
      <c r="M37" s="13">
        <f t="shared" si="13"/>
        <v>2784</v>
      </c>
    </row>
    <row r="38" spans="1:13">
      <c r="A38" s="4" t="s">
        <v>36</v>
      </c>
      <c r="B38" s="5"/>
      <c r="C38" s="33">
        <v>40938</v>
      </c>
      <c r="D38" s="34">
        <v>1800</v>
      </c>
      <c r="E38" s="12"/>
      <c r="F38" s="7">
        <f t="shared" si="1"/>
        <v>1800</v>
      </c>
      <c r="G38" s="7">
        <f t="shared" si="2"/>
        <v>69460</v>
      </c>
      <c r="H38" s="7"/>
      <c r="I38" s="9">
        <v>0.25</v>
      </c>
      <c r="J38" s="7">
        <f t="shared" si="12"/>
        <v>450</v>
      </c>
      <c r="K38" s="7"/>
      <c r="L38" s="32">
        <f t="shared" si="11"/>
        <v>1350</v>
      </c>
      <c r="M38" s="13">
        <f t="shared" si="13"/>
        <v>4134</v>
      </c>
    </row>
    <row r="39" spans="1:13">
      <c r="A39" s="4" t="s">
        <v>36</v>
      </c>
      <c r="B39" s="5"/>
      <c r="C39" s="33">
        <v>40939</v>
      </c>
      <c r="D39" s="34">
        <v>0</v>
      </c>
      <c r="E39" s="12"/>
      <c r="F39" s="7">
        <f t="shared" si="1"/>
        <v>0</v>
      </c>
      <c r="G39" s="7">
        <f t="shared" si="2"/>
        <v>69460</v>
      </c>
      <c r="H39" s="7"/>
      <c r="I39" s="9">
        <v>0.25</v>
      </c>
      <c r="J39" s="7">
        <f t="shared" si="12"/>
        <v>0</v>
      </c>
      <c r="K39" s="7"/>
      <c r="L39" s="32">
        <f t="shared" si="11"/>
        <v>0</v>
      </c>
      <c r="M39" s="13">
        <f t="shared" si="13"/>
        <v>4134</v>
      </c>
    </row>
    <row r="40" spans="1:13">
      <c r="A40" s="4" t="s">
        <v>36</v>
      </c>
      <c r="B40" s="5" t="s">
        <v>34</v>
      </c>
      <c r="C40" s="33">
        <v>40939</v>
      </c>
      <c r="D40" s="34">
        <v>2400</v>
      </c>
      <c r="E40" s="12">
        <v>2400</v>
      </c>
      <c r="F40" s="7">
        <f t="shared" si="1"/>
        <v>0</v>
      </c>
      <c r="G40" s="7">
        <f t="shared" si="2"/>
        <v>71860</v>
      </c>
      <c r="H40" s="7"/>
      <c r="I40" s="9">
        <v>0.35</v>
      </c>
      <c r="J40" s="7">
        <f t="shared" si="12"/>
        <v>840</v>
      </c>
      <c r="K40" s="7"/>
      <c r="L40" s="32">
        <f t="shared" si="11"/>
        <v>1560</v>
      </c>
      <c r="M40" s="13">
        <f t="shared" si="13"/>
        <v>5694</v>
      </c>
    </row>
    <row r="41" spans="1:13">
      <c r="A41" s="21" t="s">
        <v>12</v>
      </c>
      <c r="B41" s="22"/>
      <c r="C41" s="38">
        <v>40939</v>
      </c>
      <c r="D41" s="23"/>
      <c r="E41" s="24"/>
      <c r="F41" s="25">
        <f t="shared" si="1"/>
        <v>0</v>
      </c>
      <c r="G41" s="25">
        <f t="shared" si="2"/>
        <v>71860</v>
      </c>
      <c r="H41" s="25">
        <v>1114.28</v>
      </c>
      <c r="I41" s="26"/>
      <c r="J41" s="25"/>
      <c r="K41" s="25"/>
      <c r="L41" s="25">
        <f t="shared" si="11"/>
        <v>0</v>
      </c>
      <c r="M41" s="25">
        <f>M40+H41</f>
        <v>6808.28</v>
      </c>
    </row>
    <row r="42" spans="1:13">
      <c r="A42" s="21" t="s">
        <v>13</v>
      </c>
      <c r="B42" s="22"/>
      <c r="C42" s="38">
        <v>40939</v>
      </c>
      <c r="D42" s="23"/>
      <c r="E42" s="24"/>
      <c r="F42" s="25">
        <f t="shared" si="1"/>
        <v>0</v>
      </c>
      <c r="G42" s="25">
        <f t="shared" si="2"/>
        <v>71860</v>
      </c>
      <c r="H42" s="25">
        <v>2500</v>
      </c>
      <c r="I42" s="26"/>
      <c r="J42" s="25"/>
      <c r="K42" s="25"/>
      <c r="L42" s="25">
        <f t="shared" si="11"/>
        <v>0</v>
      </c>
      <c r="M42" s="25">
        <f>M41+H42</f>
        <v>9308.2799999999988</v>
      </c>
    </row>
    <row r="43" spans="1:13">
      <c r="A43" s="4" t="s">
        <v>36</v>
      </c>
      <c r="B43" s="5" t="s">
        <v>35</v>
      </c>
      <c r="C43" s="33">
        <v>40940</v>
      </c>
      <c r="D43" s="34">
        <v>2400</v>
      </c>
      <c r="E43" s="12">
        <v>2400</v>
      </c>
      <c r="F43" s="7">
        <f t="shared" si="1"/>
        <v>0</v>
      </c>
      <c r="G43" s="7">
        <f t="shared" si="2"/>
        <v>74260</v>
      </c>
      <c r="H43" s="7"/>
      <c r="I43" s="9">
        <v>0.35</v>
      </c>
      <c r="J43" s="7">
        <f t="shared" si="12"/>
        <v>840</v>
      </c>
      <c r="K43" s="7"/>
      <c r="L43" s="32">
        <f t="shared" si="11"/>
        <v>1560</v>
      </c>
      <c r="M43" s="13">
        <f>M42+L43</f>
        <v>10868.279999999999</v>
      </c>
    </row>
    <row r="44" spans="1:13">
      <c r="A44" s="4" t="s">
        <v>36</v>
      </c>
      <c r="B44" s="5" t="s">
        <v>37</v>
      </c>
      <c r="C44" s="33">
        <v>40940</v>
      </c>
      <c r="D44" s="34">
        <v>600</v>
      </c>
      <c r="E44" s="12">
        <v>600</v>
      </c>
      <c r="F44" s="7">
        <f t="shared" si="1"/>
        <v>0</v>
      </c>
      <c r="G44" s="7">
        <f t="shared" si="2"/>
        <v>74860</v>
      </c>
      <c r="H44" s="7"/>
      <c r="I44" s="9">
        <v>0.35</v>
      </c>
      <c r="J44" s="7">
        <f t="shared" si="12"/>
        <v>210</v>
      </c>
      <c r="K44" s="7"/>
      <c r="L44" s="32">
        <f t="shared" si="11"/>
        <v>390</v>
      </c>
      <c r="M44" s="13">
        <f t="shared" ref="M44:M49" si="14">M43+L44</f>
        <v>11258.279999999999</v>
      </c>
    </row>
    <row r="45" spans="1:13">
      <c r="A45" s="4" t="s">
        <v>36</v>
      </c>
      <c r="B45" s="5"/>
      <c r="C45" s="33">
        <v>40941</v>
      </c>
      <c r="D45" s="34">
        <v>0</v>
      </c>
      <c r="E45" s="12"/>
      <c r="F45" s="7">
        <f t="shared" si="1"/>
        <v>0</v>
      </c>
      <c r="G45" s="7">
        <f t="shared" si="2"/>
        <v>74860</v>
      </c>
      <c r="H45" s="7"/>
      <c r="I45" s="9">
        <v>0.25</v>
      </c>
      <c r="J45" s="7">
        <f t="shared" si="12"/>
        <v>0</v>
      </c>
      <c r="K45" s="7"/>
      <c r="L45" s="32">
        <f t="shared" si="11"/>
        <v>0</v>
      </c>
      <c r="M45" s="13">
        <f t="shared" si="14"/>
        <v>11258.279999999999</v>
      </c>
    </row>
    <row r="46" spans="1:13">
      <c r="A46" s="4" t="s">
        <v>36</v>
      </c>
      <c r="B46" s="5"/>
      <c r="C46" s="33">
        <v>40942</v>
      </c>
      <c r="D46" s="34">
        <v>0</v>
      </c>
      <c r="E46" s="12"/>
      <c r="F46" s="7">
        <f t="shared" si="1"/>
        <v>0</v>
      </c>
      <c r="G46" s="7">
        <f t="shared" si="2"/>
        <v>74860</v>
      </c>
      <c r="H46" s="7"/>
      <c r="I46" s="9">
        <v>0.25</v>
      </c>
      <c r="J46" s="7">
        <f t="shared" si="12"/>
        <v>0</v>
      </c>
      <c r="K46" s="7"/>
      <c r="L46" s="32">
        <f t="shared" si="11"/>
        <v>0</v>
      </c>
      <c r="M46" s="13">
        <f t="shared" si="14"/>
        <v>11258.279999999999</v>
      </c>
    </row>
    <row r="47" spans="1:13">
      <c r="A47" s="4" t="s">
        <v>36</v>
      </c>
      <c r="B47" s="5"/>
      <c r="C47" s="33">
        <v>40943</v>
      </c>
      <c r="D47" s="34">
        <v>0</v>
      </c>
      <c r="E47" s="12"/>
      <c r="F47" s="7">
        <f t="shared" si="1"/>
        <v>0</v>
      </c>
      <c r="G47" s="7">
        <f t="shared" si="2"/>
        <v>74860</v>
      </c>
      <c r="H47" s="7"/>
      <c r="I47" s="9">
        <v>0.25</v>
      </c>
      <c r="J47" s="7">
        <f t="shared" si="12"/>
        <v>0</v>
      </c>
      <c r="K47" s="7"/>
      <c r="L47" s="32">
        <f t="shared" si="11"/>
        <v>0</v>
      </c>
      <c r="M47" s="13">
        <f t="shared" si="14"/>
        <v>11258.279999999999</v>
      </c>
    </row>
    <row r="48" spans="1:13">
      <c r="A48" s="4" t="s">
        <v>36</v>
      </c>
      <c r="B48" s="5" t="s">
        <v>38</v>
      </c>
      <c r="C48" s="33">
        <v>40944</v>
      </c>
      <c r="D48" s="34">
        <v>400</v>
      </c>
      <c r="E48" s="12">
        <v>400</v>
      </c>
      <c r="F48" s="7">
        <f t="shared" si="1"/>
        <v>0</v>
      </c>
      <c r="G48" s="7">
        <f t="shared" si="2"/>
        <v>75260</v>
      </c>
      <c r="H48" s="7"/>
      <c r="I48" s="9">
        <v>0.25</v>
      </c>
      <c r="J48" s="7">
        <f t="shared" si="12"/>
        <v>100</v>
      </c>
      <c r="K48" s="7"/>
      <c r="L48" s="32">
        <f t="shared" si="11"/>
        <v>300</v>
      </c>
      <c r="M48" s="13">
        <f t="shared" si="14"/>
        <v>11558.279999999999</v>
      </c>
    </row>
    <row r="49" spans="1:13">
      <c r="A49" s="4" t="s">
        <v>36</v>
      </c>
      <c r="B49" s="5"/>
      <c r="C49" s="33">
        <v>40945</v>
      </c>
      <c r="D49" s="34">
        <v>0</v>
      </c>
      <c r="E49" s="12"/>
      <c r="F49" s="7">
        <f t="shared" si="1"/>
        <v>0</v>
      </c>
      <c r="G49" s="7">
        <f t="shared" si="2"/>
        <v>75260</v>
      </c>
      <c r="H49" s="7"/>
      <c r="I49" s="9">
        <v>0.25</v>
      </c>
      <c r="J49" s="7">
        <f t="shared" si="12"/>
        <v>0</v>
      </c>
      <c r="K49" s="7"/>
      <c r="L49" s="32">
        <f t="shared" si="11"/>
        <v>0</v>
      </c>
      <c r="M49" s="13">
        <f t="shared" si="14"/>
        <v>11558.279999999999</v>
      </c>
    </row>
    <row r="50" spans="1:13">
      <c r="A50" s="4"/>
      <c r="B50" s="5"/>
      <c r="C50" s="41" t="s">
        <v>22</v>
      </c>
      <c r="D50" s="7"/>
      <c r="E50" s="12"/>
      <c r="F50" s="7"/>
      <c r="G50" s="7"/>
      <c r="H50" s="7"/>
      <c r="I50" s="9"/>
      <c r="J50" s="7"/>
      <c r="K50" s="7"/>
      <c r="L50" s="7"/>
      <c r="M50" s="13"/>
    </row>
    <row r="51" spans="1:13">
      <c r="A51" s="4"/>
      <c r="B51" s="5"/>
      <c r="C51" s="41" t="s">
        <v>23</v>
      </c>
      <c r="D51" s="7"/>
      <c r="E51" s="12"/>
      <c r="F51" s="7"/>
      <c r="G51" s="7"/>
      <c r="H51" s="7"/>
      <c r="I51" s="9"/>
      <c r="J51" s="7"/>
      <c r="K51" s="7"/>
      <c r="L51" s="7"/>
      <c r="M51" s="13"/>
    </row>
    <row r="52" spans="1:13">
      <c r="A52" s="4"/>
      <c r="B52" s="5"/>
      <c r="C52" s="41" t="s">
        <v>24</v>
      </c>
      <c r="D52" s="7"/>
      <c r="E52" s="12"/>
      <c r="F52" s="7"/>
      <c r="G52" s="7"/>
      <c r="H52" s="7"/>
      <c r="I52" s="9"/>
      <c r="J52" s="7"/>
      <c r="K52" s="7"/>
      <c r="L52" s="7"/>
      <c r="M52" s="13"/>
    </row>
    <row r="53" spans="1:13">
      <c r="A53" s="4"/>
      <c r="B53" s="5"/>
      <c r="C53" s="41" t="s">
        <v>25</v>
      </c>
      <c r="D53" s="7"/>
      <c r="E53" s="12"/>
      <c r="F53" s="7"/>
      <c r="G53" s="7"/>
      <c r="H53" s="7"/>
      <c r="I53" s="9"/>
      <c r="J53" s="7"/>
      <c r="K53" s="7"/>
      <c r="L53" s="7"/>
      <c r="M53" s="13"/>
    </row>
    <row r="54" spans="1:13">
      <c r="A54" s="4"/>
      <c r="B54" s="5"/>
      <c r="C54" s="41" t="s">
        <v>26</v>
      </c>
      <c r="D54" s="7"/>
      <c r="E54" s="12"/>
      <c r="F54" s="7"/>
      <c r="G54" s="7"/>
      <c r="H54" s="7"/>
      <c r="I54" s="9"/>
      <c r="J54" s="7"/>
      <c r="K54" s="7"/>
      <c r="L54" s="7"/>
      <c r="M54" s="13"/>
    </row>
    <row r="55" spans="1:13">
      <c r="A55" s="4"/>
      <c r="B55" s="5"/>
      <c r="C55" s="11"/>
      <c r="D55" s="7"/>
      <c r="E55" s="12"/>
      <c r="F55" s="7"/>
      <c r="G55" s="7"/>
      <c r="H55" s="7"/>
      <c r="I55" s="9"/>
      <c r="J55" s="7"/>
      <c r="K55" s="7"/>
      <c r="L55" s="7"/>
      <c r="M55" s="13"/>
    </row>
    <row r="56" spans="1:13">
      <c r="A56" s="47" t="s">
        <v>39</v>
      </c>
      <c r="B56" s="56"/>
      <c r="C56" s="48"/>
      <c r="D56" s="49">
        <f>SUBTOTAL(109,[prij. prodaje])</f>
        <v>87660</v>
      </c>
      <c r="E56" s="57">
        <f>SUBTOTAL(109,[uplata kupca])</f>
        <v>92040</v>
      </c>
      <c r="F56" s="50">
        <f>SUBTOTAL(9,F11:F32)</f>
        <v>6220</v>
      </c>
      <c r="G56" s="51"/>
      <c r="H56" s="53">
        <f>SUBTOTAL(109,[troškovi])</f>
        <v>3614.2799999999997</v>
      </c>
      <c r="I56" s="52"/>
      <c r="J56" s="51">
        <f>SUBTOTAL(109,[provizija])</f>
        <v>30148</v>
      </c>
      <c r="K56" s="51">
        <f>SUBTOTAL(109,[ispl.prov.])</f>
        <v>13032</v>
      </c>
      <c r="L56" s="51"/>
      <c r="M56" s="49"/>
    </row>
    <row r="59" spans="1:13">
      <c r="A59" s="54" t="s">
        <v>40</v>
      </c>
    </row>
    <row r="60" spans="1:13">
      <c r="A60" t="s">
        <v>41</v>
      </c>
    </row>
    <row r="61" spans="1:13">
      <c r="A61" t="s">
        <v>42</v>
      </c>
    </row>
  </sheetData>
  <conditionalFormatting sqref="H56 I1:I1048576">
    <cfRule type="cellIs" dxfId="28" priority="22" operator="equal">
      <formula>0.35</formula>
    </cfRule>
  </conditionalFormatting>
  <conditionalFormatting sqref="L37:L40 B37:D40">
    <cfRule type="expression" dxfId="27" priority="11">
      <formula>$B37=""</formula>
    </cfRule>
  </conditionalFormatting>
  <conditionalFormatting sqref="L33:L35 B33:D35">
    <cfRule type="expression" dxfId="26" priority="10">
      <formula>$B33=""</formula>
    </cfRule>
  </conditionalFormatting>
  <conditionalFormatting sqref="L25:L31 B25:D31">
    <cfRule type="expression" dxfId="25" priority="9">
      <formula>$B25=""</formula>
    </cfRule>
  </conditionalFormatting>
  <conditionalFormatting sqref="L19:L23 B19:D23">
    <cfRule type="expression" dxfId="24" priority="8">
      <formula>$B19=""</formula>
    </cfRule>
  </conditionalFormatting>
  <conditionalFormatting sqref="L4:L17 B4:D17">
    <cfRule type="expression" dxfId="23" priority="7">
      <formula>$B4=""</formula>
    </cfRule>
  </conditionalFormatting>
  <conditionalFormatting sqref="C41:C42">
    <cfRule type="expression" dxfId="22" priority="6">
      <formula>$B41=""</formula>
    </cfRule>
  </conditionalFormatting>
  <conditionalFormatting sqref="L43:L49 B43:D49">
    <cfRule type="expression" dxfId="21" priority="5">
      <formula>$B43=""</formula>
    </cfRule>
  </conditionalFormatting>
  <conditionalFormatting sqref="C18">
    <cfRule type="expression" dxfId="20" priority="4">
      <formula>$B18=""</formula>
    </cfRule>
  </conditionalFormatting>
  <conditionalFormatting sqref="C24">
    <cfRule type="expression" dxfId="18" priority="3">
      <formula>$B24=""</formula>
    </cfRule>
  </conditionalFormatting>
  <conditionalFormatting sqref="C32">
    <cfRule type="expression" dxfId="16" priority="2">
      <formula>$B32=""</formula>
    </cfRule>
  </conditionalFormatting>
  <conditionalFormatting sqref="C36">
    <cfRule type="expression" dxfId="14" priority="1">
      <formula>$B36=""</formula>
    </cfRule>
  </conditionalFormatting>
  <pageMargins left="0.7" right="0.7" top="0.75" bottom="0.75" header="0.3" footer="0.3"/>
  <pageSetup paperSize="9" orientation="portrait" r:id="rId1"/>
  <ignoredErrors>
    <ignoredError sqref="F4:F24 G3:G51 M3:M11 L32 L18 M12:M52 L11 F25:F36 F37:F49 J11 J32 J18" calculatedColumn="1"/>
  </ignoredError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Plaćanje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</dc:creator>
  <cp:lastModifiedBy>Home</cp:lastModifiedBy>
  <dcterms:created xsi:type="dcterms:W3CDTF">2012-07-27T12:41:54Z</dcterms:created>
  <dcterms:modified xsi:type="dcterms:W3CDTF">2012-08-03T09:14:19Z</dcterms:modified>
</cp:coreProperties>
</file>