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5" windowHeight="8700" tabRatio="602" activeTab="0"/>
  </bookViews>
  <sheets>
    <sheet name="TABELA" sheetId="1" r:id="rId1"/>
    <sheet name="ULAZ POD." sheetId="2" r:id="rId2"/>
  </sheets>
  <definedNames>
    <definedName name="DOMACI" localSheetId="0">'TABELA'!$C$34:$C$41</definedName>
    <definedName name="DOMACI">#REF!</definedName>
    <definedName name="EKIPE" localSheetId="0">'TABELA'!$B$122:$C$127</definedName>
    <definedName name="EKIPE">#REF!</definedName>
    <definedName name="GOSTI" localSheetId="0">'TABELA'!$J$34:$J$41</definedName>
    <definedName name="GOSTI">#REF!</definedName>
  </definedNames>
  <calcPr fullCalcOnLoad="1"/>
</workbook>
</file>

<file path=xl/sharedStrings.xml><?xml version="1.0" encoding="utf-8"?>
<sst xmlns="http://schemas.openxmlformats.org/spreadsheetml/2006/main" count="1594" uniqueCount="183">
  <si>
    <t>POLUVREME</t>
  </si>
  <si>
    <t>KRAJ</t>
  </si>
  <si>
    <t>1+</t>
  </si>
  <si>
    <t>2+</t>
  </si>
  <si>
    <t>0-1</t>
  </si>
  <si>
    <t>0-2</t>
  </si>
  <si>
    <t>3+</t>
  </si>
  <si>
    <t>2-3</t>
  </si>
  <si>
    <t>4+</t>
  </si>
  <si>
    <t>4-6</t>
  </si>
  <si>
    <t>5+</t>
  </si>
  <si>
    <t>7+</t>
  </si>
  <si>
    <t>V 2+</t>
  </si>
  <si>
    <t>N</t>
  </si>
  <si>
    <t>P</t>
  </si>
  <si>
    <t>Po</t>
  </si>
  <si>
    <t>G+</t>
  </si>
  <si>
    <t>G-</t>
  </si>
  <si>
    <t>X</t>
  </si>
  <si>
    <t>1&gt;</t>
  </si>
  <si>
    <t>1=2</t>
  </si>
  <si>
    <t>2&gt;</t>
  </si>
  <si>
    <t>PADA VISE GOL</t>
  </si>
  <si>
    <t>po</t>
  </si>
  <si>
    <t>g raz</t>
  </si>
  <si>
    <t xml:space="preserve">1 KOLO </t>
  </si>
  <si>
    <t xml:space="preserve">2 KOLO </t>
  </si>
  <si>
    <t xml:space="preserve">3 KOLO </t>
  </si>
  <si>
    <t xml:space="preserve">4 KOLO </t>
  </si>
  <si>
    <t xml:space="preserve">5 KOLO </t>
  </si>
  <si>
    <t xml:space="preserve">6 KOLO </t>
  </si>
  <si>
    <t xml:space="preserve">7 KOLO </t>
  </si>
  <si>
    <t xml:space="preserve">8 KOLO </t>
  </si>
  <si>
    <t xml:space="preserve">9 KOLO </t>
  </si>
  <si>
    <t xml:space="preserve">10 KOLO </t>
  </si>
  <si>
    <t xml:space="preserve">11 KOLO </t>
  </si>
  <si>
    <t>UTAKMICE</t>
  </si>
  <si>
    <t>ukupno utakmica</t>
  </si>
  <si>
    <t>ukupno golova</t>
  </si>
  <si>
    <t>prosecno golova</t>
  </si>
  <si>
    <t>K/O</t>
  </si>
  <si>
    <t>Stat</t>
  </si>
  <si>
    <t>League</t>
  </si>
  <si>
    <t>Home</t>
  </si>
  <si>
    <t>Away</t>
  </si>
  <si>
    <t>HT</t>
  </si>
  <si>
    <t>FT</t>
  </si>
  <si>
    <t>PN</t>
  </si>
  <si>
    <t>Scorers</t>
  </si>
  <si>
    <t>2010-07-30</t>
  </si>
  <si>
    <t>Fin</t>
  </si>
  <si>
    <t>D1</t>
  </si>
  <si>
    <t>STANDARD LIEGE</t>
  </si>
  <si>
    <t>ZULTE-WAREGEM</t>
  </si>
  <si>
    <t>1-1</t>
  </si>
  <si>
    <t>(86)DEFOUR</t>
  </si>
  <si>
    <t>ANDERLECHT</t>
  </si>
  <si>
    <t>EUPEN</t>
  </si>
  <si>
    <t>4-1</t>
  </si>
  <si>
    <t>(90+1)BOUSSOUFA</t>
  </si>
  <si>
    <t>KORTRIJK</t>
  </si>
  <si>
    <t>CLUB BRUGGE</t>
  </si>
  <si>
    <t>0-0</t>
  </si>
  <si>
    <t>1-0</t>
  </si>
  <si>
    <t>(55)DE BEULE</t>
  </si>
  <si>
    <t>KV MECHELEN</t>
  </si>
  <si>
    <t>LOKEREN</t>
  </si>
  <si>
    <t>2-0</t>
  </si>
  <si>
    <t>(76)NONG</t>
  </si>
  <si>
    <t>ST TRUIDEN</t>
  </si>
  <si>
    <t>LIERSE</t>
  </si>
  <si>
    <t>(27)EUVRARD</t>
  </si>
  <si>
    <t>WESTERLO</t>
  </si>
  <si>
    <t>GENT</t>
  </si>
  <si>
    <t>COULIBALY(88)</t>
  </si>
  <si>
    <t>CERCLE BRUGGE</t>
  </si>
  <si>
    <t>CHARLEROI</t>
  </si>
  <si>
    <t>GUEYE(81)</t>
  </si>
  <si>
    <t>GENK</t>
  </si>
  <si>
    <t>GER. BEERSCHOT</t>
  </si>
  <si>
    <t>2-1</t>
  </si>
  <si>
    <t>(84)VOSSEN</t>
  </si>
  <si>
    <t>2010-08-06</t>
  </si>
  <si>
    <t>1-2</t>
  </si>
  <si>
    <t>1-4</t>
  </si>
  <si>
    <t>POCOQNOLI(87)</t>
  </si>
  <si>
    <t>(34)BLONDEL</t>
  </si>
  <si>
    <t>LILIU(70)</t>
  </si>
  <si>
    <t>(68)MOKULU</t>
  </si>
  <si>
    <t>PANDZA(87)</t>
  </si>
  <si>
    <t>0-4</t>
  </si>
  <si>
    <t>CAMUS(81)</t>
  </si>
  <si>
    <t>2010-08-14</t>
  </si>
  <si>
    <t>3-3</t>
  </si>
  <si>
    <t>TSHIMANGA(88)</t>
  </si>
  <si>
    <t>4-0</t>
  </si>
  <si>
    <t>(80)POLAK</t>
  </si>
  <si>
    <t>KOCABAS(Own80)</t>
  </si>
  <si>
    <t>(59)ROSSINI</t>
  </si>
  <si>
    <t>(60)BUYENS</t>
  </si>
  <si>
    <t>BOKILA(88)</t>
  </si>
  <si>
    <t>5-0</t>
  </si>
  <si>
    <t>(48)BARDA</t>
  </si>
  <si>
    <t>3-1</t>
  </si>
  <si>
    <t>(71)EVENS</t>
  </si>
  <si>
    <t>2010-08-20</t>
  </si>
  <si>
    <t>(3)SIDIBE</t>
  </si>
  <si>
    <t>(90)DOUALA</t>
  </si>
  <si>
    <t>0-3</t>
  </si>
  <si>
    <t>BOUSSOUFA(Pen73)</t>
  </si>
  <si>
    <t>(80)MEERT</t>
  </si>
  <si>
    <t>1-3</t>
  </si>
  <si>
    <t>EL GHANASSY(86)</t>
  </si>
  <si>
    <t>(67)VARGAS</t>
  </si>
  <si>
    <t>(67)OBRADOVIC</t>
  </si>
  <si>
    <t>2010-08-28</t>
  </si>
  <si>
    <t>(90+3)REYNALDO</t>
  </si>
  <si>
    <t>(78)SERWY</t>
  </si>
  <si>
    <t>(57)PIERONI</t>
  </si>
  <si>
    <t>(73)BRULS</t>
  </si>
  <si>
    <t>(90+4)OGUNJIMI</t>
  </si>
  <si>
    <t>(90+1)LJUBIJANKIC</t>
  </si>
  <si>
    <t>2010-09-10</t>
  </si>
  <si>
    <t>LUKAKU(30)</t>
  </si>
  <si>
    <t>(90+5)CUSTOVIC</t>
  </si>
  <si>
    <t>(9)CAPON</t>
  </si>
  <si>
    <t>2-2</t>
  </si>
  <si>
    <t>(90)SONCK</t>
  </si>
  <si>
    <t>(Pen59)WITSEL</t>
  </si>
  <si>
    <t>TOSZER(81)</t>
  </si>
  <si>
    <t>(Pen88)LEKO</t>
  </si>
  <si>
    <t>2010-09-17</t>
  </si>
  <si>
    <t>(85)PANDZA</t>
  </si>
  <si>
    <t>4-2</t>
  </si>
  <si>
    <t>(60)IACHTCHOUK</t>
  </si>
  <si>
    <t>HAROUN(40)</t>
  </si>
  <si>
    <t>3-0</t>
  </si>
  <si>
    <t>LEKO(59)</t>
  </si>
  <si>
    <t>(53)CHAVEZ</t>
  </si>
  <si>
    <t>0-5</t>
  </si>
  <si>
    <t>LESTIENNE(76)</t>
  </si>
  <si>
    <t>5-3</t>
  </si>
  <si>
    <t>(90+3)AZOFEIFA</t>
  </si>
  <si>
    <t>2 HF</t>
  </si>
  <si>
    <t>-</t>
  </si>
  <si>
    <t>2010-09-21</t>
  </si>
  <si>
    <t>Sched</t>
  </si>
  <si>
    <t>2010-09-25</t>
  </si>
  <si>
    <t xml:space="preserve">  BELGIUM - DIVISION 1 - OCTOBER 2010</t>
  </si>
  <si>
    <t>2010-10-02</t>
  </si>
  <si>
    <t>2010-10-16</t>
  </si>
  <si>
    <t>2010-10-23</t>
  </si>
  <si>
    <t>2010-10-30</t>
  </si>
  <si>
    <t xml:space="preserve">  BELGIUM - DIVISION 1 - NOVEMBER 2010</t>
  </si>
  <si>
    <t>2010-11-06</t>
  </si>
  <si>
    <t>2010-11-13</t>
  </si>
  <si>
    <t>2010-11-20</t>
  </si>
  <si>
    <t>2010-11-27</t>
  </si>
  <si>
    <t xml:space="preserve">  BELGIUM - DIVISION 1 - DECEMBER 2010</t>
  </si>
  <si>
    <t>2010-12-04</t>
  </si>
  <si>
    <t>2010-12-11</t>
  </si>
  <si>
    <t>2010-12-18</t>
  </si>
  <si>
    <t>2010-12-25</t>
  </si>
  <si>
    <t>2010-12-29</t>
  </si>
  <si>
    <t xml:space="preserve">12 KOLO </t>
  </si>
  <si>
    <t>EKIPA (TEAM)</t>
  </si>
  <si>
    <t>DOMACIN (HOME)</t>
  </si>
  <si>
    <t>GOST (AWEY)</t>
  </si>
  <si>
    <t>UKUPNO (OWERALL)</t>
  </si>
  <si>
    <t>EKIPE (team)</t>
  </si>
  <si>
    <t>FT res.</t>
  </si>
  <si>
    <t>HT res.</t>
  </si>
  <si>
    <t>HT tip.</t>
  </si>
  <si>
    <t>FT tip.</t>
  </si>
  <si>
    <t>Total</t>
  </si>
  <si>
    <t>first</t>
  </si>
  <si>
    <t>sec.</t>
  </si>
  <si>
    <t>more g.</t>
  </si>
  <si>
    <t>under</t>
  </si>
  <si>
    <t>over</t>
  </si>
  <si>
    <t>Soccer » Belgium » Belgian 1st Jupiler league 2010/2011</t>
  </si>
  <si>
    <t>This table is part of big application (180+ tables) which I have made for personal use.</t>
  </si>
  <si>
    <t>In application are included history results, tables and statistical analysis.</t>
  </si>
</sst>
</file>

<file path=xl/styles.xml><?xml version="1.0" encoding="utf-8"?>
<styleSheet xmlns="http://schemas.openxmlformats.org/spreadsheetml/2006/main">
  <numFmts count="25">
    <numFmt numFmtId="5" formatCode="#,##0\ &quot;???.&quot;;\-#,##0\ &quot;???.&quot;"/>
    <numFmt numFmtId="6" formatCode="#,##0\ &quot;???.&quot;;[Red]\-#,##0\ &quot;???.&quot;"/>
    <numFmt numFmtId="7" formatCode="#,##0.00\ &quot;???.&quot;;\-#,##0.00\ &quot;???.&quot;"/>
    <numFmt numFmtId="8" formatCode="#,##0.00\ &quot;???.&quot;;[Red]\-#,##0.00\ &quot;???.&quot;"/>
    <numFmt numFmtId="42" formatCode="_-* #,##0\ &quot;???.&quot;_-;\-* #,##0\ &quot;???.&quot;_-;_-* &quot;-&quot;\ &quot;???.&quot;_-;_-@_-"/>
    <numFmt numFmtId="41" formatCode="_-* #,##0\ _?_?_?_._-;\-* #,##0\ _?_?_?_._-;_-* &quot;-&quot;\ _?_?_?_._-;_-@_-"/>
    <numFmt numFmtId="44" formatCode="_-* #,##0.00\ &quot;???.&quot;_-;\-* #,##0.00\ &quot;???.&quot;_-;_-* &quot;-&quot;??\ &quot;???.&quot;_-;_-@_-"/>
    <numFmt numFmtId="43" formatCode="_-* #,##0.00\ _?_?_?_._-;\-* #,##0.00\ _?_?_?_._-;_-* &quot;-&quot;??\ _?_?_?_._-;_-@_-"/>
    <numFmt numFmtId="164" formatCode="#,##0\ &quot;ден.&quot;;\-#,##0\ &quot;ден.&quot;"/>
    <numFmt numFmtId="165" formatCode="#,##0\ &quot;ден.&quot;;[Red]\-#,##0\ &quot;ден.&quot;"/>
    <numFmt numFmtId="166" formatCode="#,##0.00\ &quot;ден.&quot;;\-#,##0.00\ &quot;ден.&quot;"/>
    <numFmt numFmtId="167" formatCode="#,##0.00\ &quot;ден.&quot;;[Red]\-#,##0.00\ &quot;ден.&quot;"/>
    <numFmt numFmtId="168" formatCode="_-* #,##0\ &quot;ден.&quot;_-;\-* #,##0\ &quot;ден.&quot;_-;_-* &quot;-&quot;\ &quot;ден.&quot;_-;_-@_-"/>
    <numFmt numFmtId="169" formatCode="_-* #,##0\ _д_е_н_._-;\-* #,##0\ _д_е_н_._-;_-* &quot;-&quot;\ _д_е_н_._-;_-@_-"/>
    <numFmt numFmtId="170" formatCode="_-* #,##0.00\ &quot;ден.&quot;_-;\-* #,##0.00\ &quot;ден.&quot;_-;_-* &quot;-&quot;??\ &quot;ден.&quot;_-;_-@_-"/>
    <numFmt numFmtId="171" formatCode="_-* #,##0.00\ _д_е_н_._-;\-* #,##0.00\ _д_е_н_._-;_-* &quot;-&quot;??\ _д_е_н_._-;_-@_-"/>
    <numFmt numFmtId="172" formatCode="[$-42F]dddd\,\ dd\ mmmm\ yyyy"/>
    <numFmt numFmtId="173" formatCode="_(* #,##0.00_);_(* \(#,##0.00\);_(* &quot;-&quot;??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&quot;$&quot;* #,##0_);_(&quot;$&quot;* \(#,##0\);_(&quot;$&quot;* &quot;-&quot;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3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sz val="10"/>
      <color indexed="8"/>
      <name val="Arial"/>
      <family val="0"/>
    </font>
    <font>
      <b/>
      <sz val="12"/>
      <name val="Yu Arial MT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b/>
      <sz val="8"/>
      <color indexed="9"/>
      <name val="Verdana"/>
      <family val="2"/>
    </font>
    <font>
      <b/>
      <sz val="10"/>
      <name val="Verdana"/>
      <family val="2"/>
    </font>
    <font>
      <sz val="10"/>
      <color indexed="9"/>
      <name val="Verdana"/>
      <family val="2"/>
    </font>
    <font>
      <b/>
      <sz val="8"/>
      <color indexed="8"/>
      <name val="Verdana"/>
      <family val="2"/>
    </font>
    <font>
      <b/>
      <sz val="10"/>
      <color indexed="10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5" fillId="3" borderId="0" applyNumberFormat="0" applyBorder="0" applyAlignment="0" applyProtection="0"/>
    <xf numFmtId="0" fontId="19" fillId="20" borderId="1" applyNumberFormat="0" applyAlignment="0" applyProtection="0"/>
    <xf numFmtId="0" fontId="21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7" borderId="1" applyNumberFormat="0" applyAlignment="0" applyProtection="0"/>
    <xf numFmtId="0" fontId="20" fillId="0" borderId="6" applyNumberFormat="0" applyFill="0" applyAlignment="0" applyProtection="0"/>
    <xf numFmtId="0" fontId="16" fillId="22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27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textRotation="90"/>
    </xf>
    <xf numFmtId="49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20" borderId="10" xfId="0" applyFill="1" applyBorder="1" applyAlignment="1">
      <alignment horizontal="center"/>
    </xf>
    <xf numFmtId="0" fontId="0" fillId="24" borderId="10" xfId="0" applyFill="1" applyBorder="1" applyAlignment="1">
      <alignment horizontal="center"/>
    </xf>
    <xf numFmtId="0" fontId="0" fillId="22" borderId="10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2" fillId="17" borderId="11" xfId="0" applyNumberFormat="1" applyFont="1" applyFill="1" applyBorder="1" applyAlignment="1">
      <alignment horizontal="center"/>
    </xf>
    <xf numFmtId="0" fontId="2" fillId="17" borderId="11" xfId="0" applyFont="1" applyFill="1" applyBorder="1" applyAlignment="1">
      <alignment horizontal="center"/>
    </xf>
    <xf numFmtId="0" fontId="2" fillId="25" borderId="11" xfId="0" applyFont="1" applyFill="1" applyBorder="1" applyAlignment="1">
      <alignment horizontal="center"/>
    </xf>
    <xf numFmtId="0" fontId="2" fillId="22" borderId="11" xfId="0" applyNumberFormat="1" applyFont="1" applyFill="1" applyBorder="1" applyAlignment="1">
      <alignment horizontal="center"/>
    </xf>
    <xf numFmtId="0" fontId="2" fillId="22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2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4" borderId="12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22" borderId="0" xfId="0" applyFill="1" applyAlignment="1">
      <alignment/>
    </xf>
    <xf numFmtId="0" fontId="0" fillId="0" borderId="0" xfId="0" applyNumberFormat="1" applyBorder="1" applyAlignment="1">
      <alignment horizontal="center"/>
    </xf>
    <xf numFmtId="0" fontId="0" fillId="0" borderId="16" xfId="0" applyNumberFormat="1" applyBorder="1" applyAlignment="1">
      <alignment horizontal="center"/>
    </xf>
    <xf numFmtId="0" fontId="0" fillId="22" borderId="11" xfId="0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0" fontId="0" fillId="4" borderId="21" xfId="0" applyFill="1" applyBorder="1" applyAlignment="1">
      <alignment horizontal="center"/>
    </xf>
    <xf numFmtId="0" fontId="0" fillId="4" borderId="22" xfId="0" applyFill="1" applyBorder="1" applyAlignment="1">
      <alignment/>
    </xf>
    <xf numFmtId="0" fontId="0" fillId="4" borderId="11" xfId="0" applyFill="1" applyBorder="1" applyAlignment="1">
      <alignment/>
    </xf>
    <xf numFmtId="0" fontId="0" fillId="4" borderId="23" xfId="0" applyFill="1" applyBorder="1" applyAlignment="1">
      <alignment/>
    </xf>
    <xf numFmtId="0" fontId="0" fillId="4" borderId="0" xfId="0" applyFill="1" applyAlignment="1">
      <alignment/>
    </xf>
    <xf numFmtId="0" fontId="0" fillId="4" borderId="0" xfId="0" applyFill="1" applyAlignment="1">
      <alignment/>
    </xf>
    <xf numFmtId="0" fontId="0" fillId="4" borderId="24" xfId="0" applyFill="1" applyBorder="1" applyAlignment="1">
      <alignment horizontal="center"/>
    </xf>
    <xf numFmtId="0" fontId="0" fillId="4" borderId="25" xfId="0" applyFill="1" applyBorder="1" applyAlignment="1">
      <alignment horizontal="center"/>
    </xf>
    <xf numFmtId="49" fontId="0" fillId="4" borderId="25" xfId="0" applyNumberFormat="1" applyFill="1" applyBorder="1" applyAlignment="1">
      <alignment horizontal="center"/>
    </xf>
    <xf numFmtId="49" fontId="0" fillId="4" borderId="14" xfId="0" applyNumberFormat="1" applyFont="1" applyFill="1" applyBorder="1" applyAlignment="1">
      <alignment horizontal="center"/>
    </xf>
    <xf numFmtId="49" fontId="0" fillId="4" borderId="16" xfId="0" applyNumberFormat="1" applyFont="1" applyFill="1" applyBorder="1" applyAlignment="1">
      <alignment horizontal="center"/>
    </xf>
    <xf numFmtId="49" fontId="0" fillId="4" borderId="15" xfId="0" applyNumberFormat="1" applyFont="1" applyFill="1" applyBorder="1" applyAlignment="1">
      <alignment horizontal="center"/>
    </xf>
    <xf numFmtId="0" fontId="0" fillId="4" borderId="0" xfId="0" applyFill="1" applyBorder="1" applyAlignment="1">
      <alignment/>
    </xf>
    <xf numFmtId="0" fontId="0" fillId="4" borderId="26" xfId="0" applyFill="1" applyBorder="1" applyAlignment="1">
      <alignment/>
    </xf>
    <xf numFmtId="0" fontId="0" fillId="4" borderId="27" xfId="0" applyFill="1" applyBorder="1" applyAlignment="1">
      <alignment/>
    </xf>
    <xf numFmtId="0" fontId="0" fillId="4" borderId="28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4" fillId="26" borderId="0" xfId="58" applyFont="1" applyFill="1" applyBorder="1" applyAlignment="1">
      <alignment wrapText="1"/>
      <protection/>
    </xf>
    <xf numFmtId="0" fontId="0" fillId="0" borderId="0" xfId="0" applyNumberFormat="1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4" borderId="31" xfId="0" applyFill="1" applyBorder="1" applyAlignment="1">
      <alignment/>
    </xf>
    <xf numFmtId="0" fontId="0" fillId="4" borderId="32" xfId="0" applyFill="1" applyBorder="1" applyAlignment="1">
      <alignment horizontal="center"/>
    </xf>
    <xf numFmtId="0" fontId="0" fillId="4" borderId="33" xfId="0" applyFill="1" applyBorder="1" applyAlignment="1">
      <alignment horizontal="center"/>
    </xf>
    <xf numFmtId="0" fontId="0" fillId="4" borderId="10" xfId="0" applyFill="1" applyBorder="1" applyAlignment="1">
      <alignment/>
    </xf>
    <xf numFmtId="0" fontId="0" fillId="4" borderId="16" xfId="0" applyFill="1" applyBorder="1" applyAlignment="1">
      <alignment horizontal="center"/>
    </xf>
    <xf numFmtId="0" fontId="0" fillId="4" borderId="14" xfId="0" applyFill="1" applyBorder="1" applyAlignment="1">
      <alignment/>
    </xf>
    <xf numFmtId="0" fontId="0" fillId="22" borderId="34" xfId="0" applyFill="1" applyBorder="1" applyAlignment="1">
      <alignment horizontal="center"/>
    </xf>
    <xf numFmtId="0" fontId="2" fillId="22" borderId="17" xfId="0" applyFont="1" applyFill="1" applyBorder="1" applyAlignment="1">
      <alignment horizontal="center"/>
    </xf>
    <xf numFmtId="0" fontId="2" fillId="22" borderId="12" xfId="0" applyFont="1" applyFill="1" applyBorder="1" applyAlignment="1">
      <alignment horizontal="center"/>
    </xf>
    <xf numFmtId="0" fontId="2" fillId="4" borderId="31" xfId="0" applyFont="1" applyFill="1" applyBorder="1" applyAlignment="1">
      <alignment/>
    </xf>
    <xf numFmtId="0" fontId="0" fillId="4" borderId="35" xfId="0" applyFill="1" applyBorder="1" applyAlignment="1">
      <alignment horizontal="center"/>
    </xf>
    <xf numFmtId="0" fontId="4" fillId="0" borderId="0" xfId="58" applyFont="1" applyFill="1" applyBorder="1" applyAlignment="1">
      <alignment horizontal="center"/>
      <protection/>
    </xf>
    <xf numFmtId="0" fontId="0" fillId="25" borderId="14" xfId="0" applyFont="1" applyFill="1" applyBorder="1" applyAlignment="1">
      <alignment horizontal="center"/>
    </xf>
    <xf numFmtId="0" fontId="0" fillId="4" borderId="36" xfId="0" applyFill="1" applyBorder="1" applyAlignment="1">
      <alignment horizontal="center"/>
    </xf>
    <xf numFmtId="0" fontId="0" fillId="25" borderId="22" xfId="0" applyFont="1" applyFill="1" applyBorder="1" applyAlignment="1">
      <alignment horizontal="center"/>
    </xf>
    <xf numFmtId="0" fontId="0" fillId="25" borderId="26" xfId="0" applyFont="1" applyFill="1" applyBorder="1" applyAlignment="1">
      <alignment horizontal="center"/>
    </xf>
    <xf numFmtId="0" fontId="4" fillId="0" borderId="0" xfId="58" applyFont="1" applyFill="1" applyBorder="1" applyAlignment="1">
      <alignment horizontal="right" wrapText="1"/>
      <protection/>
    </xf>
    <xf numFmtId="0" fontId="4" fillId="0" borderId="0" xfId="58" applyFont="1" applyFill="1" applyBorder="1" applyAlignment="1">
      <alignment wrapText="1"/>
      <protection/>
    </xf>
    <xf numFmtId="0" fontId="0" fillId="4" borderId="20" xfId="0" applyFill="1" applyBorder="1" applyAlignment="1">
      <alignment/>
    </xf>
    <xf numFmtId="0" fontId="0" fillId="4" borderId="37" xfId="0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0" fillId="22" borderId="17" xfId="0" applyFill="1" applyBorder="1" applyAlignment="1">
      <alignment horizontal="center"/>
    </xf>
    <xf numFmtId="0" fontId="0" fillId="22" borderId="12" xfId="0" applyFill="1" applyBorder="1" applyAlignment="1">
      <alignment horizontal="center"/>
    </xf>
    <xf numFmtId="0" fontId="0" fillId="0" borderId="31" xfId="0" applyNumberFormat="1" applyBorder="1" applyAlignment="1">
      <alignment horizontal="center"/>
    </xf>
    <xf numFmtId="0" fontId="0" fillId="22" borderId="12" xfId="0" applyNumberFormat="1" applyFill="1" applyBorder="1" applyAlignment="1">
      <alignment horizontal="center"/>
    </xf>
    <xf numFmtId="0" fontId="0" fillId="22" borderId="24" xfId="0" applyNumberFormat="1" applyFill="1" applyBorder="1" applyAlignment="1">
      <alignment horizontal="center" vertical="center"/>
    </xf>
    <xf numFmtId="0" fontId="0" fillId="22" borderId="38" xfId="0" applyNumberFormat="1" applyFill="1" applyBorder="1" applyAlignment="1">
      <alignment horizontal="center"/>
    </xf>
    <xf numFmtId="0" fontId="0" fillId="22" borderId="39" xfId="0" applyNumberFormat="1" applyFill="1" applyBorder="1" applyAlignment="1">
      <alignment horizontal="center" vertical="center"/>
    </xf>
    <xf numFmtId="0" fontId="0" fillId="22" borderId="40" xfId="0" applyNumberFormat="1" applyFill="1" applyBorder="1" applyAlignment="1">
      <alignment horizontal="center"/>
    </xf>
    <xf numFmtId="0" fontId="0" fillId="22" borderId="41" xfId="0" applyNumberForma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/>
    </xf>
    <xf numFmtId="0" fontId="4" fillId="0" borderId="0" xfId="57" applyFont="1" applyFill="1" applyBorder="1" applyAlignment="1">
      <alignment wrapText="1"/>
      <protection/>
    </xf>
    <xf numFmtId="0" fontId="0" fillId="22" borderId="0" xfId="0" applyNumberFormat="1" applyFill="1" applyBorder="1" applyAlignment="1">
      <alignment horizontal="center"/>
    </xf>
    <xf numFmtId="0" fontId="0" fillId="0" borderId="42" xfId="0" applyNumberFormat="1" applyBorder="1" applyAlignment="1">
      <alignment horizontal="center"/>
    </xf>
    <xf numFmtId="0" fontId="0" fillId="0" borderId="43" xfId="0" applyNumberForma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2" fillId="25" borderId="44" xfId="0" applyFont="1" applyFill="1" applyBorder="1" applyAlignment="1">
      <alignment horizontal="center"/>
    </xf>
    <xf numFmtId="0" fontId="2" fillId="22" borderId="44" xfId="0" applyNumberFormat="1" applyFont="1" applyFill="1" applyBorder="1" applyAlignment="1">
      <alignment horizontal="center"/>
    </xf>
    <xf numFmtId="0" fontId="2" fillId="22" borderId="44" xfId="0" applyFont="1" applyFill="1" applyBorder="1" applyAlignment="1">
      <alignment horizontal="center"/>
    </xf>
    <xf numFmtId="0" fontId="0" fillId="0" borderId="34" xfId="0" applyNumberFormat="1" applyBorder="1" applyAlignment="1">
      <alignment horizontal="center"/>
    </xf>
    <xf numFmtId="0" fontId="2" fillId="25" borderId="43" xfId="0" applyFont="1" applyFill="1" applyBorder="1" applyAlignment="1">
      <alignment horizontal="center"/>
    </xf>
    <xf numFmtId="0" fontId="2" fillId="22" borderId="43" xfId="0" applyNumberFormat="1" applyFont="1" applyFill="1" applyBorder="1" applyAlignment="1">
      <alignment horizontal="center"/>
    </xf>
    <xf numFmtId="0" fontId="2" fillId="22" borderId="43" xfId="0" applyFont="1" applyFill="1" applyBorder="1" applyAlignment="1">
      <alignment horizontal="center"/>
    </xf>
    <xf numFmtId="0" fontId="0" fillId="22" borderId="45" xfId="0" applyFill="1" applyBorder="1" applyAlignment="1">
      <alignment horizontal="center"/>
    </xf>
    <xf numFmtId="0" fontId="0" fillId="20" borderId="45" xfId="0" applyFill="1" applyBorder="1" applyAlignment="1">
      <alignment horizontal="center"/>
    </xf>
    <xf numFmtId="0" fontId="0" fillId="24" borderId="45" xfId="0" applyFill="1" applyBorder="1" applyAlignment="1">
      <alignment horizontal="center"/>
    </xf>
    <xf numFmtId="0" fontId="0" fillId="0" borderId="46" xfId="0" applyFill="1" applyBorder="1" applyAlignment="1">
      <alignment/>
    </xf>
    <xf numFmtId="0" fontId="2" fillId="0" borderId="46" xfId="0" applyFont="1" applyFill="1" applyBorder="1" applyAlignment="1">
      <alignment horizontal="center"/>
    </xf>
    <xf numFmtId="0" fontId="0" fillId="22" borderId="46" xfId="0" applyNumberFormat="1" applyFill="1" applyBorder="1" applyAlignment="1">
      <alignment horizontal="center"/>
    </xf>
    <xf numFmtId="0" fontId="2" fillId="0" borderId="47" xfId="0" applyNumberFormat="1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7" fillId="0" borderId="46" xfId="0" applyFont="1" applyFill="1" applyBorder="1" applyAlignment="1">
      <alignment horizontal="center" vertical="center" textRotation="90"/>
    </xf>
    <xf numFmtId="15" fontId="4" fillId="0" borderId="0" xfId="58" applyNumberFormat="1" applyFont="1" applyFill="1" applyBorder="1" applyAlignment="1">
      <alignment horizontal="right" wrapText="1"/>
      <protection/>
    </xf>
    <xf numFmtId="0" fontId="7" fillId="0" borderId="0" xfId="0" applyFont="1" applyFill="1" applyBorder="1" applyAlignment="1">
      <alignment horizontal="center" vertical="center" textRotation="90"/>
    </xf>
    <xf numFmtId="0" fontId="0" fillId="0" borderId="0" xfId="0" applyNumberFormat="1" applyFill="1" applyBorder="1" applyAlignment="1">
      <alignment horizontal="center" vertical="center"/>
    </xf>
    <xf numFmtId="0" fontId="6" fillId="0" borderId="0" xfId="58" applyFont="1" applyFill="1" applyBorder="1" applyAlignment="1">
      <alignment horizontal="right" wrapText="1"/>
      <protection/>
    </xf>
    <xf numFmtId="0" fontId="6" fillId="0" borderId="47" xfId="58" applyFont="1" applyFill="1" applyBorder="1" applyAlignment="1">
      <alignment horizontal="right" wrapText="1"/>
      <protection/>
    </xf>
    <xf numFmtId="0" fontId="4" fillId="0" borderId="47" xfId="57" applyFont="1" applyFill="1" applyBorder="1" applyAlignment="1">
      <alignment wrapText="1"/>
      <protection/>
    </xf>
    <xf numFmtId="0" fontId="0" fillId="22" borderId="0" xfId="0" applyNumberFormat="1" applyFill="1" applyBorder="1" applyAlignment="1">
      <alignment horizontal="center" vertical="center"/>
    </xf>
    <xf numFmtId="0" fontId="4" fillId="0" borderId="0" xfId="0" applyFont="1" applyFill="1" applyBorder="1" applyAlignment="1">
      <alignment wrapText="1"/>
    </xf>
    <xf numFmtId="0" fontId="0" fillId="22" borderId="14" xfId="0" applyNumberFormat="1" applyFill="1" applyBorder="1" applyAlignment="1">
      <alignment horizontal="center"/>
    </xf>
    <xf numFmtId="0" fontId="0" fillId="22" borderId="33" xfId="0" applyNumberFormat="1" applyFill="1" applyBorder="1" applyAlignment="1">
      <alignment horizontal="center"/>
    </xf>
    <xf numFmtId="0" fontId="0" fillId="22" borderId="31" xfId="0" applyNumberFormat="1" applyFill="1" applyBorder="1" applyAlignment="1">
      <alignment horizontal="center"/>
    </xf>
    <xf numFmtId="0" fontId="0" fillId="22" borderId="20" xfId="0" applyNumberFormat="1" applyFill="1" applyBorder="1" applyAlignment="1">
      <alignment horizontal="center"/>
    </xf>
    <xf numFmtId="0" fontId="0" fillId="22" borderId="48" xfId="0" applyNumberFormat="1" applyFill="1" applyBorder="1" applyAlignment="1">
      <alignment horizontal="center"/>
    </xf>
    <xf numFmtId="0" fontId="0" fillId="22" borderId="10" xfId="0" applyNumberFormat="1" applyFill="1" applyBorder="1" applyAlignment="1">
      <alignment horizontal="center"/>
    </xf>
    <xf numFmtId="0" fontId="0" fillId="22" borderId="49" xfId="0" applyNumberFormat="1" applyFill="1" applyBorder="1" applyAlignment="1">
      <alignment horizontal="center"/>
    </xf>
    <xf numFmtId="0" fontId="0" fillId="22" borderId="32" xfId="0" applyNumberFormat="1" applyFill="1" applyBorder="1" applyAlignment="1">
      <alignment horizontal="center"/>
    </xf>
    <xf numFmtId="0" fontId="0" fillId="22" borderId="45" xfId="0" applyNumberFormat="1" applyFill="1" applyBorder="1" applyAlignment="1">
      <alignment horizontal="center"/>
    </xf>
    <xf numFmtId="0" fontId="0" fillId="22" borderId="50" xfId="0" applyNumberFormat="1" applyFill="1" applyBorder="1" applyAlignment="1">
      <alignment horizontal="center"/>
    </xf>
    <xf numFmtId="0" fontId="0" fillId="22" borderId="51" xfId="0" applyNumberFormat="1" applyFill="1" applyBorder="1" applyAlignment="1">
      <alignment horizontal="center"/>
    </xf>
    <xf numFmtId="0" fontId="0" fillId="22" borderId="52" xfId="0" applyNumberFormat="1" applyFill="1" applyBorder="1" applyAlignment="1">
      <alignment horizontal="center"/>
    </xf>
    <xf numFmtId="0" fontId="0" fillId="22" borderId="16" xfId="0" applyNumberFormat="1" applyFill="1" applyBorder="1" applyAlignment="1">
      <alignment horizontal="center"/>
    </xf>
    <xf numFmtId="0" fontId="0" fillId="22" borderId="25" xfId="0" applyNumberFormat="1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22" borderId="43" xfId="0" applyNumberFormat="1" applyFill="1" applyBorder="1" applyAlignment="1">
      <alignment horizontal="center"/>
    </xf>
    <xf numFmtId="2" fontId="0" fillId="4" borderId="10" xfId="0" applyNumberFormat="1" applyFill="1" applyBorder="1" applyAlignment="1">
      <alignment horizontal="center"/>
    </xf>
    <xf numFmtId="0" fontId="27" fillId="27" borderId="0" xfId="0" applyFont="1" applyFill="1" applyAlignment="1">
      <alignment/>
    </xf>
    <xf numFmtId="0" fontId="0" fillId="27" borderId="0" xfId="0" applyFill="1" applyAlignment="1">
      <alignment/>
    </xf>
    <xf numFmtId="0" fontId="28" fillId="28" borderId="0" xfId="0" applyFont="1" applyFill="1" applyAlignment="1">
      <alignment/>
    </xf>
    <xf numFmtId="0" fontId="29" fillId="27" borderId="0" xfId="0" applyFont="1" applyFill="1" applyAlignment="1">
      <alignment/>
    </xf>
    <xf numFmtId="20" fontId="27" fillId="27" borderId="0" xfId="0" applyNumberFormat="1" applyFont="1" applyFill="1" applyAlignment="1">
      <alignment/>
    </xf>
    <xf numFmtId="0" fontId="30" fillId="27" borderId="0" xfId="0" applyFont="1" applyFill="1" applyAlignment="1">
      <alignment/>
    </xf>
    <xf numFmtId="0" fontId="29" fillId="4" borderId="0" xfId="0" applyFont="1" applyFill="1" applyAlignment="1">
      <alignment/>
    </xf>
    <xf numFmtId="20" fontId="27" fillId="4" borderId="0" xfId="0" applyNumberFormat="1" applyFont="1" applyFill="1" applyAlignment="1">
      <alignment/>
    </xf>
    <xf numFmtId="0" fontId="27" fillId="4" borderId="0" xfId="0" applyFont="1" applyFill="1" applyAlignment="1">
      <alignment/>
    </xf>
    <xf numFmtId="0" fontId="30" fillId="4" borderId="0" xfId="0" applyFont="1" applyFill="1" applyAlignment="1">
      <alignment/>
    </xf>
    <xf numFmtId="0" fontId="29" fillId="22" borderId="0" xfId="0" applyFont="1" applyFill="1" applyAlignment="1">
      <alignment/>
    </xf>
    <xf numFmtId="20" fontId="27" fillId="22" borderId="0" xfId="0" applyNumberFormat="1" applyFont="1" applyFill="1" applyAlignment="1">
      <alignment/>
    </xf>
    <xf numFmtId="0" fontId="27" fillId="22" borderId="0" xfId="0" applyFont="1" applyFill="1" applyAlignment="1">
      <alignment/>
    </xf>
    <xf numFmtId="0" fontId="30" fillId="22" borderId="0" xfId="0" applyFont="1" applyFill="1" applyAlignment="1">
      <alignment/>
    </xf>
    <xf numFmtId="0" fontId="29" fillId="20" borderId="0" xfId="0" applyFont="1" applyFill="1" applyAlignment="1">
      <alignment/>
    </xf>
    <xf numFmtId="0" fontId="0" fillId="20" borderId="0" xfId="0" applyFill="1" applyAlignment="1">
      <alignment/>
    </xf>
    <xf numFmtId="20" fontId="27" fillId="20" borderId="0" xfId="0" applyNumberFormat="1" applyFont="1" applyFill="1" applyAlignment="1">
      <alignment/>
    </xf>
    <xf numFmtId="0" fontId="27" fillId="20" borderId="0" xfId="0" applyFont="1" applyFill="1" applyAlignment="1">
      <alignment/>
    </xf>
    <xf numFmtId="0" fontId="30" fillId="20" borderId="0" xfId="0" applyFont="1" applyFill="1" applyAlignment="1">
      <alignment/>
    </xf>
    <xf numFmtId="0" fontId="31" fillId="27" borderId="0" xfId="0" applyFont="1" applyFill="1" applyAlignment="1">
      <alignment/>
    </xf>
    <xf numFmtId="0" fontId="29" fillId="25" borderId="0" xfId="0" applyFont="1" applyFill="1" applyAlignment="1">
      <alignment/>
    </xf>
    <xf numFmtId="0" fontId="0" fillId="25" borderId="0" xfId="0" applyFill="1" applyAlignment="1">
      <alignment/>
    </xf>
    <xf numFmtId="20" fontId="27" fillId="25" borderId="0" xfId="0" applyNumberFormat="1" applyFont="1" applyFill="1" applyAlignment="1">
      <alignment/>
    </xf>
    <xf numFmtId="0" fontId="27" fillId="25" borderId="0" xfId="0" applyFont="1" applyFill="1" applyAlignment="1">
      <alignment/>
    </xf>
    <xf numFmtId="0" fontId="30" fillId="25" borderId="0" xfId="0" applyFont="1" applyFill="1" applyAlignment="1">
      <alignment/>
    </xf>
    <xf numFmtId="0" fontId="0" fillId="4" borderId="13" xfId="0" applyFill="1" applyBorder="1" applyAlignment="1">
      <alignment/>
    </xf>
    <xf numFmtId="0" fontId="0" fillId="4" borderId="11" xfId="0" applyFill="1" applyBorder="1" applyAlignment="1">
      <alignment horizontal="center"/>
    </xf>
    <xf numFmtId="0" fontId="4" fillId="26" borderId="11" xfId="58" applyFont="1" applyFill="1" applyBorder="1" applyAlignment="1">
      <alignment wrapText="1"/>
      <protection/>
    </xf>
    <xf numFmtId="0" fontId="27" fillId="4" borderId="11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20" borderId="0" xfId="0" applyNumberFormat="1" applyFill="1" applyBorder="1" applyAlignment="1">
      <alignment horizontal="center"/>
    </xf>
    <xf numFmtId="0" fontId="0" fillId="0" borderId="52" xfId="0" applyNumberFormat="1" applyBorder="1" applyAlignment="1">
      <alignment horizontal="center"/>
    </xf>
    <xf numFmtId="0" fontId="3" fillId="4" borderId="17" xfId="0" applyFont="1" applyFill="1" applyBorder="1" applyAlignment="1">
      <alignment horizontal="center"/>
    </xf>
    <xf numFmtId="0" fontId="3" fillId="4" borderId="18" xfId="0" applyFont="1" applyFill="1" applyBorder="1" applyAlignment="1">
      <alignment horizontal="center"/>
    </xf>
    <xf numFmtId="0" fontId="3" fillId="4" borderId="19" xfId="0" applyFont="1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6" fillId="0" borderId="34" xfId="58" applyFont="1" applyFill="1" applyBorder="1" applyAlignment="1">
      <alignment horizontal="center" vertical="center" textRotation="90"/>
      <protection/>
    </xf>
    <xf numFmtId="0" fontId="7" fillId="0" borderId="53" xfId="0" applyFont="1" applyBorder="1" applyAlignment="1">
      <alignment horizontal="center" vertical="center" textRotation="90"/>
    </xf>
    <xf numFmtId="0" fontId="7" fillId="0" borderId="45" xfId="0" applyFont="1" applyBorder="1" applyAlignment="1">
      <alignment horizontal="center" vertical="center" textRotation="90"/>
    </xf>
    <xf numFmtId="0" fontId="0" fillId="0" borderId="54" xfId="0" applyNumberFormat="1" applyFill="1" applyBorder="1" applyAlignment="1">
      <alignment horizontal="center"/>
    </xf>
    <xf numFmtId="0" fontId="0" fillId="22" borderId="55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4" borderId="56" xfId="0" applyFill="1" applyBorder="1" applyAlignment="1">
      <alignment horizontal="center"/>
    </xf>
    <xf numFmtId="0" fontId="0" fillId="4" borderId="54" xfId="0" applyFill="1" applyBorder="1" applyAlignment="1">
      <alignment horizontal="center"/>
    </xf>
    <xf numFmtId="0" fontId="0" fillId="25" borderId="56" xfId="0" applyFill="1" applyBorder="1" applyAlignment="1">
      <alignment horizontal="center"/>
    </xf>
    <xf numFmtId="0" fontId="0" fillId="25" borderId="54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4" borderId="34" xfId="0" applyFill="1" applyBorder="1" applyAlignment="1">
      <alignment horizontal="center"/>
    </xf>
    <xf numFmtId="0" fontId="0" fillId="4" borderId="53" xfId="0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2" fillId="4" borderId="0" xfId="0" applyFont="1" applyFill="1" applyBorder="1" applyAlignment="1">
      <alignment horizontal="center" textRotation="90"/>
    </xf>
    <xf numFmtId="0" fontId="2" fillId="4" borderId="47" xfId="0" applyFont="1" applyFill="1" applyBorder="1" applyAlignment="1">
      <alignment horizontal="center" textRotation="90"/>
    </xf>
    <xf numFmtId="0" fontId="0" fillId="0" borderId="0" xfId="0" applyBorder="1" applyAlignment="1">
      <alignment horizontal="center"/>
    </xf>
    <xf numFmtId="0" fontId="2" fillId="17" borderId="56" xfId="0" applyFont="1" applyFill="1" applyBorder="1" applyAlignment="1">
      <alignment horizontal="center"/>
    </xf>
    <xf numFmtId="0" fontId="2" fillId="17" borderId="57" xfId="0" applyFont="1" applyFill="1" applyBorder="1" applyAlignment="1">
      <alignment horizontal="center"/>
    </xf>
    <xf numFmtId="0" fontId="2" fillId="17" borderId="51" xfId="0" applyFont="1" applyFill="1" applyBorder="1" applyAlignment="1">
      <alignment horizontal="center"/>
    </xf>
    <xf numFmtId="49" fontId="0" fillId="22" borderId="34" xfId="0" applyNumberFormat="1" applyFill="1" applyBorder="1" applyAlignment="1">
      <alignment horizontal="right"/>
    </xf>
    <xf numFmtId="0" fontId="0" fillId="25" borderId="15" xfId="0" applyFont="1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25" borderId="23" xfId="0" applyFont="1" applyFill="1" applyBorder="1" applyAlignment="1">
      <alignment horizontal="center"/>
    </xf>
    <xf numFmtId="0" fontId="0" fillId="4" borderId="26" xfId="0" applyFill="1" applyBorder="1" applyAlignment="1">
      <alignment horizontal="center"/>
    </xf>
    <xf numFmtId="0" fontId="0" fillId="25" borderId="28" xfId="0" applyFont="1" applyFill="1" applyBorder="1" applyAlignment="1">
      <alignment horizontal="center"/>
    </xf>
    <xf numFmtId="0" fontId="0" fillId="25" borderId="36" xfId="0" applyFont="1" applyFill="1" applyBorder="1" applyAlignment="1">
      <alignment horizontal="center"/>
    </xf>
    <xf numFmtId="0" fontId="0" fillId="25" borderId="54" xfId="0" applyFont="1" applyFill="1" applyBorder="1" applyAlignment="1">
      <alignment horizontal="center"/>
    </xf>
    <xf numFmtId="0" fontId="0" fillId="25" borderId="58" xfId="0" applyFont="1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0" fillId="4" borderId="28" xfId="0" applyFill="1" applyBorder="1" applyAlignment="1">
      <alignment horizontal="center"/>
    </xf>
    <xf numFmtId="0" fontId="27" fillId="4" borderId="54" xfId="0" applyFont="1" applyFill="1" applyBorder="1" applyAlignment="1">
      <alignment/>
    </xf>
    <xf numFmtId="0" fontId="29" fillId="24" borderId="0" xfId="0" applyFont="1" applyFill="1" applyAlignment="1">
      <alignment/>
    </xf>
    <xf numFmtId="0" fontId="0" fillId="24" borderId="0" xfId="0" applyFill="1" applyAlignment="1">
      <alignment/>
    </xf>
    <xf numFmtId="20" fontId="27" fillId="24" borderId="0" xfId="0" applyNumberFormat="1" applyFont="1" applyFill="1" applyAlignment="1">
      <alignment/>
    </xf>
    <xf numFmtId="0" fontId="27" fillId="24" borderId="0" xfId="0" applyFont="1" applyFill="1" applyAlignment="1">
      <alignment/>
    </xf>
    <xf numFmtId="0" fontId="2" fillId="17" borderId="56" xfId="0" applyNumberFormat="1" applyFont="1" applyFill="1" applyBorder="1" applyAlignment="1">
      <alignment horizontal="center"/>
    </xf>
    <xf numFmtId="0" fontId="2" fillId="17" borderId="57" xfId="0" applyNumberFormat="1" applyFont="1" applyFill="1" applyBorder="1" applyAlignment="1">
      <alignment horizontal="center"/>
    </xf>
    <xf numFmtId="0" fontId="2" fillId="17" borderId="51" xfId="0" applyNumberFormat="1" applyFont="1" applyFill="1" applyBorder="1" applyAlignment="1">
      <alignment horizontal="center"/>
    </xf>
    <xf numFmtId="0" fontId="0" fillId="0" borderId="0" xfId="0" applyNumberFormat="1" applyBorder="1" applyAlignment="1">
      <alignment/>
    </xf>
    <xf numFmtId="0" fontId="4" fillId="26" borderId="11" xfId="57" applyFont="1" applyFill="1" applyBorder="1" applyAlignment="1">
      <alignment wrapText="1"/>
      <protection/>
    </xf>
    <xf numFmtId="0" fontId="27" fillId="22" borderId="14" xfId="0" applyFont="1" applyFill="1" applyBorder="1" applyAlignment="1">
      <alignment/>
    </xf>
    <xf numFmtId="0" fontId="27" fillId="22" borderId="22" xfId="0" applyFont="1" applyFill="1" applyBorder="1" applyAlignment="1">
      <alignment/>
    </xf>
    <xf numFmtId="0" fontId="27" fillId="22" borderId="26" xfId="0" applyFont="1" applyFill="1" applyBorder="1" applyAlignment="1">
      <alignment/>
    </xf>
    <xf numFmtId="0" fontId="0" fillId="22" borderId="15" xfId="0" applyFill="1" applyBorder="1" applyAlignment="1">
      <alignment horizontal="center"/>
    </xf>
    <xf numFmtId="0" fontId="0" fillId="22" borderId="23" xfId="0" applyFill="1" applyBorder="1" applyAlignment="1">
      <alignment horizontal="center"/>
    </xf>
    <xf numFmtId="0" fontId="0" fillId="22" borderId="28" xfId="0" applyFill="1" applyBorder="1" applyAlignment="1">
      <alignment horizontal="center"/>
    </xf>
    <xf numFmtId="0" fontId="27" fillId="25" borderId="36" xfId="0" applyFont="1" applyFill="1" applyBorder="1" applyAlignment="1">
      <alignment/>
    </xf>
    <xf numFmtId="0" fontId="27" fillId="25" borderId="54" xfId="0" applyFont="1" applyFill="1" applyBorder="1" applyAlignment="1">
      <alignment/>
    </xf>
    <xf numFmtId="0" fontId="27" fillId="25" borderId="58" xfId="0" applyFont="1" applyFill="1" applyBorder="1" applyAlignment="1">
      <alignment/>
    </xf>
    <xf numFmtId="0" fontId="0" fillId="22" borderId="14" xfId="0" applyFill="1" applyBorder="1" applyAlignment="1">
      <alignment horizontal="center"/>
    </xf>
    <xf numFmtId="0" fontId="0" fillId="22" borderId="22" xfId="0" applyFill="1" applyBorder="1" applyAlignment="1">
      <alignment horizontal="center"/>
    </xf>
    <xf numFmtId="0" fontId="0" fillId="22" borderId="26" xfId="0" applyFill="1" applyBorder="1" applyAlignment="1">
      <alignment horizontal="center"/>
    </xf>
    <xf numFmtId="0" fontId="27" fillId="25" borderId="14" xfId="0" applyFont="1" applyFill="1" applyBorder="1" applyAlignment="1">
      <alignment/>
    </xf>
    <xf numFmtId="0" fontId="27" fillId="25" borderId="22" xfId="0" applyFont="1" applyFill="1" applyBorder="1" applyAlignment="1">
      <alignment/>
    </xf>
    <xf numFmtId="0" fontId="27" fillId="25" borderId="26" xfId="0" applyFont="1" applyFill="1" applyBorder="1" applyAlignment="1">
      <alignment/>
    </xf>
    <xf numFmtId="0" fontId="0" fillId="25" borderId="11" xfId="0" applyFill="1" applyBorder="1" applyAlignment="1">
      <alignment horizontal="center"/>
    </xf>
    <xf numFmtId="0" fontId="0" fillId="22" borderId="13" xfId="0" applyNumberFormat="1" applyFill="1" applyBorder="1" applyAlignment="1">
      <alignment horizontal="center" vertical="center"/>
    </xf>
    <xf numFmtId="0" fontId="0" fillId="22" borderId="59" xfId="0" applyNumberFormat="1" applyFill="1" applyBorder="1" applyAlignment="1">
      <alignment horizontal="center" vertical="center"/>
    </xf>
    <xf numFmtId="0" fontId="0" fillId="0" borderId="11" xfId="0" applyNumberFormat="1" applyBorder="1" applyAlignment="1">
      <alignment horizontal="center"/>
    </xf>
    <xf numFmtId="49" fontId="0" fillId="22" borderId="24" xfId="0" applyNumberFormat="1" applyFill="1" applyBorder="1" applyAlignment="1">
      <alignment/>
    </xf>
    <xf numFmtId="0" fontId="0" fillId="0" borderId="55" xfId="0" applyNumberFormat="1" applyFill="1" applyBorder="1" applyAlignment="1">
      <alignment horizontal="center"/>
    </xf>
    <xf numFmtId="0" fontId="0" fillId="22" borderId="15" xfId="0" applyNumberFormat="1" applyFill="1" applyBorder="1" applyAlignment="1">
      <alignment horizontal="center"/>
    </xf>
    <xf numFmtId="0" fontId="0" fillId="22" borderId="21" xfId="0" applyNumberFormat="1" applyFill="1" applyBorder="1" applyAlignment="1">
      <alignment horizontal="center"/>
    </xf>
    <xf numFmtId="0" fontId="0" fillId="22" borderId="17" xfId="0" applyNumberForma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7" xfId="0" applyNumberFormat="1" applyFill="1" applyBorder="1" applyAlignment="1">
      <alignment horizontal="center"/>
    </xf>
    <xf numFmtId="0" fontId="0" fillId="0" borderId="19" xfId="0" applyNumberFormat="1" applyFill="1" applyBorder="1" applyAlignment="1">
      <alignment horizontal="center"/>
    </xf>
    <xf numFmtId="0" fontId="0" fillId="22" borderId="18" xfId="0" applyNumberFormat="1" applyFill="1" applyBorder="1" applyAlignment="1">
      <alignment horizontal="center"/>
    </xf>
    <xf numFmtId="0" fontId="0" fillId="22" borderId="19" xfId="0" applyNumberFormat="1" applyFill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0" fontId="0" fillId="0" borderId="22" xfId="0" applyNumberFormat="1" applyBorder="1" applyAlignment="1">
      <alignment horizontal="center"/>
    </xf>
    <xf numFmtId="0" fontId="0" fillId="0" borderId="23" xfId="0" applyNumberFormat="1" applyBorder="1" applyAlignment="1">
      <alignment horizontal="center"/>
    </xf>
    <xf numFmtId="0" fontId="0" fillId="0" borderId="26" xfId="0" applyNumberFormat="1" applyBorder="1" applyAlignment="1">
      <alignment horizontal="center"/>
    </xf>
    <xf numFmtId="0" fontId="0" fillId="0" borderId="27" xfId="0" applyNumberFormat="1" applyBorder="1" applyAlignment="1">
      <alignment horizontal="center"/>
    </xf>
    <xf numFmtId="0" fontId="0" fillId="0" borderId="28" xfId="0" applyNumberFormat="1" applyBorder="1" applyAlignment="1">
      <alignment horizontal="center"/>
    </xf>
    <xf numFmtId="0" fontId="0" fillId="22" borderId="20" xfId="0" applyFill="1" applyBorder="1" applyAlignment="1">
      <alignment horizontal="center" textRotation="90"/>
    </xf>
    <xf numFmtId="0" fontId="0" fillId="22" borderId="25" xfId="0" applyFill="1" applyBorder="1" applyAlignment="1">
      <alignment textRotation="90"/>
    </xf>
    <xf numFmtId="0" fontId="0" fillId="0" borderId="25" xfId="0" applyBorder="1" applyAlignment="1">
      <alignment horizontal="center"/>
    </xf>
    <xf numFmtId="49" fontId="0" fillId="0" borderId="25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22" borderId="25" xfId="0" applyFill="1" applyBorder="1" applyAlignment="1">
      <alignment horizontal="center"/>
    </xf>
    <xf numFmtId="49" fontId="0" fillId="20" borderId="25" xfId="0" applyNumberFormat="1" applyFill="1" applyBorder="1" applyAlignment="1">
      <alignment horizontal="center"/>
    </xf>
    <xf numFmtId="49" fontId="0" fillId="24" borderId="25" xfId="0" applyNumberFormat="1" applyFill="1" applyBorder="1" applyAlignment="1">
      <alignment horizontal="center"/>
    </xf>
    <xf numFmtId="49" fontId="0" fillId="22" borderId="25" xfId="0" applyNumberFormat="1" applyFont="1" applyFill="1" applyBorder="1" applyAlignment="1">
      <alignment horizontal="center"/>
    </xf>
    <xf numFmtId="49" fontId="0" fillId="22" borderId="21" xfId="0" applyNumberFormat="1" applyFont="1" applyFill="1" applyBorder="1" applyAlignment="1">
      <alignment horizontal="center"/>
    </xf>
    <xf numFmtId="0" fontId="0" fillId="22" borderId="17" xfId="0" applyFill="1" applyBorder="1" applyAlignment="1">
      <alignment horizontal="center"/>
    </xf>
    <xf numFmtId="0" fontId="0" fillId="22" borderId="18" xfId="0" applyFill="1" applyBorder="1" applyAlignment="1">
      <alignment horizontal="center"/>
    </xf>
    <xf numFmtId="0" fontId="0" fillId="22" borderId="19" xfId="0" applyFill="1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4" fillId="26" borderId="54" xfId="57" applyFont="1" applyFill="1" applyBorder="1" applyAlignment="1">
      <alignment wrapText="1"/>
      <protection/>
    </xf>
    <xf numFmtId="0" fontId="4" fillId="26" borderId="54" xfId="58" applyFont="1" applyFill="1" applyBorder="1" applyAlignment="1">
      <alignment wrapText="1"/>
      <protection/>
    </xf>
    <xf numFmtId="0" fontId="0" fillId="4" borderId="0" xfId="0" applyFill="1" applyAlignment="1">
      <alignment horizontal="center" vertical="center"/>
    </xf>
    <xf numFmtId="0" fontId="5" fillId="4" borderId="59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center" vertical="center"/>
    </xf>
    <xf numFmtId="0" fontId="32" fillId="22" borderId="0" xfId="0" applyFont="1" applyFill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rmal_ZA PROBU 0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BN287"/>
  <sheetViews>
    <sheetView tabSelected="1" zoomScalePageLayoutView="0" workbookViewId="0" topLeftCell="A1">
      <selection activeCell="J8" sqref="J8"/>
    </sheetView>
  </sheetViews>
  <sheetFormatPr defaultColWidth="9.140625" defaultRowHeight="12.75"/>
  <cols>
    <col min="1" max="1" width="13.00390625" style="0" customWidth="1"/>
    <col min="2" max="2" width="5.28125" style="0" customWidth="1"/>
    <col min="3" max="3" width="18.57421875" style="0" customWidth="1"/>
    <col min="4" max="4" width="2.7109375" style="5" customWidth="1"/>
    <col min="5" max="6" width="2.7109375" style="10" customWidth="1"/>
    <col min="7" max="7" width="4.421875" style="10" customWidth="1"/>
    <col min="8" max="9" width="4.28125" style="0" customWidth="1"/>
    <col min="10" max="10" width="18.57421875" style="0" customWidth="1"/>
    <col min="11" max="11" width="2.57421875" style="5" customWidth="1"/>
    <col min="12" max="13" width="2.7109375" style="10" customWidth="1"/>
    <col min="14" max="16" width="4.28125" style="10" customWidth="1"/>
    <col min="17" max="17" width="7.421875" style="0" customWidth="1"/>
    <col min="18" max="22" width="5.7109375" style="0" customWidth="1"/>
    <col min="23" max="23" width="5.57421875" style="0" customWidth="1"/>
    <col min="24" max="24" width="7.28125" style="0" customWidth="1"/>
    <col min="25" max="25" width="7.421875" style="0" customWidth="1"/>
    <col min="26" max="28" width="4.7109375" style="0" customWidth="1"/>
    <col min="29" max="30" width="6.7109375" style="0" customWidth="1"/>
    <col min="31" max="33" width="5.7109375" style="0" customWidth="1"/>
    <col min="34" max="34" width="3.57421875" style="0" bestFit="1" customWidth="1"/>
    <col min="35" max="35" width="4.00390625" style="0" bestFit="1" customWidth="1"/>
    <col min="36" max="36" width="3.57421875" style="0" bestFit="1" customWidth="1"/>
    <col min="37" max="37" width="3.140625" style="0" bestFit="1" customWidth="1"/>
    <col min="38" max="38" width="5.00390625" style="0" bestFit="1" customWidth="1"/>
    <col min="39" max="41" width="5.7109375" style="0" customWidth="1"/>
    <col min="47" max="16384" width="9.140625" style="1" customWidth="1"/>
  </cols>
  <sheetData>
    <row r="1" spans="1:46" s="45" customFormat="1" ht="52.5" customHeight="1" thickBot="1">
      <c r="A1" s="37"/>
      <c r="B1" s="37"/>
      <c r="C1" s="274" t="s">
        <v>180</v>
      </c>
      <c r="D1" s="273"/>
      <c r="E1" s="273"/>
      <c r="F1" s="273"/>
      <c r="G1" s="273"/>
      <c r="H1" s="273"/>
      <c r="I1" s="273"/>
      <c r="J1" s="272"/>
      <c r="K1" s="56"/>
      <c r="L1" s="38"/>
      <c r="M1" s="38"/>
      <c r="N1" s="38"/>
      <c r="O1" s="38"/>
      <c r="P1" s="38"/>
      <c r="Q1" s="189" t="s">
        <v>36</v>
      </c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</row>
    <row r="2" spans="1:46" s="45" customFormat="1" ht="13.5" thickBot="1">
      <c r="A2" s="37"/>
      <c r="B2" s="37"/>
      <c r="C2" s="183" t="s">
        <v>165</v>
      </c>
      <c r="D2" s="167" t="s">
        <v>166</v>
      </c>
      <c r="E2" s="168"/>
      <c r="F2" s="168"/>
      <c r="G2" s="168"/>
      <c r="H2" s="168"/>
      <c r="I2" s="185"/>
      <c r="J2" s="37"/>
      <c r="K2" s="186" t="s">
        <v>167</v>
      </c>
      <c r="L2" s="187"/>
      <c r="M2" s="187"/>
      <c r="N2" s="187"/>
      <c r="O2" s="187"/>
      <c r="P2" s="188"/>
      <c r="Q2" s="189"/>
      <c r="R2" s="186" t="s">
        <v>168</v>
      </c>
      <c r="S2" s="187"/>
      <c r="T2" s="187"/>
      <c r="U2" s="187"/>
      <c r="V2" s="187"/>
      <c r="W2" s="188"/>
      <c r="X2" s="37"/>
      <c r="Y2" s="37"/>
      <c r="Z2" s="164" t="s">
        <v>22</v>
      </c>
      <c r="AA2" s="165"/>
      <c r="AB2" s="166"/>
      <c r="AC2" s="37"/>
      <c r="AD2" s="37"/>
      <c r="AE2" s="32" t="s">
        <v>2</v>
      </c>
      <c r="AF2" s="40" t="s">
        <v>3</v>
      </c>
      <c r="AG2" s="40" t="s">
        <v>12</v>
      </c>
      <c r="AH2" s="40" t="s">
        <v>4</v>
      </c>
      <c r="AI2" s="40" t="s">
        <v>5</v>
      </c>
      <c r="AJ2" s="41" t="s">
        <v>7</v>
      </c>
      <c r="AK2" s="40" t="s">
        <v>6</v>
      </c>
      <c r="AL2" s="40" t="s">
        <v>8</v>
      </c>
      <c r="AM2" s="41" t="s">
        <v>9</v>
      </c>
      <c r="AN2" s="40" t="s">
        <v>10</v>
      </c>
      <c r="AO2" s="33" t="s">
        <v>11</v>
      </c>
      <c r="AP2" s="37"/>
      <c r="AQ2" s="37"/>
      <c r="AR2" s="37"/>
      <c r="AS2" s="37"/>
      <c r="AT2" s="37"/>
    </row>
    <row r="3" spans="1:46" s="45" customFormat="1" ht="13.5" thickBot="1">
      <c r="A3" s="37"/>
      <c r="B3" s="37"/>
      <c r="C3" s="184"/>
      <c r="D3" s="20" t="s">
        <v>14</v>
      </c>
      <c r="E3" s="157" t="s">
        <v>13</v>
      </c>
      <c r="F3" s="157" t="s">
        <v>15</v>
      </c>
      <c r="G3" s="20" t="s">
        <v>16</v>
      </c>
      <c r="H3" s="39" t="s">
        <v>17</v>
      </c>
      <c r="I3" s="61" t="s">
        <v>23</v>
      </c>
      <c r="J3" s="24"/>
      <c r="K3" s="29" t="s">
        <v>14</v>
      </c>
      <c r="L3" s="30" t="s">
        <v>13</v>
      </c>
      <c r="M3" s="30" t="s">
        <v>15</v>
      </c>
      <c r="N3" s="20" t="s">
        <v>16</v>
      </c>
      <c r="O3" s="39" t="s">
        <v>17</v>
      </c>
      <c r="P3" s="76" t="s">
        <v>23</v>
      </c>
      <c r="Q3" s="190"/>
      <c r="R3" s="30" t="s">
        <v>14</v>
      </c>
      <c r="S3" s="30" t="s">
        <v>13</v>
      </c>
      <c r="T3" s="31" t="s">
        <v>15</v>
      </c>
      <c r="U3" s="20" t="s">
        <v>16</v>
      </c>
      <c r="V3" s="39" t="s">
        <v>17</v>
      </c>
      <c r="W3" s="62" t="s">
        <v>23</v>
      </c>
      <c r="X3" s="64" t="s">
        <v>24</v>
      </c>
      <c r="Y3" s="37"/>
      <c r="Z3" s="42" t="s">
        <v>19</v>
      </c>
      <c r="AA3" s="43" t="s">
        <v>20</v>
      </c>
      <c r="AB3" s="44" t="s">
        <v>21</v>
      </c>
      <c r="AC3" s="37"/>
      <c r="AD3" s="37"/>
      <c r="AP3" s="37"/>
      <c r="AQ3" s="37"/>
      <c r="AR3" s="37"/>
      <c r="AS3" s="37"/>
      <c r="AT3" s="37"/>
    </row>
    <row r="4" spans="1:46" s="45" customFormat="1" ht="13.5" thickBot="1">
      <c r="A4" s="37"/>
      <c r="B4" s="35">
        <v>1</v>
      </c>
      <c r="C4" s="160" t="s">
        <v>78</v>
      </c>
      <c r="D4" s="158">
        <f>SUMIF($C$34:$C$459,C4,$D$34:$D$459)</f>
        <v>4</v>
      </c>
      <c r="E4" s="158">
        <f>SUMIF($C$34:$C$121,C4,$E$34:$E$69)</f>
        <v>0</v>
      </c>
      <c r="F4" s="158">
        <f>SUMIF($C$34:$C$121,C4,$F$34:$F$121)</f>
        <v>0</v>
      </c>
      <c r="G4" s="158">
        <f>SUMIF($C$34:$C$121,C4,$T$34:$T$121)</f>
        <v>14</v>
      </c>
      <c r="H4" s="158">
        <f>SUMIF($C$34:$C$121,C4,$U$34:$U$121)</f>
        <v>3</v>
      </c>
      <c r="I4" s="28">
        <f>SUM(D4*3)+(E4*1)</f>
        <v>12</v>
      </c>
      <c r="J4" s="24"/>
      <c r="K4" s="20">
        <f>SUMIF($J$34:$J$175,C4,$K$34:$K$175)</f>
        <v>2</v>
      </c>
      <c r="L4" s="21">
        <f>SUMIF($J$34:$J$175,C4,$L$34:$L$175)</f>
        <v>1</v>
      </c>
      <c r="M4" s="21">
        <f>SUMIF($J$34:$J$175,C4,$M$34:$M$175)</f>
        <v>0</v>
      </c>
      <c r="N4" s="22">
        <f>SUMIF($J$34:$J$175,C4,$U$34:$U$175)</f>
        <v>10</v>
      </c>
      <c r="O4" s="23">
        <f>SUMIF($J$34:$J$175,C4,$T$34:$T$175)</f>
        <v>3</v>
      </c>
      <c r="P4" s="77">
        <f>SUM(K4*3)+(L4*1)</f>
        <v>7</v>
      </c>
      <c r="Q4" s="65">
        <f>SUM(R4:T4)</f>
        <v>7</v>
      </c>
      <c r="R4" s="68">
        <f>SUM(D4+K4)</f>
        <v>6</v>
      </c>
      <c r="S4" s="59">
        <f>E4+L4</f>
        <v>1</v>
      </c>
      <c r="T4" s="57">
        <f>F4+M4</f>
        <v>0</v>
      </c>
      <c r="U4" s="22">
        <f>SUM(G4+N4)</f>
        <v>24</v>
      </c>
      <c r="V4" s="23">
        <f>SUM(H4+O4)</f>
        <v>6</v>
      </c>
      <c r="W4" s="63">
        <f>SUM(I4+P4)</f>
        <v>19</v>
      </c>
      <c r="X4" s="65">
        <f>U4-V4</f>
        <v>18</v>
      </c>
      <c r="Y4" s="37"/>
      <c r="Z4" s="34">
        <f>SUMIF($C$34:$C$121,C4,$AC$34:$AC$121)+SUMIF($J$34:$J$121,C4,$AC$34:$AC$121)</f>
        <v>3</v>
      </c>
      <c r="AA4" s="35">
        <f>SUMIF($C$34:$C$121,C4,$AD$34:$AD$121)+SUMIF($J$34:$J$121,C4,$AD$34:$AD$121)</f>
        <v>1</v>
      </c>
      <c r="AB4" s="36">
        <f>SUMIF($C$34:$C$121,C4,$AE$34:$AE$121)+SUMIF($J$34:$J$121,C4,$AE$34:$AE$121)</f>
        <v>3</v>
      </c>
      <c r="AC4" s="37"/>
      <c r="AD4" s="37"/>
      <c r="AE4" s="60">
        <f>SUMIF($C$34:$C$121,C4,$AJ$34:$AJ$121)+SUMIF($J$34:$J$121,C4,$AJ$34:$AJ$121)</f>
        <v>7</v>
      </c>
      <c r="AF4" s="60">
        <f>SUMIF($C$34:$C$121,C4,$AJ$34:$AJ$121)+SUMIF($J$34:$J$121,C4,$AJ$34:$AJ$121)</f>
        <v>7</v>
      </c>
      <c r="AG4" s="60">
        <f>SUMIF($C$34:$C$121,C4,$AL$34:$AL$121)+SUMIF($J$34:$J$121,C4,$AL$34:$AL$121)</f>
        <v>4</v>
      </c>
      <c r="AH4" s="60">
        <f>SUMIF($C$34:$C$121,C4,$AM$34:$AM$121)+SUMIF($J$34:$J$121,C4,$AM$34:$AM$121)</f>
        <v>0</v>
      </c>
      <c r="AI4" s="60">
        <f>SUMIF($C$34:$C$121,C4,$AN$34:$AN$121)+SUMIF($J$34:$J$121,C4,$AN$34:$AN$121)</f>
        <v>0</v>
      </c>
      <c r="AJ4" s="60">
        <f>SUMIF($C$34:$C$121,C4,$AO$34:$AO$121)+SUMIF($J$34:$J$121,C4,$AO$34:$AO$121)</f>
        <v>1</v>
      </c>
      <c r="AK4" s="60">
        <f>SUMIF($C$34:$C$121,C4,$AP$34:$AP$121)+SUMIF($J$34:$J$121,C4,$AP$34:$AP$121)</f>
        <v>7</v>
      </c>
      <c r="AL4" s="60">
        <f>SUMIF($C$34:$C$121,C4,$AQ$34:$AQ$121)+SUMIF($J$34:$J$121,C4,$AQ$34:$AQ$121)</f>
        <v>6</v>
      </c>
      <c r="AM4" s="60">
        <f>SUMIF($C$34:$C$121,C4,$AR$34:$AR$121)+SUMIF($J$34:$J$121,C4,$AR$34:$AR$121)</f>
        <v>6</v>
      </c>
      <c r="AN4" s="60">
        <f>SUMIF($C$34:$C$121,C4,$AS$34:$AS$121)+SUMIF($J$34:$J$121,C4,$AS$34:$AS$121)</f>
        <v>3</v>
      </c>
      <c r="AO4" s="55">
        <f>SUMIF($C$34:$C$121,C4,$AT$34:$AT$121)+SUMIF($J$34:$J$121,C4,$AT$34:$AT$121)</f>
        <v>0</v>
      </c>
      <c r="AP4" s="37"/>
      <c r="AQ4" s="37"/>
      <c r="AR4" s="37"/>
      <c r="AS4" s="37"/>
      <c r="AT4" s="37"/>
    </row>
    <row r="5" spans="1:46" s="45" customFormat="1" ht="13.5" thickBot="1">
      <c r="A5" s="37"/>
      <c r="B5" s="35">
        <v>2</v>
      </c>
      <c r="C5" s="160" t="s">
        <v>56</v>
      </c>
      <c r="D5" s="158">
        <f>SUMIF($C$34:$C$459,C5,$D$34:$D$459)</f>
        <v>3</v>
      </c>
      <c r="E5" s="158">
        <f>SUMIF($C$34:$C$121,C5,$E$34:$E$69)</f>
        <v>1</v>
      </c>
      <c r="F5" s="158">
        <f>SUMIF($C$34:$C$121,C5,$F$34:$F$121)</f>
        <v>0</v>
      </c>
      <c r="G5" s="158">
        <f>SUMIF($C$34:$C$121,C5,$T$34:$T$121)</f>
        <v>11</v>
      </c>
      <c r="H5" s="158">
        <f>SUMIF($C$34:$C$121,C5,$U$34:$U$121)</f>
        <v>1</v>
      </c>
      <c r="I5" s="28">
        <f>SUM(D5*3)+(E5*1)</f>
        <v>10</v>
      </c>
      <c r="J5" s="24"/>
      <c r="K5" s="20">
        <f>SUMIF($J$34:$J$175,C5,$K$34:$K$175)</f>
        <v>2</v>
      </c>
      <c r="L5" s="21">
        <f>SUMIF($J$34:$J$175,C5,$L$34:$L$175)</f>
        <v>1</v>
      </c>
      <c r="M5" s="21">
        <f>SUMIF($J$34:$J$175,C5,$M$34:$M$175)</f>
        <v>0</v>
      </c>
      <c r="N5" s="22">
        <f>SUMIF($J$34:$J$175,C5,$U$34:$U$175)</f>
        <v>5</v>
      </c>
      <c r="O5" s="23">
        <f>SUMIF($J$34:$J$175,C5,$T$34:$T$175)</f>
        <v>0</v>
      </c>
      <c r="P5" s="77">
        <f>SUM(K5*3)+(L5*1)</f>
        <v>7</v>
      </c>
      <c r="Q5" s="65">
        <f>SUM(R5:T5)</f>
        <v>7</v>
      </c>
      <c r="R5" s="68">
        <f>SUM(D5+K5)</f>
        <v>5</v>
      </c>
      <c r="S5" s="59">
        <f>E5+L5</f>
        <v>2</v>
      </c>
      <c r="T5" s="57">
        <f>F5+M5</f>
        <v>0</v>
      </c>
      <c r="U5" s="22">
        <f>SUM(G5+N5)</f>
        <v>16</v>
      </c>
      <c r="V5" s="23">
        <f>SUM(H5+O5)</f>
        <v>1</v>
      </c>
      <c r="W5" s="63">
        <f>SUM(I5+P5)</f>
        <v>17</v>
      </c>
      <c r="X5" s="65">
        <f>U5-V5</f>
        <v>15</v>
      </c>
      <c r="Y5" s="37"/>
      <c r="Z5" s="34">
        <f>SUMIF($C$34:$C$121,C5,$AC$34:$AC$121)+SUMIF($J$34:$J$121,C5,$AC$34:$AC$121)</f>
        <v>2</v>
      </c>
      <c r="AA5" s="35">
        <f>SUMIF($C$34:$C$121,C5,$AD$34:$AD$121)+SUMIF($J$34:$J$121,C5,$AD$34:$AD$121)</f>
        <v>2</v>
      </c>
      <c r="AB5" s="36">
        <f>SUMIF($C$34:$C$121,C5,$AE$34:$AE$121)+SUMIF($J$34:$J$121,C5,$AE$34:$AE$121)</f>
        <v>3</v>
      </c>
      <c r="AC5" s="37"/>
      <c r="AD5" s="37"/>
      <c r="AE5" s="60">
        <f>SUMIF($C$34:$C$121,C5,$AJ$34:$AJ$121)+SUMIF($J$34:$J$121,C5,$AJ$34:$AJ$121)</f>
        <v>5</v>
      </c>
      <c r="AF5" s="60">
        <f>SUMIF($C$34:$C$121,C5,$AJ$34:$AJ$121)+SUMIF($J$34:$J$121,C5,$AJ$34:$AJ$121)</f>
        <v>5</v>
      </c>
      <c r="AG5" s="60">
        <f>SUMIF($C$34:$C$121,C5,$AL$34:$AL$121)+SUMIF($J$34:$J$121,C5,$AL$34:$AL$121)</f>
        <v>3</v>
      </c>
      <c r="AH5" s="60">
        <f>SUMIF($C$34:$C$121,C5,$AM$34:$AM$121)+SUMIF($J$34:$J$121,C5,$AM$34:$AM$121)</f>
        <v>2</v>
      </c>
      <c r="AI5" s="60">
        <f>SUMIF($C$34:$C$121,C5,$AN$34:$AN$121)+SUMIF($J$34:$J$121,C5,$AN$34:$AN$121)</f>
        <v>3</v>
      </c>
      <c r="AJ5" s="60">
        <f>SUMIF($C$34:$C$121,C5,$AO$34:$AO$121)+SUMIF($J$34:$J$121,C5,$AO$34:$AO$121)</f>
        <v>3</v>
      </c>
      <c r="AK5" s="60">
        <f>SUMIF($C$34:$C$121,C5,$AP$34:$AP$121)+SUMIF($J$34:$J$121,C5,$AP$34:$AP$121)</f>
        <v>4</v>
      </c>
      <c r="AL5" s="60">
        <f>SUMIF($C$34:$C$121,C5,$AQ$34:$AQ$121)+SUMIF($J$34:$J$121,C5,$AQ$34:$AQ$121)</f>
        <v>2</v>
      </c>
      <c r="AM5" s="60">
        <f>SUMIF($C$34:$C$121,C5,$AR$34:$AR$121)+SUMIF($J$34:$J$121,C5,$AR$34:$AR$121)</f>
        <v>2</v>
      </c>
      <c r="AN5" s="60">
        <f>SUMIF($C$34:$C$121,C5,$AS$34:$AS$121)+SUMIF($J$34:$J$121,C5,$AS$34:$AS$121)</f>
        <v>1</v>
      </c>
      <c r="AO5" s="55">
        <f>SUMIF($C$34:$C$121,C5,$AT$34:$AT$121)+SUMIF($J$34:$J$121,C5,$AT$34:$AT$121)</f>
        <v>0</v>
      </c>
      <c r="AP5" s="37"/>
      <c r="AQ5" s="37"/>
      <c r="AR5" s="37"/>
      <c r="AS5" s="37"/>
      <c r="AT5" s="37"/>
    </row>
    <row r="6" spans="1:46" s="45" customFormat="1" ht="13.5" thickBot="1">
      <c r="A6" s="37"/>
      <c r="B6" s="35">
        <v>3</v>
      </c>
      <c r="C6" s="160" t="s">
        <v>65</v>
      </c>
      <c r="D6" s="158">
        <f>SUMIF($C$34:$C$459,C6,$D$34:$D$459)</f>
        <v>3</v>
      </c>
      <c r="E6" s="158">
        <f>SUMIF($C$34:$C$121,C6,$E$34:$E$69)</f>
        <v>1</v>
      </c>
      <c r="F6" s="158">
        <f>SUMIF($C$34:$C$121,C6,$F$34:$F$121)</f>
        <v>0</v>
      </c>
      <c r="G6" s="158">
        <f>SUMIF($C$34:$C$121,C6,$T$34:$T$121)</f>
        <v>4</v>
      </c>
      <c r="H6" s="158">
        <f>SUMIF($C$34:$C$121,C6,$U$34:$U$121)</f>
        <v>0</v>
      </c>
      <c r="I6" s="28">
        <f>SUM(D6*3)+(E6*1)</f>
        <v>10</v>
      </c>
      <c r="J6" s="24"/>
      <c r="K6" s="20">
        <f>SUMIF($J$34:$J$175,C6,$K$34:$K$175)</f>
        <v>2</v>
      </c>
      <c r="L6" s="21">
        <f>SUMIF($J$34:$J$175,C6,$L$34:$L$175)</f>
        <v>0</v>
      </c>
      <c r="M6" s="21">
        <f>SUMIF($J$34:$J$175,C6,$M$34:$M$175)</f>
        <v>1</v>
      </c>
      <c r="N6" s="22">
        <f>SUMIF($J$34:$J$175,C6,$U$34:$U$175)</f>
        <v>4</v>
      </c>
      <c r="O6" s="23">
        <f>SUMIF($J$34:$J$175,C6,$T$34:$T$175)</f>
        <v>3</v>
      </c>
      <c r="P6" s="77">
        <f>SUM(K6*3)+(L6*1)</f>
        <v>6</v>
      </c>
      <c r="Q6" s="65">
        <f>SUM(R6:T6)</f>
        <v>7</v>
      </c>
      <c r="R6" s="68">
        <f>SUM(D6+K6)</f>
        <v>5</v>
      </c>
      <c r="S6" s="59">
        <f>E6+L6</f>
        <v>1</v>
      </c>
      <c r="T6" s="57">
        <f>F6+M6</f>
        <v>1</v>
      </c>
      <c r="U6" s="22">
        <f>SUM(G6+N6)</f>
        <v>8</v>
      </c>
      <c r="V6" s="23">
        <f>SUM(H6+O6)</f>
        <v>3</v>
      </c>
      <c r="W6" s="63">
        <f>SUM(I6+P6)</f>
        <v>16</v>
      </c>
      <c r="X6" s="65">
        <f>U6-V6</f>
        <v>5</v>
      </c>
      <c r="Y6" s="37"/>
      <c r="Z6" s="34">
        <f>SUMIF($C$34:$C$121,C6,$AC$34:$AC$121)+SUMIF($J$34:$J$121,C6,$AC$34:$AC$121)</f>
        <v>3</v>
      </c>
      <c r="AA6" s="35">
        <f>SUMIF($C$34:$C$121,C6,$AD$34:$AD$121)+SUMIF($J$34:$J$121,C6,$AD$34:$AD$121)</f>
        <v>1</v>
      </c>
      <c r="AB6" s="36">
        <f>SUMIF($C$34:$C$121,C6,$AE$34:$AE$121)+SUMIF($J$34:$J$121,C6,$AE$34:$AE$121)</f>
        <v>3</v>
      </c>
      <c r="AC6" s="37"/>
      <c r="AD6" s="37"/>
      <c r="AE6" s="60">
        <f>SUMIF($C$34:$C$121,C6,$AJ$34:$AJ$121)+SUMIF($J$34:$J$121,C6,$AJ$34:$AJ$121)</f>
        <v>3</v>
      </c>
      <c r="AF6" s="60">
        <f>SUMIF($C$34:$C$121,C6,$AJ$34:$AJ$121)+SUMIF($J$34:$J$121,C6,$AJ$34:$AJ$121)</f>
        <v>3</v>
      </c>
      <c r="AG6" s="60">
        <f>SUMIF($C$34:$C$121,C6,$AL$34:$AL$121)+SUMIF($J$34:$J$121,C6,$AL$34:$AL$121)</f>
        <v>1</v>
      </c>
      <c r="AH6" s="60">
        <f>SUMIF($C$34:$C$121,C6,$AM$34:$AM$121)+SUMIF($J$34:$J$121,C6,$AM$34:$AM$121)</f>
        <v>4</v>
      </c>
      <c r="AI6" s="60">
        <f>SUMIF($C$34:$C$121,C6,$AN$34:$AN$121)+SUMIF($J$34:$J$121,C6,$AN$34:$AN$121)</f>
        <v>5</v>
      </c>
      <c r="AJ6" s="60">
        <f>SUMIF($C$34:$C$121,C6,$AO$34:$AO$121)+SUMIF($J$34:$J$121,C6,$AO$34:$AO$121)</f>
        <v>3</v>
      </c>
      <c r="AK6" s="60">
        <f>SUMIF($C$34:$C$121,C6,$AP$34:$AP$121)+SUMIF($J$34:$J$121,C6,$AP$34:$AP$121)</f>
        <v>2</v>
      </c>
      <c r="AL6" s="60">
        <f>SUMIF($C$34:$C$121,C6,$AQ$34:$AQ$121)+SUMIF($J$34:$J$121,C6,$AQ$34:$AQ$121)</f>
        <v>0</v>
      </c>
      <c r="AM6" s="60">
        <f>SUMIF($C$34:$C$121,C6,$AR$34:$AR$121)+SUMIF($J$34:$J$121,C6,$AR$34:$AR$121)</f>
        <v>0</v>
      </c>
      <c r="AN6" s="60">
        <f>SUMIF($C$34:$C$121,C6,$AS$34:$AS$121)+SUMIF($J$34:$J$121,C6,$AS$34:$AS$121)</f>
        <v>0</v>
      </c>
      <c r="AO6" s="55">
        <f>SUMIF($C$34:$C$121,C6,$AT$34:$AT$121)+SUMIF($J$34:$J$121,C6,$AT$34:$AT$121)</f>
        <v>0</v>
      </c>
      <c r="AP6" s="37"/>
      <c r="AQ6" s="37"/>
      <c r="AR6" s="37"/>
      <c r="AS6" s="37"/>
      <c r="AT6" s="37"/>
    </row>
    <row r="7" spans="1:46" s="45" customFormat="1" ht="13.5" thickBot="1">
      <c r="A7" s="37"/>
      <c r="B7" s="35">
        <v>4</v>
      </c>
      <c r="C7" s="160" t="s">
        <v>73</v>
      </c>
      <c r="D7" s="158">
        <f>SUMIF($C$34:$C$459,C7,$D$34:$D$459)</f>
        <v>3</v>
      </c>
      <c r="E7" s="158">
        <f>SUMIF($C$34:$C$121,C7,$E$34:$E$69)</f>
        <v>0</v>
      </c>
      <c r="F7" s="158">
        <f>SUMIF($C$34:$C$121,C7,$F$34:$F$121)</f>
        <v>1</v>
      </c>
      <c r="G7" s="158">
        <f>SUMIF($C$34:$C$121,C7,$T$34:$T$121)</f>
        <v>8</v>
      </c>
      <c r="H7" s="158">
        <f>SUMIF($C$34:$C$121,C7,$U$34:$U$121)</f>
        <v>8</v>
      </c>
      <c r="I7" s="28">
        <f>SUM(D7*3)+(E7*1)</f>
        <v>9</v>
      </c>
      <c r="J7" s="24"/>
      <c r="K7" s="20">
        <f>SUMIF($J$34:$J$175,C7,$K$34:$K$175)</f>
        <v>1</v>
      </c>
      <c r="L7" s="21">
        <f>SUMIF($J$34:$J$175,C7,$L$34:$L$175)</f>
        <v>1</v>
      </c>
      <c r="M7" s="21">
        <f>SUMIF($J$34:$J$175,C7,$M$34:$M$175)</f>
        <v>1</v>
      </c>
      <c r="N7" s="22">
        <f>SUMIF($J$34:$J$175,C7,$U$34:$U$175)</f>
        <v>6</v>
      </c>
      <c r="O7" s="23">
        <f>SUMIF($J$34:$J$175,C7,$T$34:$T$175)</f>
        <v>5</v>
      </c>
      <c r="P7" s="77">
        <f>SUM(K7*3)+(L7*1)</f>
        <v>4</v>
      </c>
      <c r="Q7" s="65">
        <f>SUM(R7:T7)</f>
        <v>7</v>
      </c>
      <c r="R7" s="68">
        <f>SUM(D7+K7)</f>
        <v>4</v>
      </c>
      <c r="S7" s="59">
        <f>E7+L7</f>
        <v>1</v>
      </c>
      <c r="T7" s="57">
        <f>F7+M7</f>
        <v>2</v>
      </c>
      <c r="U7" s="22">
        <f>SUM(G7+N7)</f>
        <v>14</v>
      </c>
      <c r="V7" s="23">
        <f>SUM(H7+O7)</f>
        <v>13</v>
      </c>
      <c r="W7" s="63">
        <f>SUM(I7+P7)</f>
        <v>13</v>
      </c>
      <c r="X7" s="65">
        <f>U7-V7</f>
        <v>1</v>
      </c>
      <c r="Y7" s="37"/>
      <c r="Z7" s="34">
        <f>SUMIF($C$34:$C$121,C7,$AC$34:$AC$121)+SUMIF($J$34:$J$121,C7,$AC$34:$AC$121)</f>
        <v>3</v>
      </c>
      <c r="AA7" s="35">
        <f>SUMIF($C$34:$C$121,C7,$AD$34:$AD$121)+SUMIF($J$34:$J$121,C7,$AD$34:$AD$121)</f>
        <v>1</v>
      </c>
      <c r="AB7" s="36">
        <f>SUMIF($C$34:$C$121,C7,$AE$34:$AE$121)+SUMIF($J$34:$J$121,C7,$AE$34:$AE$121)</f>
        <v>3</v>
      </c>
      <c r="AC7" s="37"/>
      <c r="AD7" s="37"/>
      <c r="AE7" s="60">
        <f>SUMIF($C$34:$C$121,C7,$AJ$34:$AJ$121)+SUMIF($J$34:$J$121,C7,$AJ$34:$AJ$121)</f>
        <v>6</v>
      </c>
      <c r="AF7" s="60">
        <f>SUMIF($C$34:$C$121,C7,$AJ$34:$AJ$121)+SUMIF($J$34:$J$121,C7,$AJ$34:$AJ$121)</f>
        <v>6</v>
      </c>
      <c r="AG7" s="60">
        <f>SUMIF($C$34:$C$121,C7,$AL$34:$AL$121)+SUMIF($J$34:$J$121,C7,$AL$34:$AL$121)</f>
        <v>3</v>
      </c>
      <c r="AH7" s="60">
        <f>SUMIF($C$34:$C$121,C7,$AM$34:$AM$121)+SUMIF($J$34:$J$121,C7,$AM$34:$AM$121)</f>
        <v>1</v>
      </c>
      <c r="AI7" s="60">
        <f>SUMIF($C$34:$C$121,C7,$AN$34:$AN$121)+SUMIF($J$34:$J$121,C7,$AN$34:$AN$121)</f>
        <v>1</v>
      </c>
      <c r="AJ7" s="60">
        <f>SUMIF($C$34:$C$121,C7,$AO$34:$AO$121)+SUMIF($J$34:$J$121,C7,$AO$34:$AO$121)</f>
        <v>2</v>
      </c>
      <c r="AK7" s="60">
        <f>SUMIF($C$34:$C$121,C7,$AP$34:$AP$121)+SUMIF($J$34:$J$121,C7,$AP$34:$AP$121)</f>
        <v>6</v>
      </c>
      <c r="AL7" s="60">
        <f>SUMIF($C$34:$C$121,C7,$AQ$34:$AQ$121)+SUMIF($J$34:$J$121,C7,$AQ$34:$AQ$121)</f>
        <v>4</v>
      </c>
      <c r="AM7" s="60">
        <f>SUMIF($C$34:$C$121,C7,$AR$34:$AR$121)+SUMIF($J$34:$J$121,C7,$AR$34:$AR$121)</f>
        <v>3</v>
      </c>
      <c r="AN7" s="60">
        <f>SUMIF($C$34:$C$121,C7,$AS$34:$AS$121)+SUMIF($J$34:$J$121,C7,$AS$34:$AS$121)</f>
        <v>1</v>
      </c>
      <c r="AO7" s="55">
        <f>SUMIF($C$34:$C$121,C7,$AT$34:$AT$121)+SUMIF($J$34:$J$121,C7,$AT$34:$AT$121)</f>
        <v>1</v>
      </c>
      <c r="AP7" s="37"/>
      <c r="AQ7" s="37"/>
      <c r="AR7" s="37"/>
      <c r="AS7" s="37"/>
      <c r="AT7" s="37"/>
    </row>
    <row r="8" spans="1:46" s="45" customFormat="1" ht="13.5" thickBot="1">
      <c r="A8" s="37"/>
      <c r="B8" s="35">
        <v>5</v>
      </c>
      <c r="C8" s="160" t="s">
        <v>60</v>
      </c>
      <c r="D8" s="158">
        <f>SUMIF($C$34:$C$459,C8,$D$34:$D$459)</f>
        <v>3</v>
      </c>
      <c r="E8" s="158">
        <f>SUMIF($C$34:$C$121,C8,$E$34:$E$69)</f>
        <v>0</v>
      </c>
      <c r="F8" s="158">
        <f>SUMIF($C$34:$C$121,C8,$F$34:$F$121)</f>
        <v>0</v>
      </c>
      <c r="G8" s="158">
        <f>SUMIF($C$34:$C$121,C8,$T$34:$T$121)</f>
        <v>4</v>
      </c>
      <c r="H8" s="158">
        <f>SUMIF($C$34:$C$121,C8,$U$34:$U$121)</f>
        <v>0</v>
      </c>
      <c r="I8" s="28">
        <f>SUM(D8*3)+(E8*1)</f>
        <v>9</v>
      </c>
      <c r="J8" s="24"/>
      <c r="K8" s="20">
        <f>SUMIF($J$34:$J$175,C8,$K$34:$K$175)</f>
        <v>1</v>
      </c>
      <c r="L8" s="21">
        <f>SUMIF($J$34:$J$175,C8,$L$34:$L$175)</f>
        <v>1</v>
      </c>
      <c r="M8" s="21">
        <f>SUMIF($J$34:$J$175,C8,$M$34:$M$175)</f>
        <v>2</v>
      </c>
      <c r="N8" s="22">
        <f>SUMIF($J$34:$J$175,C8,$U$34:$U$175)</f>
        <v>3</v>
      </c>
      <c r="O8" s="23">
        <f>SUMIF($J$34:$J$175,C8,$T$34:$T$175)</f>
        <v>6</v>
      </c>
      <c r="P8" s="77">
        <f>SUM(K8*3)+(L8*1)</f>
        <v>4</v>
      </c>
      <c r="Q8" s="65">
        <f>SUM(R8:T8)</f>
        <v>7</v>
      </c>
      <c r="R8" s="68">
        <f>SUM(D8+K8)</f>
        <v>4</v>
      </c>
      <c r="S8" s="59">
        <f>E8+L8</f>
        <v>1</v>
      </c>
      <c r="T8" s="57">
        <f>F8+M8</f>
        <v>2</v>
      </c>
      <c r="U8" s="22">
        <f>SUM(G8+N8)</f>
        <v>7</v>
      </c>
      <c r="V8" s="23">
        <f>SUM(H8+O8)</f>
        <v>6</v>
      </c>
      <c r="W8" s="63">
        <f>SUM(I8+P8)</f>
        <v>13</v>
      </c>
      <c r="X8" s="65">
        <f>U8-V8</f>
        <v>1</v>
      </c>
      <c r="Y8" s="37"/>
      <c r="Z8" s="34">
        <f>SUMIF($C$34:$C$121,C8,$AC$34:$AC$121)+SUMIF($J$34:$J$121,C8,$AC$34:$AC$121)</f>
        <v>2</v>
      </c>
      <c r="AA8" s="35">
        <f>SUMIF($C$34:$C$121,C8,$AD$34:$AD$121)+SUMIF($J$34:$J$121,C8,$AD$34:$AD$121)</f>
        <v>0</v>
      </c>
      <c r="AB8" s="36">
        <f>SUMIF($C$34:$C$121,C8,$AE$34:$AE$121)+SUMIF($J$34:$J$121,C8,$AE$34:$AE$121)</f>
        <v>5</v>
      </c>
      <c r="AC8" s="37"/>
      <c r="AD8" s="37"/>
      <c r="AE8" s="60">
        <f>SUMIF($C$34:$C$121,C8,$AJ$34:$AJ$121)+SUMIF($J$34:$J$121,C8,$AJ$34:$AJ$121)</f>
        <v>3</v>
      </c>
      <c r="AF8" s="60">
        <f>SUMIF($C$34:$C$121,C8,$AJ$34:$AJ$121)+SUMIF($J$34:$J$121,C8,$AJ$34:$AJ$121)</f>
        <v>3</v>
      </c>
      <c r="AG8" s="60">
        <f>SUMIF($C$34:$C$121,C8,$AL$34:$AL$121)+SUMIF($J$34:$J$121,C8,$AL$34:$AL$121)</f>
        <v>3</v>
      </c>
      <c r="AH8" s="60">
        <f>SUMIF($C$34:$C$121,C8,$AM$34:$AM$121)+SUMIF($J$34:$J$121,C8,$AM$34:$AM$121)</f>
        <v>3</v>
      </c>
      <c r="AI8" s="60">
        <f>SUMIF($C$34:$C$121,C8,$AN$34:$AN$121)+SUMIF($J$34:$J$121,C8,$AN$34:$AN$121)</f>
        <v>5</v>
      </c>
      <c r="AJ8" s="60">
        <f>SUMIF($C$34:$C$121,C8,$AO$34:$AO$121)+SUMIF($J$34:$J$121,C8,$AO$34:$AO$121)</f>
        <v>4</v>
      </c>
      <c r="AK8" s="60">
        <f>SUMIF($C$34:$C$121,C8,$AP$34:$AP$121)+SUMIF($J$34:$J$121,C8,$AP$34:$AP$121)</f>
        <v>2</v>
      </c>
      <c r="AL8" s="60">
        <f>SUMIF($C$34:$C$121,C8,$AQ$34:$AQ$121)+SUMIF($J$34:$J$121,C8,$AQ$34:$AQ$121)</f>
        <v>0</v>
      </c>
      <c r="AM8" s="60">
        <f>SUMIF($C$34:$C$121,C8,$AR$34:$AR$121)+SUMIF($J$34:$J$121,C8,$AR$34:$AR$121)</f>
        <v>0</v>
      </c>
      <c r="AN8" s="60">
        <f>SUMIF($C$34:$C$121,C8,$AS$34:$AS$121)+SUMIF($J$34:$J$121,C8,$AS$34:$AS$121)</f>
        <v>0</v>
      </c>
      <c r="AO8" s="55">
        <f>SUMIF($C$34:$C$121,C8,$AT$34:$AT$121)+SUMIF($J$34:$J$121,C8,$AT$34:$AT$121)</f>
        <v>0</v>
      </c>
      <c r="AP8" s="37"/>
      <c r="AQ8" s="37"/>
      <c r="AR8" s="37"/>
      <c r="AS8" s="37"/>
      <c r="AT8" s="37"/>
    </row>
    <row r="9" spans="1:46" s="45" customFormat="1" ht="13.5" thickBot="1">
      <c r="A9" s="37"/>
      <c r="B9" s="35">
        <v>6</v>
      </c>
      <c r="C9" s="160" t="s">
        <v>52</v>
      </c>
      <c r="D9" s="158">
        <f>SUMIF($C$34:$C$459,C9,$D$34:$D$459)</f>
        <v>2</v>
      </c>
      <c r="E9" s="158">
        <f>SUMIF($C$34:$C$121,C9,$E$34:$E$69)</f>
        <v>2</v>
      </c>
      <c r="F9" s="158">
        <f>SUMIF($C$34:$C$121,C9,$F$34:$F$121)</f>
        <v>0</v>
      </c>
      <c r="G9" s="158">
        <f>SUMIF($C$34:$C$121,C9,$T$34:$T$121)</f>
        <v>7</v>
      </c>
      <c r="H9" s="158">
        <f>SUMIF($C$34:$C$121,C9,$U$34:$U$121)</f>
        <v>4</v>
      </c>
      <c r="I9" s="28">
        <f>SUM(D9*3)+(E9*1)</f>
        <v>8</v>
      </c>
      <c r="J9" s="24"/>
      <c r="K9" s="20">
        <f>SUMIF($J$34:$J$175,C9,$K$34:$K$175)</f>
        <v>1</v>
      </c>
      <c r="L9" s="21">
        <f>SUMIF($J$34:$J$175,C9,$L$34:$L$175)</f>
        <v>0</v>
      </c>
      <c r="M9" s="21">
        <f>SUMIF($J$34:$J$175,C9,$M$34:$M$175)</f>
        <v>2</v>
      </c>
      <c r="N9" s="22">
        <f>SUMIF($J$34:$J$175,C9,$U$34:$U$175)</f>
        <v>4</v>
      </c>
      <c r="O9" s="23">
        <f>SUMIF($J$34:$J$175,C9,$T$34:$T$175)</f>
        <v>3</v>
      </c>
      <c r="P9" s="77">
        <f>SUM(K9*3)+(L9*1)</f>
        <v>3</v>
      </c>
      <c r="Q9" s="65">
        <f>SUM(R9:T9)</f>
        <v>7</v>
      </c>
      <c r="R9" s="68">
        <f>SUM(D9+K9)</f>
        <v>3</v>
      </c>
      <c r="S9" s="59">
        <f>E9+L9</f>
        <v>2</v>
      </c>
      <c r="T9" s="57">
        <f>F9+M9</f>
        <v>2</v>
      </c>
      <c r="U9" s="22">
        <f>SUM(G9+N9)</f>
        <v>11</v>
      </c>
      <c r="V9" s="23">
        <f>SUM(H9+O9)</f>
        <v>7</v>
      </c>
      <c r="W9" s="63">
        <f>SUM(I9+P9)</f>
        <v>11</v>
      </c>
      <c r="X9" s="65">
        <f>U9-V9</f>
        <v>4</v>
      </c>
      <c r="Y9" s="37"/>
      <c r="Z9" s="34">
        <f>SUMIF($C$34:$C$121,C9,$AC$34:$AC$121)+SUMIF($J$34:$J$121,C9,$AC$34:$AC$121)</f>
        <v>2</v>
      </c>
      <c r="AA9" s="35">
        <f>SUMIF($C$34:$C$121,C9,$AD$34:$AD$121)+SUMIF($J$34:$J$121,C9,$AD$34:$AD$121)</f>
        <v>2</v>
      </c>
      <c r="AB9" s="36">
        <f>SUMIF($C$34:$C$121,C9,$AE$34:$AE$121)+SUMIF($J$34:$J$121,C9,$AE$34:$AE$121)</f>
        <v>3</v>
      </c>
      <c r="AC9" s="37"/>
      <c r="AD9" s="37"/>
      <c r="AE9" s="60">
        <f>SUMIF($C$34:$C$121,C9,$AJ$34:$AJ$121)+SUMIF($J$34:$J$121,C9,$AJ$34:$AJ$121)</f>
        <v>5</v>
      </c>
      <c r="AF9" s="60">
        <f>SUMIF($C$34:$C$121,C9,$AJ$34:$AJ$121)+SUMIF($J$34:$J$121,C9,$AJ$34:$AJ$121)</f>
        <v>5</v>
      </c>
      <c r="AG9" s="60">
        <f>SUMIF($C$34:$C$121,C9,$AL$34:$AL$121)+SUMIF($J$34:$J$121,C9,$AL$34:$AL$121)</f>
        <v>2</v>
      </c>
      <c r="AH9" s="60">
        <f>SUMIF($C$34:$C$121,C9,$AM$34:$AM$121)+SUMIF($J$34:$J$121,C9,$AM$34:$AM$121)</f>
        <v>3</v>
      </c>
      <c r="AI9" s="60">
        <f>SUMIF($C$34:$C$121,C9,$AN$34:$AN$121)+SUMIF($J$34:$J$121,C9,$AN$34:$AN$121)</f>
        <v>5</v>
      </c>
      <c r="AJ9" s="60">
        <f>SUMIF($C$34:$C$121,C9,$AO$34:$AO$121)+SUMIF($J$34:$J$121,C9,$AO$34:$AO$121)</f>
        <v>2</v>
      </c>
      <c r="AK9" s="60">
        <f>SUMIF($C$34:$C$121,C9,$AP$34:$AP$121)+SUMIF($J$34:$J$121,C9,$AP$34:$AP$121)</f>
        <v>2</v>
      </c>
      <c r="AL9" s="60">
        <f>SUMIF($C$34:$C$121,C9,$AQ$34:$AQ$121)+SUMIF($J$34:$J$121,C9,$AQ$34:$AQ$121)</f>
        <v>2</v>
      </c>
      <c r="AM9" s="60">
        <f>SUMIF($C$34:$C$121,C9,$AR$34:$AR$121)+SUMIF($J$34:$J$121,C9,$AR$34:$AR$121)</f>
        <v>2</v>
      </c>
      <c r="AN9" s="60">
        <f>SUMIF($C$34:$C$121,C9,$AS$34:$AS$121)+SUMIF($J$34:$J$121,C9,$AS$34:$AS$121)</f>
        <v>2</v>
      </c>
      <c r="AO9" s="55">
        <f>SUMIF($C$34:$C$121,C9,$AT$34:$AT$121)+SUMIF($J$34:$J$121,C9,$AT$34:$AT$121)</f>
        <v>0</v>
      </c>
      <c r="AP9" s="37"/>
      <c r="AQ9" s="37"/>
      <c r="AR9" s="37"/>
      <c r="AS9" s="37"/>
      <c r="AT9" s="37"/>
    </row>
    <row r="10" spans="1:46" s="45" customFormat="1" ht="13.5" thickBot="1">
      <c r="A10" s="37"/>
      <c r="B10" s="35">
        <v>7</v>
      </c>
      <c r="C10" s="160" t="s">
        <v>72</v>
      </c>
      <c r="D10" s="158">
        <f>SUMIF($C$34:$C$459,C10,$D$34:$D$459)</f>
        <v>2</v>
      </c>
      <c r="E10" s="158">
        <f>SUMIF($C$34:$C$121,C10,$E$34:$E$69)</f>
        <v>1</v>
      </c>
      <c r="F10" s="158">
        <f>SUMIF($C$34:$C$121,C10,$F$34:$F$121)</f>
        <v>1</v>
      </c>
      <c r="G10" s="158">
        <f>SUMIF($C$34:$C$121,C10,$T$34:$T$121)</f>
        <v>6</v>
      </c>
      <c r="H10" s="158">
        <f>SUMIF($C$34:$C$121,C10,$U$34:$U$121)</f>
        <v>4</v>
      </c>
      <c r="I10" s="28">
        <f>SUM(D10*3)+(E10*1)</f>
        <v>7</v>
      </c>
      <c r="J10" s="24"/>
      <c r="K10" s="20">
        <f>SUMIF($J$34:$J$175,C10,$K$34:$K$175)</f>
        <v>1</v>
      </c>
      <c r="L10" s="21">
        <f>SUMIF($J$34:$J$175,C10,$L$34:$L$175)</f>
        <v>1</v>
      </c>
      <c r="M10" s="21">
        <f>SUMIF($J$34:$J$175,C10,$M$34:$M$175)</f>
        <v>1</v>
      </c>
      <c r="N10" s="22">
        <f>SUMIF($J$34:$J$175,C10,$U$34:$U$175)</f>
        <v>2</v>
      </c>
      <c r="O10" s="23">
        <f>SUMIF($J$34:$J$175,C10,$T$34:$T$175)</f>
        <v>3</v>
      </c>
      <c r="P10" s="77">
        <f>SUM(K10*3)+(L10*1)</f>
        <v>4</v>
      </c>
      <c r="Q10" s="65">
        <f>SUM(R10:T10)</f>
        <v>7</v>
      </c>
      <c r="R10" s="68">
        <f>SUM(D10+K10)</f>
        <v>3</v>
      </c>
      <c r="S10" s="59">
        <f>E10+L10</f>
        <v>2</v>
      </c>
      <c r="T10" s="57">
        <f>F10+M10</f>
        <v>2</v>
      </c>
      <c r="U10" s="22">
        <f>SUM(G10+N10)</f>
        <v>8</v>
      </c>
      <c r="V10" s="23">
        <f>SUM(H10+O10)</f>
        <v>7</v>
      </c>
      <c r="W10" s="63">
        <f>SUM(I10+P10)</f>
        <v>11</v>
      </c>
      <c r="X10" s="65">
        <f>U10-V10</f>
        <v>1</v>
      </c>
      <c r="Y10" s="37"/>
      <c r="Z10" s="34">
        <f>SUMIF($C$34:$C$121,C10,$AC$34:$AC$121)+SUMIF($J$34:$J$121,C10,$AC$34:$AC$121)</f>
        <v>1</v>
      </c>
      <c r="AA10" s="35">
        <f>SUMIF($C$34:$C$121,C10,$AD$34:$AD$121)+SUMIF($J$34:$J$121,C10,$AD$34:$AD$121)</f>
        <v>2</v>
      </c>
      <c r="AB10" s="36">
        <f>SUMIF($C$34:$C$121,C10,$AE$34:$AE$121)+SUMIF($J$34:$J$121,C10,$AE$34:$AE$121)</f>
        <v>4</v>
      </c>
      <c r="AC10" s="37"/>
      <c r="AD10" s="37"/>
      <c r="AE10" s="60">
        <f>SUMIF($C$34:$C$121,C10,$AJ$34:$AJ$121)+SUMIF($J$34:$J$121,C10,$AJ$34:$AJ$121)</f>
        <v>4</v>
      </c>
      <c r="AF10" s="60">
        <f>SUMIF($C$34:$C$121,C10,$AJ$34:$AJ$121)+SUMIF($J$34:$J$121,C10,$AJ$34:$AJ$121)</f>
        <v>4</v>
      </c>
      <c r="AG10" s="60">
        <f>SUMIF($C$34:$C$121,C10,$AL$34:$AL$121)+SUMIF($J$34:$J$121,C10,$AL$34:$AL$121)</f>
        <v>3</v>
      </c>
      <c r="AH10" s="60">
        <f>SUMIF($C$34:$C$121,C10,$AM$34:$AM$121)+SUMIF($J$34:$J$121,C10,$AM$34:$AM$121)</f>
        <v>2</v>
      </c>
      <c r="AI10" s="60">
        <f>SUMIF($C$34:$C$121,C10,$AN$34:$AN$121)+SUMIF($J$34:$J$121,C10,$AN$34:$AN$121)</f>
        <v>4</v>
      </c>
      <c r="AJ10" s="60">
        <f>SUMIF($C$34:$C$121,C10,$AO$34:$AO$121)+SUMIF($J$34:$J$121,C10,$AO$34:$AO$121)</f>
        <v>4</v>
      </c>
      <c r="AK10" s="60">
        <f>SUMIF($C$34:$C$121,C10,$AP$34:$AP$121)+SUMIF($J$34:$J$121,C10,$AP$34:$AP$121)</f>
        <v>3</v>
      </c>
      <c r="AL10" s="60">
        <f>SUMIF($C$34:$C$121,C10,$AQ$34:$AQ$121)+SUMIF($J$34:$J$121,C10,$AQ$34:$AQ$121)</f>
        <v>1</v>
      </c>
      <c r="AM10" s="60">
        <f>SUMIF($C$34:$C$121,C10,$AR$34:$AR$121)+SUMIF($J$34:$J$121,C10,$AR$34:$AR$121)</f>
        <v>1</v>
      </c>
      <c r="AN10" s="60">
        <f>SUMIF($C$34:$C$121,C10,$AS$34:$AS$121)+SUMIF($J$34:$J$121,C10,$AS$34:$AS$121)</f>
        <v>0</v>
      </c>
      <c r="AO10" s="55">
        <f>SUMIF($C$34:$C$121,C10,$AT$34:$AT$121)+SUMIF($J$34:$J$121,C10,$AT$34:$AT$121)</f>
        <v>0</v>
      </c>
      <c r="AP10" s="37"/>
      <c r="AQ10" s="37"/>
      <c r="AR10" s="37"/>
      <c r="AS10" s="37"/>
      <c r="AT10" s="37"/>
    </row>
    <row r="11" spans="1:46" s="45" customFormat="1" ht="13.5" thickBot="1">
      <c r="A11" s="37"/>
      <c r="B11" s="35">
        <v>8</v>
      </c>
      <c r="C11" s="160" t="s">
        <v>61</v>
      </c>
      <c r="D11" s="158">
        <f>SUMIF($C$34:$C$459,C11,$D$34:$D$459)</f>
        <v>1</v>
      </c>
      <c r="E11" s="158">
        <f>SUMIF($C$34:$C$121,C11,$E$34:$E$69)</f>
        <v>1</v>
      </c>
      <c r="F11" s="158">
        <f>SUMIF($C$34:$C$121,C11,$F$34:$F$121)</f>
        <v>1</v>
      </c>
      <c r="G11" s="158">
        <f>SUMIF($C$34:$C$121,C11,$T$34:$T$121)</f>
        <v>7</v>
      </c>
      <c r="H11" s="158">
        <f>SUMIF($C$34:$C$121,C11,$U$34:$U$121)</f>
        <v>5</v>
      </c>
      <c r="I11" s="28">
        <f>SUM(D11*3)+(E11*1)</f>
        <v>4</v>
      </c>
      <c r="J11" s="24"/>
      <c r="K11" s="20">
        <f>SUMIF($J$34:$J$175,C11,$K$34:$K$175)</f>
        <v>2</v>
      </c>
      <c r="L11" s="21">
        <f>SUMIF($J$34:$J$175,C11,$L$34:$L$175)</f>
        <v>0</v>
      </c>
      <c r="M11" s="21">
        <f>SUMIF($J$34:$J$175,C11,$M$34:$M$175)</f>
        <v>2</v>
      </c>
      <c r="N11" s="22">
        <f>SUMIF($J$34:$J$175,C11,$U$34:$U$175)</f>
        <v>8</v>
      </c>
      <c r="O11" s="23">
        <f>SUMIF($J$34:$J$175,C11,$T$34:$T$175)</f>
        <v>5</v>
      </c>
      <c r="P11" s="77">
        <f>SUM(K11*3)+(L11*1)</f>
        <v>6</v>
      </c>
      <c r="Q11" s="65">
        <f>SUM(R11:T11)</f>
        <v>7</v>
      </c>
      <c r="R11" s="68">
        <f>SUM(D11+K11)</f>
        <v>3</v>
      </c>
      <c r="S11" s="59">
        <f>E11+L11</f>
        <v>1</v>
      </c>
      <c r="T11" s="57">
        <f>F11+M11</f>
        <v>3</v>
      </c>
      <c r="U11" s="22">
        <f>SUM(G11+N11)</f>
        <v>15</v>
      </c>
      <c r="V11" s="23">
        <f>SUM(H11+O11)</f>
        <v>10</v>
      </c>
      <c r="W11" s="63">
        <f>SUM(I11+P11)</f>
        <v>10</v>
      </c>
      <c r="X11" s="65">
        <f>U11-V11</f>
        <v>5</v>
      </c>
      <c r="Y11" s="37"/>
      <c r="Z11" s="34">
        <f>SUMIF($C$34:$C$121,C11,$AC$34:$AC$121)+SUMIF($J$34:$J$121,C11,$AC$34:$AC$121)</f>
        <v>2</v>
      </c>
      <c r="AA11" s="35">
        <f>SUMIF($C$34:$C$121,C11,$AD$34:$AD$121)+SUMIF($J$34:$J$121,C11,$AD$34:$AD$121)</f>
        <v>0</v>
      </c>
      <c r="AB11" s="36">
        <f>SUMIF($C$34:$C$121,C11,$AE$34:$AE$121)+SUMIF($J$34:$J$121,C11,$AE$34:$AE$121)</f>
        <v>5</v>
      </c>
      <c r="AC11" s="37"/>
      <c r="AD11" s="37"/>
      <c r="AE11" s="60">
        <f>SUMIF($C$34:$C$121,C11,$AJ$34:$AJ$121)+SUMIF($J$34:$J$121,C11,$AJ$34:$AJ$121)</f>
        <v>6</v>
      </c>
      <c r="AF11" s="60">
        <f>SUMIF($C$34:$C$121,C11,$AJ$34:$AJ$121)+SUMIF($J$34:$J$121,C11,$AJ$34:$AJ$121)</f>
        <v>6</v>
      </c>
      <c r="AG11" s="60">
        <f>SUMIF($C$34:$C$121,C11,$AL$34:$AL$121)+SUMIF($J$34:$J$121,C11,$AL$34:$AL$121)</f>
        <v>4</v>
      </c>
      <c r="AH11" s="60">
        <f>SUMIF($C$34:$C$121,C11,$AM$34:$AM$121)+SUMIF($J$34:$J$121,C11,$AM$34:$AM$121)</f>
        <v>1</v>
      </c>
      <c r="AI11" s="60">
        <f>SUMIF($C$34:$C$121,C11,$AN$34:$AN$121)+SUMIF($J$34:$J$121,C11,$AN$34:$AN$121)</f>
        <v>1</v>
      </c>
      <c r="AJ11" s="60">
        <f>SUMIF($C$34:$C$121,C11,$AO$34:$AO$121)+SUMIF($J$34:$J$121,C11,$AO$34:$AO$121)</f>
        <v>2</v>
      </c>
      <c r="AK11" s="60">
        <f>SUMIF($C$34:$C$121,C11,$AP$34:$AP$121)+SUMIF($J$34:$J$121,C11,$AP$34:$AP$121)</f>
        <v>6</v>
      </c>
      <c r="AL11" s="60">
        <f>SUMIF($C$34:$C$121,C11,$AQ$34:$AQ$121)+SUMIF($J$34:$J$121,C11,$AQ$34:$AQ$121)</f>
        <v>4</v>
      </c>
      <c r="AM11" s="60">
        <f>SUMIF($C$34:$C$121,C11,$AR$34:$AR$121)+SUMIF($J$34:$J$121,C11,$AR$34:$AR$121)</f>
        <v>4</v>
      </c>
      <c r="AN11" s="60">
        <f>SUMIF($C$34:$C$121,C11,$AS$34:$AS$121)+SUMIF($J$34:$J$121,C11,$AS$34:$AS$121)</f>
        <v>2</v>
      </c>
      <c r="AO11" s="55">
        <f>SUMIF($C$34:$C$121,C11,$AT$34:$AT$121)+SUMIF($J$34:$J$121,C11,$AT$34:$AT$121)</f>
        <v>0</v>
      </c>
      <c r="AP11" s="37"/>
      <c r="AQ11" s="37"/>
      <c r="AR11" s="37"/>
      <c r="AS11" s="37"/>
      <c r="AT11" s="37"/>
    </row>
    <row r="12" spans="1:46" s="45" customFormat="1" ht="13.5" customHeight="1" thickBot="1">
      <c r="A12" s="37"/>
      <c r="B12" s="35">
        <v>9</v>
      </c>
      <c r="C12" s="160" t="s">
        <v>75</v>
      </c>
      <c r="D12" s="158">
        <f>SUMIF($C$34:$C$459,C12,$D$34:$D$459)</f>
        <v>2</v>
      </c>
      <c r="E12" s="158">
        <f>SUMIF($C$34:$C$121,C12,$E$34:$E$69)</f>
        <v>2</v>
      </c>
      <c r="F12" s="158">
        <f>SUMIF($C$34:$C$121,C12,$F$34:$F$121)</f>
        <v>0</v>
      </c>
      <c r="G12" s="158">
        <f>SUMIF($C$34:$C$121,C12,$T$34:$T$121)</f>
        <v>9</v>
      </c>
      <c r="H12" s="158">
        <f>SUMIF($C$34:$C$121,C12,$U$34:$U$121)</f>
        <v>5</v>
      </c>
      <c r="I12" s="28">
        <f>SUM(D12*3)+(E12*1)</f>
        <v>8</v>
      </c>
      <c r="J12" s="24"/>
      <c r="K12" s="20">
        <f>SUMIF($J$34:$J$175,C12,$K$34:$K$175)</f>
        <v>0</v>
      </c>
      <c r="L12" s="21">
        <f>SUMIF($J$34:$J$175,C12,$L$34:$L$175)</f>
        <v>1</v>
      </c>
      <c r="M12" s="21">
        <f>SUMIF($J$34:$J$175,C12,$M$34:$M$175)</f>
        <v>2</v>
      </c>
      <c r="N12" s="22">
        <f>SUMIF($J$34:$J$175,C12,$U$34:$U$175)</f>
        <v>0</v>
      </c>
      <c r="O12" s="23">
        <f>SUMIF($J$34:$J$175,C12,$T$34:$T$175)</f>
        <v>6</v>
      </c>
      <c r="P12" s="77">
        <f>SUM(K12*3)+(L12*1)</f>
        <v>1</v>
      </c>
      <c r="Q12" s="65">
        <f>SUM(R12:T12)</f>
        <v>7</v>
      </c>
      <c r="R12" s="68">
        <f>SUM(D12+K12)</f>
        <v>2</v>
      </c>
      <c r="S12" s="59">
        <f>E12+L12</f>
        <v>3</v>
      </c>
      <c r="T12" s="57">
        <f>F12+M12</f>
        <v>2</v>
      </c>
      <c r="U12" s="22">
        <f>SUM(G12+N12)</f>
        <v>9</v>
      </c>
      <c r="V12" s="23">
        <f>SUM(H12+O12)</f>
        <v>11</v>
      </c>
      <c r="W12" s="63">
        <f>SUM(I12+P12)</f>
        <v>9</v>
      </c>
      <c r="X12" s="65">
        <f>U12-V12</f>
        <v>-2</v>
      </c>
      <c r="Y12" s="37"/>
      <c r="Z12" s="34">
        <f>SUMIF($C$34:$C$121,C12,$AC$34:$AC$121)+SUMIF($J$34:$J$121,C12,$AC$34:$AC$121)</f>
        <v>1</v>
      </c>
      <c r="AA12" s="35">
        <f>SUMIF($C$34:$C$121,C12,$AD$34:$AD$121)+SUMIF($J$34:$J$121,C12,$AD$34:$AD$121)</f>
        <v>4</v>
      </c>
      <c r="AB12" s="36">
        <f>SUMIF($C$34:$C$121,C12,$AE$34:$AE$121)+SUMIF($J$34:$J$121,C12,$AE$34:$AE$121)</f>
        <v>2</v>
      </c>
      <c r="AC12" s="37"/>
      <c r="AD12" s="37"/>
      <c r="AE12" s="60">
        <f>SUMIF($C$34:$C$121,C12,$AJ$34:$AJ$121)+SUMIF($J$34:$J$121,C12,$AJ$34:$AJ$121)</f>
        <v>6</v>
      </c>
      <c r="AF12" s="60">
        <f>SUMIF($C$34:$C$121,C12,$AJ$34:$AJ$121)+SUMIF($J$34:$J$121,C12,$AJ$34:$AJ$121)</f>
        <v>6</v>
      </c>
      <c r="AG12" s="60">
        <f>SUMIF($C$34:$C$121,C12,$AL$34:$AL$121)+SUMIF($J$34:$J$121,C12,$AL$34:$AL$121)</f>
        <v>3</v>
      </c>
      <c r="AH12" s="60">
        <f>SUMIF($C$34:$C$121,C12,$AM$34:$AM$121)+SUMIF($J$34:$J$121,C12,$AM$34:$AM$121)</f>
        <v>1</v>
      </c>
      <c r="AI12" s="60">
        <f>SUMIF($C$34:$C$121,C12,$AN$34:$AN$121)+SUMIF($J$34:$J$121,C12,$AN$34:$AN$121)</f>
        <v>4</v>
      </c>
      <c r="AJ12" s="60">
        <f>SUMIF($C$34:$C$121,C12,$AO$34:$AO$121)+SUMIF($J$34:$J$121,C12,$AO$34:$AO$121)</f>
        <v>3</v>
      </c>
      <c r="AK12" s="60">
        <f>SUMIF($C$34:$C$121,C12,$AP$34:$AP$121)+SUMIF($J$34:$J$121,C12,$AP$34:$AP$121)</f>
        <v>3</v>
      </c>
      <c r="AL12" s="60">
        <f>SUMIF($C$34:$C$121,C12,$AQ$34:$AQ$121)+SUMIF($J$34:$J$121,C12,$AQ$34:$AQ$121)</f>
        <v>3</v>
      </c>
      <c r="AM12" s="60">
        <f>SUMIF($C$34:$C$121,C12,$AR$34:$AR$121)+SUMIF($J$34:$J$121,C12,$AR$34:$AR$121)</f>
        <v>3</v>
      </c>
      <c r="AN12" s="60">
        <f>SUMIF($C$34:$C$121,C12,$AS$34:$AS$121)+SUMIF($J$34:$J$121,C12,$AS$34:$AS$121)</f>
        <v>1</v>
      </c>
      <c r="AO12" s="55">
        <f>SUMIF($C$34:$C$121,C12,$AT$34:$AT$121)+SUMIF($J$34:$J$121,C12,$AT$34:$AT$121)</f>
        <v>0</v>
      </c>
      <c r="AP12" s="37"/>
      <c r="AQ12" s="37"/>
      <c r="AR12" s="37"/>
      <c r="AS12" s="37"/>
      <c r="AT12" s="37"/>
    </row>
    <row r="13" spans="1:46" s="45" customFormat="1" ht="13.5" thickBot="1">
      <c r="A13" s="37"/>
      <c r="B13" s="35">
        <v>10</v>
      </c>
      <c r="C13" s="160" t="s">
        <v>79</v>
      </c>
      <c r="D13" s="158">
        <f>SUMIF($C$34:$C$459,C13,$D$34:$D$459)</f>
        <v>1</v>
      </c>
      <c r="E13" s="158">
        <f>SUMIF($C$34:$C$121,C13,$E$34:$E$69)</f>
        <v>2</v>
      </c>
      <c r="F13" s="158">
        <f>SUMIF($C$34:$C$121,C13,$F$34:$F$121)</f>
        <v>0</v>
      </c>
      <c r="G13" s="158">
        <f>SUMIF($C$34:$C$121,C13,$T$34:$T$121)</f>
        <v>1</v>
      </c>
      <c r="H13" s="158">
        <f>SUMIF($C$34:$C$121,C13,$U$34:$U$121)</f>
        <v>0</v>
      </c>
      <c r="I13" s="28">
        <f>SUM(D13*3)+(E13*1)</f>
        <v>5</v>
      </c>
      <c r="J13" s="24"/>
      <c r="K13" s="20">
        <f>SUMIF($J$34:$J$175,C13,$K$34:$K$175)</f>
        <v>1</v>
      </c>
      <c r="L13" s="21">
        <f>SUMIF($J$34:$J$175,C13,$L$34:$L$175)</f>
        <v>0</v>
      </c>
      <c r="M13" s="21">
        <f>SUMIF($J$34:$J$175,C13,$M$34:$M$175)</f>
        <v>3</v>
      </c>
      <c r="N13" s="22">
        <f>SUMIF($J$34:$J$175,C13,$U$34:$U$175)</f>
        <v>2</v>
      </c>
      <c r="O13" s="23">
        <f>SUMIF($J$34:$J$175,C13,$T$34:$T$175)</f>
        <v>7</v>
      </c>
      <c r="P13" s="77">
        <f>SUM(K13*3)+(L13*1)</f>
        <v>3</v>
      </c>
      <c r="Q13" s="65">
        <f>SUM(R13:T13)</f>
        <v>7</v>
      </c>
      <c r="R13" s="68">
        <f>SUM(D13+K13)</f>
        <v>2</v>
      </c>
      <c r="S13" s="59">
        <f>E13+L13</f>
        <v>2</v>
      </c>
      <c r="T13" s="57">
        <f>F13+M13</f>
        <v>3</v>
      </c>
      <c r="U13" s="22">
        <f>SUM(G13+N13)</f>
        <v>3</v>
      </c>
      <c r="V13" s="23">
        <f>SUM(H13+O13)</f>
        <v>7</v>
      </c>
      <c r="W13" s="63">
        <f>SUM(I13+P13)</f>
        <v>8</v>
      </c>
      <c r="X13" s="65">
        <f>U13-V13</f>
        <v>-4</v>
      </c>
      <c r="Y13" s="37"/>
      <c r="Z13" s="34">
        <f>SUMIF($C$34:$C$121,C13,$AC$34:$AC$121)+SUMIF($J$34:$J$121,C13,$AC$34:$AC$121)</f>
        <v>2</v>
      </c>
      <c r="AA13" s="35">
        <f>SUMIF($C$34:$C$121,C13,$AD$34:$AD$121)+SUMIF($J$34:$J$121,C13,$AD$34:$AD$121)</f>
        <v>2</v>
      </c>
      <c r="AB13" s="36">
        <f>SUMIF($C$34:$C$121,C13,$AE$34:$AE$121)+SUMIF($J$34:$J$121,C13,$AE$34:$AE$121)</f>
        <v>3</v>
      </c>
      <c r="AC13" s="37"/>
      <c r="AD13" s="37"/>
      <c r="AE13" s="60">
        <f>SUMIF($C$34:$C$121,C13,$AJ$34:$AJ$121)+SUMIF($J$34:$J$121,C13,$AJ$34:$AJ$121)</f>
        <v>3</v>
      </c>
      <c r="AF13" s="60">
        <f>SUMIF($C$34:$C$121,C13,$AJ$34:$AJ$121)+SUMIF($J$34:$J$121,C13,$AJ$34:$AJ$121)</f>
        <v>3</v>
      </c>
      <c r="AG13" s="60">
        <f>SUMIF($C$34:$C$121,C13,$AL$34:$AL$121)+SUMIF($J$34:$J$121,C13,$AL$34:$AL$121)</f>
        <v>1</v>
      </c>
      <c r="AH13" s="60">
        <f>SUMIF($C$34:$C$121,C13,$AM$34:$AM$121)+SUMIF($J$34:$J$121,C13,$AM$34:$AM$121)</f>
        <v>5</v>
      </c>
      <c r="AI13" s="60">
        <f>SUMIF($C$34:$C$121,C13,$AN$34:$AN$121)+SUMIF($J$34:$J$121,C13,$AN$34:$AN$121)</f>
        <v>5</v>
      </c>
      <c r="AJ13" s="60">
        <f>SUMIF($C$34:$C$121,C13,$AO$34:$AO$121)+SUMIF($J$34:$J$121,C13,$AO$34:$AO$121)</f>
        <v>1</v>
      </c>
      <c r="AK13" s="60">
        <f>SUMIF($C$34:$C$121,C13,$AP$34:$AP$121)+SUMIF($J$34:$J$121,C13,$AP$34:$AP$121)</f>
        <v>2</v>
      </c>
      <c r="AL13" s="60">
        <f>SUMIF($C$34:$C$121,C13,$AQ$34:$AQ$121)+SUMIF($J$34:$J$121,C13,$AQ$34:$AQ$121)</f>
        <v>1</v>
      </c>
      <c r="AM13" s="60">
        <f>SUMIF($C$34:$C$121,C13,$AR$34:$AR$121)+SUMIF($J$34:$J$121,C13,$AR$34:$AR$121)</f>
        <v>1</v>
      </c>
      <c r="AN13" s="60">
        <f>SUMIF($C$34:$C$121,C13,$AS$34:$AS$121)+SUMIF($J$34:$J$121,C13,$AS$34:$AS$121)</f>
        <v>0</v>
      </c>
      <c r="AO13" s="55">
        <f>SUMIF($C$34:$C$121,C13,$AT$34:$AT$121)+SUMIF($J$34:$J$121,C13,$AT$34:$AT$121)</f>
        <v>0</v>
      </c>
      <c r="AP13" s="37"/>
      <c r="AQ13" s="37"/>
      <c r="AR13" s="37"/>
      <c r="AS13" s="37"/>
      <c r="AT13" s="37"/>
    </row>
    <row r="14" spans="1:46" s="45" customFormat="1" ht="13.5" thickBot="1">
      <c r="A14" s="37"/>
      <c r="B14" s="35">
        <v>11</v>
      </c>
      <c r="C14" s="160" t="s">
        <v>53</v>
      </c>
      <c r="D14" s="158">
        <f>SUMIF($C$34:$C$459,C14,$D$34:$D$459)</f>
        <v>1</v>
      </c>
      <c r="E14" s="158">
        <f>SUMIF($C$34:$C$121,C14,$E$34:$E$69)</f>
        <v>1</v>
      </c>
      <c r="F14" s="158">
        <f>SUMIF($C$34:$C$121,C14,$F$34:$F$121)</f>
        <v>1</v>
      </c>
      <c r="G14" s="158">
        <f>SUMIF($C$34:$C$121,C14,$T$34:$T$121)</f>
        <v>5</v>
      </c>
      <c r="H14" s="158">
        <f>SUMIF($C$34:$C$121,C14,$U$34:$U$121)</f>
        <v>2</v>
      </c>
      <c r="I14" s="28">
        <f>SUM(D14*3)+(E14*1)</f>
        <v>4</v>
      </c>
      <c r="J14" s="24"/>
      <c r="K14" s="20">
        <f>SUMIF($J$34:$J$175,C14,$K$34:$K$175)</f>
        <v>0</v>
      </c>
      <c r="L14" s="21">
        <f>SUMIF($J$34:$J$175,C14,$L$34:$L$175)</f>
        <v>3</v>
      </c>
      <c r="M14" s="21">
        <f>SUMIF($J$34:$J$175,C14,$M$34:$M$175)</f>
        <v>1</v>
      </c>
      <c r="N14" s="22">
        <f>SUMIF($J$34:$J$175,C14,$U$34:$U$175)</f>
        <v>5</v>
      </c>
      <c r="O14" s="23">
        <f>SUMIF($J$34:$J$175,C14,$T$34:$T$175)</f>
        <v>7</v>
      </c>
      <c r="P14" s="77">
        <f>SUM(K14*3)+(L14*1)</f>
        <v>3</v>
      </c>
      <c r="Q14" s="65">
        <f>SUM(R14:T14)</f>
        <v>7</v>
      </c>
      <c r="R14" s="68">
        <f>SUM(D14+K14)</f>
        <v>1</v>
      </c>
      <c r="S14" s="59">
        <f>E14+L14</f>
        <v>4</v>
      </c>
      <c r="T14" s="57">
        <f>F14+M14</f>
        <v>2</v>
      </c>
      <c r="U14" s="22">
        <f>SUM(G14+N14)</f>
        <v>10</v>
      </c>
      <c r="V14" s="23">
        <f>SUM(H14+O14)</f>
        <v>9</v>
      </c>
      <c r="W14" s="63">
        <f>SUM(I14+P14)</f>
        <v>7</v>
      </c>
      <c r="X14" s="65">
        <f>U14-V14</f>
        <v>1</v>
      </c>
      <c r="Y14" s="37"/>
      <c r="Z14" s="34">
        <f>SUMIF($C$34:$C$121,C14,$AC$34:$AC$121)+SUMIF($J$34:$J$121,C14,$AC$34:$AC$121)</f>
        <v>1</v>
      </c>
      <c r="AA14" s="35">
        <f>SUMIF($C$34:$C$121,C14,$AD$34:$AD$121)+SUMIF($J$34:$J$121,C14,$AD$34:$AD$121)</f>
        <v>3</v>
      </c>
      <c r="AB14" s="36">
        <f>SUMIF($C$34:$C$121,C14,$AE$34:$AE$121)+SUMIF($J$34:$J$121,C14,$AE$34:$AE$121)</f>
        <v>3</v>
      </c>
      <c r="AC14" s="37"/>
      <c r="AD14" s="37"/>
      <c r="AE14" s="60">
        <f>SUMIF($C$34:$C$121,C14,$AJ$34:$AJ$121)+SUMIF($J$34:$J$121,C14,$AJ$34:$AJ$121)</f>
        <v>4</v>
      </c>
      <c r="AF14" s="60">
        <f>SUMIF($C$34:$C$121,C14,$AJ$34:$AJ$121)+SUMIF($J$34:$J$121,C14,$AJ$34:$AJ$121)</f>
        <v>4</v>
      </c>
      <c r="AG14" s="60">
        <f>SUMIF($C$34:$C$121,C14,$AL$34:$AL$121)+SUMIF($J$34:$J$121,C14,$AL$34:$AL$121)</f>
        <v>3</v>
      </c>
      <c r="AH14" s="60">
        <f>SUMIF($C$34:$C$121,C14,$AM$34:$AM$121)+SUMIF($J$34:$J$121,C14,$AM$34:$AM$121)</f>
        <v>2</v>
      </c>
      <c r="AI14" s="60">
        <f>SUMIF($C$34:$C$121,C14,$AN$34:$AN$121)+SUMIF($J$34:$J$121,C14,$AN$34:$AN$121)</f>
        <v>4</v>
      </c>
      <c r="AJ14" s="60">
        <f>SUMIF($C$34:$C$121,C14,$AO$34:$AO$121)+SUMIF($J$34:$J$121,C14,$AO$34:$AO$121)</f>
        <v>3</v>
      </c>
      <c r="AK14" s="60">
        <f>SUMIF($C$34:$C$121,C14,$AP$34:$AP$121)+SUMIF($J$34:$J$121,C14,$AP$34:$AP$121)</f>
        <v>3</v>
      </c>
      <c r="AL14" s="60">
        <f>SUMIF($C$34:$C$121,C14,$AQ$34:$AQ$121)+SUMIF($J$34:$J$121,C14,$AQ$34:$AQ$121)</f>
        <v>2</v>
      </c>
      <c r="AM14" s="60">
        <f>SUMIF($C$34:$C$121,C14,$AR$34:$AR$121)+SUMIF($J$34:$J$121,C14,$AR$34:$AR$121)</f>
        <v>1</v>
      </c>
      <c r="AN14" s="60">
        <f>SUMIF($C$34:$C$121,C14,$AS$34:$AS$121)+SUMIF($J$34:$J$121,C14,$AS$34:$AS$121)</f>
        <v>1</v>
      </c>
      <c r="AO14" s="55">
        <f>SUMIF($C$34:$C$121,C14,$AT$34:$AT$121)+SUMIF($J$34:$J$121,C14,$AT$34:$AT$121)</f>
        <v>1</v>
      </c>
      <c r="AP14" s="37"/>
      <c r="AQ14" s="37"/>
      <c r="AR14" s="37"/>
      <c r="AS14" s="37"/>
      <c r="AT14" s="37"/>
    </row>
    <row r="15" spans="1:46" s="45" customFormat="1" ht="13.5" thickBot="1">
      <c r="A15" s="37"/>
      <c r="B15" s="35">
        <v>12</v>
      </c>
      <c r="C15" s="160" t="s">
        <v>69</v>
      </c>
      <c r="D15" s="158">
        <f>SUMIF($C$34:$C$459,C15,$D$34:$D$459)</f>
        <v>2</v>
      </c>
      <c r="E15" s="158">
        <f>SUMIF($C$34:$C$121,C15,$E$34:$E$69)</f>
        <v>0</v>
      </c>
      <c r="F15" s="158">
        <f>SUMIF($C$34:$C$121,C15,$F$34:$F$121)</f>
        <v>1</v>
      </c>
      <c r="G15" s="158">
        <f>SUMIF($C$34:$C$121,C15,$T$34:$T$121)</f>
        <v>2</v>
      </c>
      <c r="H15" s="158">
        <f>SUMIF($C$34:$C$121,C15,$U$34:$U$121)</f>
        <v>2</v>
      </c>
      <c r="I15" s="28">
        <f>SUM(D15*3)+(E15*1)</f>
        <v>6</v>
      </c>
      <c r="J15" s="24"/>
      <c r="K15" s="20">
        <f>SUMIF($J$34:$J$175,C15,$K$34:$K$175)</f>
        <v>0</v>
      </c>
      <c r="L15" s="21">
        <f>SUMIF($J$34:$J$175,C15,$L$34:$L$175)</f>
        <v>1</v>
      </c>
      <c r="M15" s="21">
        <f>SUMIF($J$34:$J$175,C15,$M$34:$M$175)</f>
        <v>3</v>
      </c>
      <c r="N15" s="22">
        <f>SUMIF($J$34:$J$175,C15,$U$34:$U$175)</f>
        <v>3</v>
      </c>
      <c r="O15" s="23">
        <f>SUMIF($J$34:$J$175,C15,$T$34:$T$175)</f>
        <v>10</v>
      </c>
      <c r="P15" s="77">
        <f>SUM(K15*3)+(L15*1)</f>
        <v>1</v>
      </c>
      <c r="Q15" s="65">
        <f>SUM(R15:T15)</f>
        <v>7</v>
      </c>
      <c r="R15" s="68">
        <f>SUM(D15+K15)</f>
        <v>2</v>
      </c>
      <c r="S15" s="59">
        <f>E15+L15</f>
        <v>1</v>
      </c>
      <c r="T15" s="57">
        <f>F15+M15</f>
        <v>4</v>
      </c>
      <c r="U15" s="22">
        <f>SUM(G15+N15)</f>
        <v>5</v>
      </c>
      <c r="V15" s="23">
        <f>SUM(H15+O15)</f>
        <v>12</v>
      </c>
      <c r="W15" s="63">
        <f>SUM(I15+P15)</f>
        <v>7</v>
      </c>
      <c r="X15" s="65">
        <f>U15-V15</f>
        <v>-7</v>
      </c>
      <c r="Y15" s="37"/>
      <c r="Z15" s="34">
        <f>SUMIF($C$34:$C$121,C15,$AC$34:$AC$121)+SUMIF($J$34:$J$121,C15,$AC$34:$AC$121)</f>
        <v>5</v>
      </c>
      <c r="AA15" s="35">
        <f>SUMIF($C$34:$C$121,C15,$AD$34:$AD$121)+SUMIF($J$34:$J$121,C15,$AD$34:$AD$121)</f>
        <v>1</v>
      </c>
      <c r="AB15" s="36">
        <f>SUMIF($C$34:$C$121,C15,$AE$34:$AE$121)+SUMIF($J$34:$J$121,C15,$AE$34:$AE$121)</f>
        <v>1</v>
      </c>
      <c r="AC15" s="37"/>
      <c r="AD15" s="37"/>
      <c r="AE15" s="60">
        <f>SUMIF($C$34:$C$121,C15,$AJ$34:$AJ$121)+SUMIF($J$34:$J$121,C15,$AJ$34:$AJ$121)</f>
        <v>5</v>
      </c>
      <c r="AF15" s="60">
        <f>SUMIF($C$34:$C$121,C15,$AJ$34:$AJ$121)+SUMIF($J$34:$J$121,C15,$AJ$34:$AJ$121)</f>
        <v>5</v>
      </c>
      <c r="AG15" s="60">
        <f>SUMIF($C$34:$C$121,C15,$AL$34:$AL$121)+SUMIF($J$34:$J$121,C15,$AL$34:$AL$121)</f>
        <v>2</v>
      </c>
      <c r="AH15" s="60">
        <f>SUMIF($C$34:$C$121,C15,$AM$34:$AM$121)+SUMIF($J$34:$J$121,C15,$AM$34:$AM$121)</f>
        <v>3</v>
      </c>
      <c r="AI15" s="60">
        <f>SUMIF($C$34:$C$121,C15,$AN$34:$AN$121)+SUMIF($J$34:$J$121,C15,$AN$34:$AN$121)</f>
        <v>5</v>
      </c>
      <c r="AJ15" s="60">
        <f>SUMIF($C$34:$C$121,C15,$AO$34:$AO$121)+SUMIF($J$34:$J$121,C15,$AO$34:$AO$121)</f>
        <v>2</v>
      </c>
      <c r="AK15" s="60">
        <f>SUMIF($C$34:$C$121,C15,$AP$34:$AP$121)+SUMIF($J$34:$J$121,C15,$AP$34:$AP$121)</f>
        <v>2</v>
      </c>
      <c r="AL15" s="60">
        <f>SUMIF($C$34:$C$121,C15,$AQ$34:$AQ$121)+SUMIF($J$34:$J$121,C15,$AQ$34:$AQ$121)</f>
        <v>2</v>
      </c>
      <c r="AM15" s="60">
        <f>SUMIF($C$34:$C$121,C15,$AR$34:$AR$121)+SUMIF($J$34:$J$121,C15,$AR$34:$AR$121)</f>
        <v>2</v>
      </c>
      <c r="AN15" s="60">
        <f>SUMIF($C$34:$C$121,C15,$AS$34:$AS$121)+SUMIF($J$34:$J$121,C15,$AS$34:$AS$121)</f>
        <v>2</v>
      </c>
      <c r="AO15" s="55">
        <f>SUMIF($C$34:$C$121,C15,$AT$34:$AT$121)+SUMIF($J$34:$J$121,C15,$AT$34:$AT$121)</f>
        <v>0</v>
      </c>
      <c r="AP15" s="37"/>
      <c r="AQ15" s="37"/>
      <c r="AR15" s="37"/>
      <c r="AS15" s="37"/>
      <c r="AT15" s="37"/>
    </row>
    <row r="16" spans="1:46" s="45" customFormat="1" ht="13.5" thickBot="1">
      <c r="A16" s="37"/>
      <c r="B16" s="35">
        <v>13</v>
      </c>
      <c r="C16" s="160" t="s">
        <v>66</v>
      </c>
      <c r="D16" s="158">
        <f>SUMIF($C$34:$C$459,C16,$D$34:$D$459)</f>
        <v>1</v>
      </c>
      <c r="E16" s="158">
        <f>SUMIF($C$34:$C$121,C16,$E$34:$E$69)</f>
        <v>1</v>
      </c>
      <c r="F16" s="158">
        <f>SUMIF($C$34:$C$121,C16,$F$34:$F$121)</f>
        <v>1</v>
      </c>
      <c r="G16" s="158">
        <f>SUMIF($C$34:$C$121,C16,$T$34:$T$121)</f>
        <v>4</v>
      </c>
      <c r="H16" s="158">
        <f>SUMIF($C$34:$C$121,C16,$U$34:$U$121)</f>
        <v>5</v>
      </c>
      <c r="I16" s="28">
        <f>SUM(D16*3)+(E16*1)</f>
        <v>4</v>
      </c>
      <c r="J16" s="24"/>
      <c r="K16" s="20">
        <f>SUMIF($J$34:$J$175,C16,$K$34:$K$175)</f>
        <v>0</v>
      </c>
      <c r="L16" s="21">
        <f>SUMIF($J$34:$J$175,C16,$L$34:$L$175)</f>
        <v>2</v>
      </c>
      <c r="M16" s="21">
        <f>SUMIF($J$34:$J$175,C16,$M$34:$M$175)</f>
        <v>2</v>
      </c>
      <c r="N16" s="22">
        <f>SUMIF($J$34:$J$175,C16,$U$34:$U$175)</f>
        <v>5</v>
      </c>
      <c r="O16" s="23">
        <f>SUMIF($J$34:$J$175,C16,$T$34:$T$175)</f>
        <v>9</v>
      </c>
      <c r="P16" s="77">
        <f>SUM(K16*3)+(L16*1)</f>
        <v>2</v>
      </c>
      <c r="Q16" s="65">
        <f>SUM(R16:T16)</f>
        <v>7</v>
      </c>
      <c r="R16" s="68">
        <f>SUM(D16+K16)</f>
        <v>1</v>
      </c>
      <c r="S16" s="59">
        <f>E16+L16</f>
        <v>3</v>
      </c>
      <c r="T16" s="57">
        <f>F16+M16</f>
        <v>3</v>
      </c>
      <c r="U16" s="22">
        <f>SUM(G16+N16)</f>
        <v>9</v>
      </c>
      <c r="V16" s="23">
        <f>SUM(H16+O16)</f>
        <v>14</v>
      </c>
      <c r="W16" s="63">
        <f>SUM(I16+P16)</f>
        <v>6</v>
      </c>
      <c r="X16" s="65">
        <f>U16-V16</f>
        <v>-5</v>
      </c>
      <c r="Y16" s="37"/>
      <c r="Z16" s="34">
        <f>SUMIF($C$34:$C$121,C16,$AC$34:$AC$121)+SUMIF($J$34:$J$121,C16,$AC$34:$AC$121)</f>
        <v>1</v>
      </c>
      <c r="AA16" s="35">
        <f>SUMIF($C$34:$C$121,C16,$AD$34:$AD$121)+SUMIF($J$34:$J$121,C16,$AD$34:$AD$121)</f>
        <v>1</v>
      </c>
      <c r="AB16" s="36">
        <f>SUMIF($C$34:$C$121,C16,$AE$34:$AE$121)+SUMIF($J$34:$J$121,C16,$AE$34:$AE$121)</f>
        <v>5</v>
      </c>
      <c r="AC16" s="37"/>
      <c r="AD16" s="37"/>
      <c r="AE16" s="60">
        <f>SUMIF($C$34:$C$121,C16,$AJ$34:$AJ$121)+SUMIF($J$34:$J$121,C16,$AJ$34:$AJ$121)</f>
        <v>5</v>
      </c>
      <c r="AF16" s="60">
        <f>SUMIF($C$34:$C$121,C16,$AJ$34:$AJ$121)+SUMIF($J$34:$J$121,C16,$AJ$34:$AJ$121)</f>
        <v>5</v>
      </c>
      <c r="AG16" s="60">
        <f>SUMIF($C$34:$C$121,C16,$AL$34:$AL$121)+SUMIF($J$34:$J$121,C16,$AL$34:$AL$121)</f>
        <v>5</v>
      </c>
      <c r="AH16" s="60">
        <f>SUMIF($C$34:$C$121,C16,$AM$34:$AM$121)+SUMIF($J$34:$J$121,C16,$AM$34:$AM$121)</f>
        <v>0</v>
      </c>
      <c r="AI16" s="60">
        <f>SUMIF($C$34:$C$121,C16,$AN$34:$AN$121)+SUMIF($J$34:$J$121,C16,$AN$34:$AN$121)</f>
        <v>3</v>
      </c>
      <c r="AJ16" s="60">
        <f>SUMIF($C$34:$C$121,C16,$AO$34:$AO$121)+SUMIF($J$34:$J$121,C16,$AO$34:$AO$121)</f>
        <v>4</v>
      </c>
      <c r="AK16" s="60">
        <f>SUMIF($C$34:$C$121,C16,$AP$34:$AP$121)+SUMIF($J$34:$J$121,C16,$AP$34:$AP$121)</f>
        <v>4</v>
      </c>
      <c r="AL16" s="60">
        <f>SUMIF($C$34:$C$121,C16,$AQ$34:$AQ$121)+SUMIF($J$34:$J$121,C16,$AQ$34:$AQ$121)</f>
        <v>3</v>
      </c>
      <c r="AM16" s="60">
        <f>SUMIF($C$34:$C$121,C16,$AR$34:$AR$121)+SUMIF($J$34:$J$121,C16,$AR$34:$AR$121)</f>
        <v>3</v>
      </c>
      <c r="AN16" s="60">
        <f>SUMIF($C$34:$C$121,C16,$AS$34:$AS$121)+SUMIF($J$34:$J$121,C16,$AS$34:$AS$121)</f>
        <v>1</v>
      </c>
      <c r="AO16" s="55">
        <f>SUMIF($C$34:$C$121,C16,$AT$34:$AT$121)+SUMIF($J$34:$J$121,C16,$AT$34:$AT$121)</f>
        <v>0</v>
      </c>
      <c r="AP16" s="37"/>
      <c r="AQ16" s="37"/>
      <c r="AR16" s="37"/>
      <c r="AS16" s="37"/>
      <c r="AT16" s="37"/>
    </row>
    <row r="17" spans="1:46" s="45" customFormat="1" ht="13.5" thickBot="1">
      <c r="A17" s="37"/>
      <c r="B17" s="35">
        <v>14</v>
      </c>
      <c r="C17" s="160" t="s">
        <v>76</v>
      </c>
      <c r="D17" s="158">
        <f>SUMIF($C$34:$C$459,C17,$D$34:$D$459)</f>
        <v>1</v>
      </c>
      <c r="E17" s="158">
        <f>SUMIF($C$34:$C$121,C17,$E$34:$E$69)</f>
        <v>1</v>
      </c>
      <c r="F17" s="158">
        <f>SUMIF($C$34:$C$121,C17,$F$34:$F$121)</f>
        <v>2</v>
      </c>
      <c r="G17" s="158">
        <f>SUMIF($C$34:$C$121,C17,$T$34:$T$121)</f>
        <v>3</v>
      </c>
      <c r="H17" s="158">
        <f>SUMIF($C$34:$C$121,C17,$U$34:$U$121)</f>
        <v>8</v>
      </c>
      <c r="I17" s="28">
        <f>SUM(D17*3)+(E17*1)</f>
        <v>4</v>
      </c>
      <c r="J17" s="24"/>
      <c r="K17" s="20">
        <f>SUMIF($J$34:$J$175,C17,$K$34:$K$175)</f>
        <v>0</v>
      </c>
      <c r="L17" s="21">
        <f>SUMIF($J$34:$J$175,C17,$L$34:$L$175)</f>
        <v>1</v>
      </c>
      <c r="M17" s="21">
        <f>SUMIF($J$34:$J$175,C17,$M$34:$M$175)</f>
        <v>2</v>
      </c>
      <c r="N17" s="22">
        <f>SUMIF($J$34:$J$175,C17,$U$34:$U$175)</f>
        <v>1</v>
      </c>
      <c r="O17" s="23">
        <f>SUMIF($J$34:$J$175,C17,$T$34:$T$175)</f>
        <v>7</v>
      </c>
      <c r="P17" s="77">
        <f>SUM(K17*3)+(L17*1)</f>
        <v>1</v>
      </c>
      <c r="Q17" s="65">
        <f>SUM(R17:T17)</f>
        <v>7</v>
      </c>
      <c r="R17" s="68">
        <f>SUM(D17+K17)</f>
        <v>1</v>
      </c>
      <c r="S17" s="59">
        <f>E17+L17</f>
        <v>2</v>
      </c>
      <c r="T17" s="57">
        <f>F17+M17</f>
        <v>4</v>
      </c>
      <c r="U17" s="22">
        <f>SUM(G17+N17)</f>
        <v>4</v>
      </c>
      <c r="V17" s="23">
        <f>SUM(H17+O17)</f>
        <v>15</v>
      </c>
      <c r="W17" s="63">
        <f>SUM(I17+P17)</f>
        <v>5</v>
      </c>
      <c r="X17" s="65">
        <f>U17-V17</f>
        <v>-11</v>
      </c>
      <c r="Y17" s="37"/>
      <c r="Z17" s="34">
        <f>SUMIF($C$34:$C$121,C17,$AC$34:$AC$121)+SUMIF($J$34:$J$121,C17,$AC$34:$AC$121)</f>
        <v>2</v>
      </c>
      <c r="AA17" s="35">
        <f>SUMIF($C$34:$C$121,C17,$AD$34:$AD$121)+SUMIF($J$34:$J$121,C17,$AD$34:$AD$121)</f>
        <v>2</v>
      </c>
      <c r="AB17" s="36">
        <f>SUMIF($C$34:$C$121,C17,$AE$34:$AE$121)+SUMIF($J$34:$J$121,C17,$AE$34:$AE$121)</f>
        <v>3</v>
      </c>
      <c r="AC17" s="37"/>
      <c r="AD17" s="37"/>
      <c r="AE17" s="60">
        <f>SUMIF($C$34:$C$121,C17,$AJ$34:$AJ$121)+SUMIF($J$34:$J$121,C17,$AJ$34:$AJ$121)</f>
        <v>4</v>
      </c>
      <c r="AF17" s="60">
        <f>SUMIF($C$34:$C$121,C17,$AJ$34:$AJ$121)+SUMIF($J$34:$J$121,C17,$AJ$34:$AJ$121)</f>
        <v>4</v>
      </c>
      <c r="AG17" s="60">
        <f>SUMIF($C$34:$C$121,C17,$AL$34:$AL$121)+SUMIF($J$34:$J$121,C17,$AL$34:$AL$121)</f>
        <v>2</v>
      </c>
      <c r="AH17" s="60">
        <f>SUMIF($C$34:$C$121,C17,$AM$34:$AM$121)+SUMIF($J$34:$J$121,C17,$AM$34:$AM$121)</f>
        <v>2</v>
      </c>
      <c r="AI17" s="60">
        <f>SUMIF($C$34:$C$121,C17,$AN$34:$AN$121)+SUMIF($J$34:$J$121,C17,$AN$34:$AN$121)</f>
        <v>4</v>
      </c>
      <c r="AJ17" s="60">
        <f>SUMIF($C$34:$C$121,C17,$AO$34:$AO$121)+SUMIF($J$34:$J$121,C17,$AO$34:$AO$121)</f>
        <v>2</v>
      </c>
      <c r="AK17" s="60">
        <f>SUMIF($C$34:$C$121,C17,$AP$34:$AP$121)+SUMIF($J$34:$J$121,C17,$AP$34:$AP$121)</f>
        <v>3</v>
      </c>
      <c r="AL17" s="60">
        <f>SUMIF($C$34:$C$121,C17,$AQ$34:$AQ$121)+SUMIF($J$34:$J$121,C17,$AQ$34:$AQ$121)</f>
        <v>3</v>
      </c>
      <c r="AM17" s="60">
        <f>SUMIF($C$34:$C$121,C17,$AR$34:$AR$121)+SUMIF($J$34:$J$121,C17,$AR$34:$AR$121)</f>
        <v>3</v>
      </c>
      <c r="AN17" s="60">
        <f>SUMIF($C$34:$C$121,C17,$AS$34:$AS$121)+SUMIF($J$34:$J$121,C17,$AS$34:$AS$121)</f>
        <v>2</v>
      </c>
      <c r="AO17" s="55">
        <f>SUMIF($C$34:$C$121,C17,$AT$34:$AT$121)+SUMIF($J$34:$J$121,C17,$AT$34:$AT$121)</f>
        <v>0</v>
      </c>
      <c r="AP17" s="37"/>
      <c r="AQ17" s="37"/>
      <c r="AR17" s="37"/>
      <c r="AS17" s="37"/>
      <c r="AT17" s="37"/>
    </row>
    <row r="18" spans="1:46" s="45" customFormat="1" ht="13.5" thickBot="1">
      <c r="A18" s="37"/>
      <c r="B18" s="35">
        <v>15</v>
      </c>
      <c r="C18" s="160" t="s">
        <v>70</v>
      </c>
      <c r="D18" s="158">
        <f>SUMIF($C$34:$C$459,C18,$D$34:$D$459)</f>
        <v>0</v>
      </c>
      <c r="E18" s="158">
        <f>SUMIF($C$34:$C$121,C18,$E$34:$E$69)</f>
        <v>1</v>
      </c>
      <c r="F18" s="158">
        <f>SUMIF($C$34:$C$121,C18,$F$34:$F$121)</f>
        <v>2</v>
      </c>
      <c r="G18" s="158">
        <f>SUMIF($C$34:$C$121,C18,$T$34:$T$121)</f>
        <v>4</v>
      </c>
      <c r="H18" s="158">
        <f>SUMIF($C$34:$C$121,C18,$U$34:$U$121)</f>
        <v>8</v>
      </c>
      <c r="I18" s="28">
        <f>SUM(D18*3)+(E18*1)</f>
        <v>1</v>
      </c>
      <c r="J18" s="24"/>
      <c r="K18" s="20">
        <f>SUMIF($J$34:$J$175,C18,$K$34:$K$175)</f>
        <v>0</v>
      </c>
      <c r="L18" s="21">
        <f>SUMIF($J$34:$J$175,C18,$L$34:$L$175)</f>
        <v>0</v>
      </c>
      <c r="M18" s="21">
        <f>SUMIF($J$34:$J$175,C18,$M$34:$M$175)</f>
        <v>4</v>
      </c>
      <c r="N18" s="22">
        <f>SUMIF($J$34:$J$175,C18,$U$34:$U$175)</f>
        <v>1</v>
      </c>
      <c r="O18" s="23">
        <f>SUMIF($J$34:$J$175,C18,$T$34:$T$175)</f>
        <v>8</v>
      </c>
      <c r="P18" s="77">
        <f>SUM(K18*3)+(L18*1)</f>
        <v>0</v>
      </c>
      <c r="Q18" s="65">
        <f>SUM(R18:T18)</f>
        <v>7</v>
      </c>
      <c r="R18" s="68">
        <f>SUM(D18+K18)</f>
        <v>0</v>
      </c>
      <c r="S18" s="59">
        <f>E18+L18</f>
        <v>1</v>
      </c>
      <c r="T18" s="57">
        <f>F18+M18</f>
        <v>6</v>
      </c>
      <c r="U18" s="22">
        <f>SUM(G18+N18)</f>
        <v>5</v>
      </c>
      <c r="V18" s="23">
        <f>SUM(H18+O18)</f>
        <v>16</v>
      </c>
      <c r="W18" s="63">
        <f>SUM(I18+P18)</f>
        <v>1</v>
      </c>
      <c r="X18" s="65">
        <f>U18-V18</f>
        <v>-11</v>
      </c>
      <c r="Y18" s="37"/>
      <c r="Z18" s="34">
        <f>SUMIF($C$34:$C$121,C18,$AC$34:$AC$121)+SUMIF($J$34:$J$121,C18,$AC$34:$AC$121)</f>
        <v>3</v>
      </c>
      <c r="AA18" s="35">
        <f>SUMIF($C$34:$C$121,C18,$AD$34:$AD$121)+SUMIF($J$34:$J$121,C18,$AD$34:$AD$121)</f>
        <v>1</v>
      </c>
      <c r="AB18" s="36">
        <f>SUMIF($C$34:$C$121,C18,$AE$34:$AE$121)+SUMIF($J$34:$J$121,C18,$AE$34:$AE$121)</f>
        <v>3</v>
      </c>
      <c r="AC18" s="37"/>
      <c r="AD18" s="37"/>
      <c r="AE18" s="60">
        <f>SUMIF($C$34:$C$121,C18,$AJ$34:$AJ$121)+SUMIF($J$34:$J$121,C18,$AJ$34:$AJ$121)</f>
        <v>6</v>
      </c>
      <c r="AF18" s="60">
        <f>SUMIF($C$34:$C$121,C18,$AJ$34:$AJ$121)+SUMIF($J$34:$J$121,C18,$AJ$34:$AJ$121)</f>
        <v>6</v>
      </c>
      <c r="AG18" s="60">
        <f>SUMIF($C$34:$C$121,C18,$AL$34:$AL$121)+SUMIF($J$34:$J$121,C18,$AL$34:$AL$121)</f>
        <v>3</v>
      </c>
      <c r="AH18" s="60">
        <f>SUMIF($C$34:$C$121,C18,$AM$34:$AM$121)+SUMIF($J$34:$J$121,C18,$AM$34:$AM$121)</f>
        <v>2</v>
      </c>
      <c r="AI18" s="60">
        <f>SUMIF($C$34:$C$121,C18,$AN$34:$AN$121)+SUMIF($J$34:$J$121,C18,$AN$34:$AN$121)</f>
        <v>3</v>
      </c>
      <c r="AJ18" s="60">
        <f>SUMIF($C$34:$C$121,C18,$AO$34:$AO$121)+SUMIF($J$34:$J$121,C18,$AO$34:$AO$121)</f>
        <v>2</v>
      </c>
      <c r="AK18" s="60">
        <f>SUMIF($C$34:$C$121,C18,$AP$34:$AP$121)+SUMIF($J$34:$J$121,C18,$AP$34:$AP$121)</f>
        <v>4</v>
      </c>
      <c r="AL18" s="60">
        <f>SUMIF($C$34:$C$121,C18,$AQ$34:$AQ$121)+SUMIF($J$34:$J$121,C18,$AQ$34:$AQ$121)</f>
        <v>3</v>
      </c>
      <c r="AM18" s="60">
        <f>SUMIF($C$34:$C$121,C18,$AR$34:$AR$121)+SUMIF($J$34:$J$121,C18,$AR$34:$AR$121)</f>
        <v>3</v>
      </c>
      <c r="AN18" s="60">
        <f>SUMIF($C$34:$C$121,C18,$AS$34:$AS$121)+SUMIF($J$34:$J$121,C18,$AS$34:$AS$121)</f>
        <v>2</v>
      </c>
      <c r="AO18" s="55">
        <f>SUMIF($C$34:$C$121,C18,$AT$34:$AT$121)+SUMIF($J$34:$J$121,C18,$AT$34:$AT$121)</f>
        <v>0</v>
      </c>
      <c r="AP18" s="37"/>
      <c r="AQ18" s="37"/>
      <c r="AR18" s="37"/>
      <c r="AS18" s="37"/>
      <c r="AT18" s="37"/>
    </row>
    <row r="19" spans="1:46" s="45" customFormat="1" ht="13.5" thickBot="1">
      <c r="A19" s="37"/>
      <c r="B19" s="35">
        <v>16</v>
      </c>
      <c r="C19" s="160" t="s">
        <v>57</v>
      </c>
      <c r="D19" s="158">
        <f>SUMIF($C$34:$C$459,C19,$D$34:$D$459)</f>
        <v>0</v>
      </c>
      <c r="E19" s="158">
        <f>SUMIF($C$34:$C$121,C19,$E$34:$E$69)</f>
        <v>0</v>
      </c>
      <c r="F19" s="158">
        <f>SUMIF($C$34:$C$121,C19,$F$34:$F$121)</f>
        <v>3</v>
      </c>
      <c r="G19" s="158">
        <f>SUMIF($C$34:$C$121,C19,$T$34:$T$121)</f>
        <v>1</v>
      </c>
      <c r="H19" s="158">
        <f>SUMIF($C$34:$C$121,C19,$U$34:$U$121)</f>
        <v>6</v>
      </c>
      <c r="I19" s="28">
        <f>SUM(D19*3)+(E19*1)</f>
        <v>0</v>
      </c>
      <c r="J19" s="24"/>
      <c r="K19" s="20">
        <f>SUMIF($J$34:$J$175,C19,$K$34:$K$175)</f>
        <v>0</v>
      </c>
      <c r="L19" s="21">
        <f>SUMIF($J$34:$J$175,C19,$L$34:$L$175)</f>
        <v>1</v>
      </c>
      <c r="M19" s="21">
        <f>SUMIF($J$34:$J$175,C19,$M$34:$M$175)</f>
        <v>3</v>
      </c>
      <c r="N19" s="22">
        <f>SUMIF($J$34:$J$175,C19,$U$34:$U$175)</f>
        <v>2</v>
      </c>
      <c r="O19" s="23">
        <f>SUMIF($J$34:$J$175,C19,$T$34:$T$175)</f>
        <v>8</v>
      </c>
      <c r="P19" s="77">
        <f>SUM(K19*3)+(L19*1)</f>
        <v>1</v>
      </c>
      <c r="Q19" s="65">
        <f>SUM(R19:T19)</f>
        <v>7</v>
      </c>
      <c r="R19" s="68">
        <f>SUM(D19+K19)</f>
        <v>0</v>
      </c>
      <c r="S19" s="59">
        <f>E19+L19</f>
        <v>1</v>
      </c>
      <c r="T19" s="57">
        <f>F19+M19</f>
        <v>6</v>
      </c>
      <c r="U19" s="22">
        <f>SUM(G19+N19)</f>
        <v>3</v>
      </c>
      <c r="V19" s="23">
        <f>SUM(H19+O19)</f>
        <v>14</v>
      </c>
      <c r="W19" s="63">
        <f>SUM(I19+P19)</f>
        <v>1</v>
      </c>
      <c r="X19" s="65">
        <f>U19-V19</f>
        <v>-11</v>
      </c>
      <c r="Y19" s="37"/>
      <c r="Z19" s="34">
        <f>SUMIF($C$34:$C$121,C19,$AC$34:$AC$121)+SUMIF($J$34:$J$121,C19,$AC$34:$AC$121)</f>
        <v>1</v>
      </c>
      <c r="AA19" s="35">
        <f>SUMIF($C$34:$C$121,C19,$AD$34:$AD$121)+SUMIF($J$34:$J$121,C19,$AD$34:$AD$121)</f>
        <v>1</v>
      </c>
      <c r="AB19" s="36">
        <f>SUMIF($C$34:$C$121,C19,$AE$34:$AE$121)+SUMIF($J$34:$J$121,C19,$AE$34:$AE$121)</f>
        <v>5</v>
      </c>
      <c r="AC19" s="37"/>
      <c r="AD19" s="37"/>
      <c r="AE19" s="60">
        <f>SUMIF($C$34:$C$121,C19,$AJ$34:$AJ$121)+SUMIF($J$34:$J$121,C19,$AJ$34:$AJ$121)</f>
        <v>4</v>
      </c>
      <c r="AF19" s="60">
        <f>SUMIF($C$34:$C$121,C19,$AJ$34:$AJ$121)+SUMIF($J$34:$J$121,C19,$AJ$34:$AJ$121)</f>
        <v>4</v>
      </c>
      <c r="AG19" s="60">
        <f>SUMIF($C$34:$C$121,C19,$AL$34:$AL$121)+SUMIF($J$34:$J$121,C19,$AL$34:$AL$121)</f>
        <v>4</v>
      </c>
      <c r="AH19" s="60">
        <f>SUMIF($C$34:$C$121,C19,$AM$34:$AM$121)+SUMIF($J$34:$J$121,C19,$AM$34:$AM$121)</f>
        <v>3</v>
      </c>
      <c r="AI19" s="60">
        <f>SUMIF($C$34:$C$121,C19,$AN$34:$AN$121)+SUMIF($J$34:$J$121,C19,$AN$34:$AN$121)</f>
        <v>4</v>
      </c>
      <c r="AJ19" s="60">
        <f>SUMIF($C$34:$C$121,C19,$AO$34:$AO$121)+SUMIF($J$34:$J$121,C19,$AO$34:$AO$121)</f>
        <v>2</v>
      </c>
      <c r="AK19" s="60">
        <f>SUMIF($C$34:$C$121,C19,$AP$34:$AP$121)+SUMIF($J$34:$J$121,C19,$AP$34:$AP$121)</f>
        <v>3</v>
      </c>
      <c r="AL19" s="60">
        <f>SUMIF($C$34:$C$121,C19,$AQ$34:$AQ$121)+SUMIF($J$34:$J$121,C19,$AQ$34:$AQ$121)</f>
        <v>2</v>
      </c>
      <c r="AM19" s="60">
        <f>SUMIF($C$34:$C$121,C19,$AR$34:$AR$121)+SUMIF($J$34:$J$121,C19,$AR$34:$AR$121)</f>
        <v>2</v>
      </c>
      <c r="AN19" s="60">
        <f>SUMIF($C$34:$C$121,C19,$AS$34:$AS$121)+SUMIF($J$34:$J$121,C19,$AS$34:$AS$121)</f>
        <v>2</v>
      </c>
      <c r="AO19" s="55">
        <f>SUMIF($C$34:$C$121,C19,$AT$34:$AT$121)+SUMIF($J$34:$J$121,C19,$AT$34:$AT$121)</f>
        <v>0</v>
      </c>
      <c r="AP19" s="37"/>
      <c r="AQ19" s="37"/>
      <c r="AR19" s="37"/>
      <c r="AS19" s="37"/>
      <c r="AT19" s="37"/>
    </row>
    <row r="20" spans="1:46" s="45" customFormat="1" ht="13.5" thickBot="1">
      <c r="A20" s="37"/>
      <c r="B20" s="35">
        <v>17</v>
      </c>
      <c r="C20" s="159"/>
      <c r="D20" s="158">
        <f>SUMIF($C$34:$C$121,C20,$D$34:$D$121)</f>
        <v>0</v>
      </c>
      <c r="E20" s="158">
        <f>SUMIF($C$34:$C$121,C20,$E$34:$E$69)</f>
        <v>0</v>
      </c>
      <c r="F20" s="158">
        <f>SUMIF($C$34:$C$121,C20,$F$34:$F$121)</f>
        <v>0</v>
      </c>
      <c r="G20" s="158">
        <f>SUMIF($C$34:$C$121,C20,$T$34:$T$121)</f>
        <v>0</v>
      </c>
      <c r="H20" s="158">
        <f>SUMIF($C$34:$C$121,C20,$U$34:$U$121)</f>
        <v>0</v>
      </c>
      <c r="I20" s="28">
        <f>SUM(D20*3)+(E20*1)</f>
        <v>0</v>
      </c>
      <c r="J20" s="24"/>
      <c r="K20" s="20">
        <f>SUMIF($J$34:$J$175,C20,$K$34:$K$175)</f>
        <v>0</v>
      </c>
      <c r="L20" s="21">
        <f>SUMIF($J$34:$J$175,C20,$L$34:$L$175)</f>
        <v>0</v>
      </c>
      <c r="M20" s="21">
        <f>SUMIF($J$34:$J$175,C20,$M$34:$M$175)</f>
        <v>0</v>
      </c>
      <c r="N20" s="22">
        <f>SUMIF($J$34:$J$175,C20,$U$34:$U$175)</f>
        <v>0</v>
      </c>
      <c r="O20" s="23">
        <f>SUMIF($J$34:$J$175,C20,$T$34:$T$175)</f>
        <v>0</v>
      </c>
      <c r="P20" s="77">
        <f>SUM(K20*3)+(L20*1)</f>
        <v>0</v>
      </c>
      <c r="Q20" s="65">
        <f>SUM(R20:T20)</f>
        <v>0</v>
      </c>
      <c r="R20" s="68">
        <f>SUM(D20+K20)</f>
        <v>0</v>
      </c>
      <c r="S20" s="59">
        <f>E20+L20</f>
        <v>0</v>
      </c>
      <c r="T20" s="57">
        <f>F20+M20</f>
        <v>0</v>
      </c>
      <c r="U20" s="22">
        <f>SUM(G20+N20)</f>
        <v>0</v>
      </c>
      <c r="V20" s="23">
        <f>SUM(H20+O20)</f>
        <v>0</v>
      </c>
      <c r="W20" s="63">
        <f>SUM(I20+P20)</f>
        <v>0</v>
      </c>
      <c r="X20" s="65">
        <f>U20-V20</f>
        <v>0</v>
      </c>
      <c r="Y20" s="37"/>
      <c r="Z20" s="34">
        <f>SUMIF($C$34:$C$121,C20,$AC$34:$AC$121)+SUMIF($J$34:$J$121,C20,$AC$34:$AC$121)</f>
        <v>0</v>
      </c>
      <c r="AA20" s="35">
        <f>SUMIF($C$34:$C$121,C20,$AD$34:$AD$121)+SUMIF($J$34:$J$121,C20,$AD$34:$AD$121)</f>
        <v>0</v>
      </c>
      <c r="AB20" s="36">
        <f>SUMIF($C$34:$C$121,C20,$AE$34:$AE$121)+SUMIF($J$34:$J$121,C20,$AE$34:$AE$121)</f>
        <v>0</v>
      </c>
      <c r="AC20" s="37"/>
      <c r="AD20" s="37"/>
      <c r="AE20" s="60">
        <f>SUMIF($C$34:$C$121,C20,$AJ$34:$AJ$121)+SUMIF($J$34:$J$121,C20,$AJ$34:$AJ$121)</f>
        <v>0</v>
      </c>
      <c r="AF20" s="60">
        <f>SUMIF($C$34:$C$121,C20,$AJ$34:$AJ$121)+SUMIF($J$34:$J$121,C20,$AJ$34:$AJ$121)</f>
        <v>0</v>
      </c>
      <c r="AG20" s="60">
        <f>SUMIF($C$34:$C$121,C20,$AL$34:$AL$121)+SUMIF($J$34:$J$121,C20,$AL$34:$AL$121)</f>
        <v>0</v>
      </c>
      <c r="AH20" s="60">
        <f>SUMIF($C$34:$C$121,C20,$AM$34:$AM$121)+SUMIF($J$34:$J$121,C20,$AM$34:$AM$121)</f>
        <v>0</v>
      </c>
      <c r="AI20" s="60">
        <f>SUMIF($C$34:$C$121,C20,$AN$34:$AN$121)+SUMIF($J$34:$J$121,C20,$AN$34:$AN$121)</f>
        <v>0</v>
      </c>
      <c r="AJ20" s="60">
        <f>SUMIF($C$34:$C$121,C20,$AO$34:$AO$121)+SUMIF($J$34:$J$121,C20,$AO$34:$AO$121)</f>
        <v>0</v>
      </c>
      <c r="AK20" s="60">
        <f>SUMIF($C$34:$C$121,C20,$AP$34:$AP$121)+SUMIF($J$34:$J$121,C20,$AP$34:$AP$121)</f>
        <v>0</v>
      </c>
      <c r="AL20" s="60">
        <f>SUMIF($C$34:$C$121,C20,$AQ$34:$AQ$121)+SUMIF($J$34:$J$121,C20,$AQ$34:$AQ$121)</f>
        <v>0</v>
      </c>
      <c r="AM20" s="60">
        <f>SUMIF($C$34:$C$121,C20,$AR$34:$AR$121)+SUMIF($J$34:$J$121,C20,$AR$34:$AR$121)</f>
        <v>0</v>
      </c>
      <c r="AN20" s="60">
        <f>SUMIF($C$34:$C$121,C20,$AS$34:$AS$121)+SUMIF($J$34:$J$121,C20,$AS$34:$AS$121)</f>
        <v>0</v>
      </c>
      <c r="AO20" s="55">
        <f>SUMIF($C$34:$C$121,C20,$AT$34:$AT$121)+SUMIF($J$34:$J$121,C20,$AT$34:$AT$121)</f>
        <v>0</v>
      </c>
      <c r="AP20" s="37"/>
      <c r="AQ20" s="37"/>
      <c r="AR20" s="37"/>
      <c r="AS20" s="37"/>
      <c r="AT20" s="37"/>
    </row>
    <row r="21" spans="1:46" s="45" customFormat="1" ht="13.5" thickBot="1">
      <c r="A21" s="37"/>
      <c r="B21" s="35">
        <v>18</v>
      </c>
      <c r="C21" s="159"/>
      <c r="D21" s="158">
        <f>SUMIF($C$34:$C$121,C21,$D$34:$D$121)</f>
        <v>0</v>
      </c>
      <c r="E21" s="158">
        <f>SUMIF($C$34:$C$121,C21,$E$34:$E$69)</f>
        <v>0</v>
      </c>
      <c r="F21" s="158">
        <f>SUMIF($C$34:$C$121,C21,$F$34:$F$121)</f>
        <v>0</v>
      </c>
      <c r="G21" s="158">
        <f>SUMIF($C$34:$C$121,C21,$T$34:$T$121)</f>
        <v>0</v>
      </c>
      <c r="H21" s="158">
        <f>SUMIF($C$34:$C$121,C21,$U$34:$U$121)</f>
        <v>0</v>
      </c>
      <c r="I21" s="28">
        <f>SUM(D21*3)+(E21*1)</f>
        <v>0</v>
      </c>
      <c r="J21" s="24"/>
      <c r="K21" s="20">
        <f>SUMIF($J$34:$J$175,C21,$K$34:$K$175)</f>
        <v>0</v>
      </c>
      <c r="L21" s="21">
        <f>SUMIF($J$34:$J$175,C21,$L$34:$L$175)</f>
        <v>0</v>
      </c>
      <c r="M21" s="21">
        <f>SUMIF($J$34:$J$175,C21,$M$34:$M$175)</f>
        <v>0</v>
      </c>
      <c r="N21" s="22">
        <f>SUMIF($J$34:$J$175,C21,$U$34:$U$175)</f>
        <v>0</v>
      </c>
      <c r="O21" s="23">
        <f>SUMIF($J$34:$J$175,C21,$T$34:$T$175)</f>
        <v>0</v>
      </c>
      <c r="P21" s="77">
        <f>SUM(K21*3)+(L21*1)</f>
        <v>0</v>
      </c>
      <c r="Q21" s="65">
        <f>SUM(R21:T21)</f>
        <v>0</v>
      </c>
      <c r="R21" s="68">
        <f>SUM(D21+K21)</f>
        <v>0</v>
      </c>
      <c r="S21" s="59">
        <f>E21+L21</f>
        <v>0</v>
      </c>
      <c r="T21" s="57">
        <f>F21+M21</f>
        <v>0</v>
      </c>
      <c r="U21" s="22">
        <f>SUM(G21+N21)</f>
        <v>0</v>
      </c>
      <c r="V21" s="23">
        <f>SUM(H21+O21)</f>
        <v>0</v>
      </c>
      <c r="W21" s="63">
        <f>SUM(I21+P21)</f>
        <v>0</v>
      </c>
      <c r="X21" s="65">
        <f>U21-V21</f>
        <v>0</v>
      </c>
      <c r="Y21" s="37"/>
      <c r="Z21" s="34">
        <f>SUMIF($C$34:$C$121,C21,$AC$34:$AC$121)+SUMIF($J$34:$J$121,C21,$AC$34:$AC$121)</f>
        <v>0</v>
      </c>
      <c r="AA21" s="35">
        <f>SUMIF($C$34:$C$121,C21,$AD$34:$AD$121)+SUMIF($J$34:$J$121,C21,$AD$34:$AD$121)</f>
        <v>0</v>
      </c>
      <c r="AB21" s="36">
        <f>SUMIF($C$34:$C$121,C21,$AE$34:$AE$121)+SUMIF($J$34:$J$121,C21,$AE$34:$AE$121)</f>
        <v>0</v>
      </c>
      <c r="AC21" s="37"/>
      <c r="AD21" s="37"/>
      <c r="AE21" s="60">
        <f>SUMIF($C$34:$C$121,C21,$AJ$34:$AJ$121)+SUMIF($J$34:$J$121,C21,$AJ$34:$AJ$121)</f>
        <v>0</v>
      </c>
      <c r="AF21" s="60">
        <f>SUMIF($C$34:$C$121,C21,$AJ$34:$AJ$121)+SUMIF($J$34:$J$121,C21,$AJ$34:$AJ$121)</f>
        <v>0</v>
      </c>
      <c r="AG21" s="60">
        <f>SUMIF($C$34:$C$121,C21,$AL$34:$AL$121)+SUMIF($J$34:$J$121,C21,$AL$34:$AL$121)</f>
        <v>0</v>
      </c>
      <c r="AH21" s="60">
        <f>SUMIF($C$34:$C$121,C21,$AM$34:$AM$121)+SUMIF($J$34:$J$121,C21,$AM$34:$AM$121)</f>
        <v>0</v>
      </c>
      <c r="AI21" s="60">
        <f>SUMIF($C$34:$C$121,C21,$AN$34:$AN$121)+SUMIF($J$34:$J$121,C21,$AN$34:$AN$121)</f>
        <v>0</v>
      </c>
      <c r="AJ21" s="60">
        <f>SUMIF($C$34:$C$121,C21,$AO$34:$AO$121)+SUMIF($J$34:$J$121,C21,$AO$34:$AO$121)</f>
        <v>0</v>
      </c>
      <c r="AK21" s="60">
        <f>SUMIF($C$34:$C$121,C21,$AP$34:$AP$121)+SUMIF($J$34:$J$121,C21,$AP$34:$AP$121)</f>
        <v>0</v>
      </c>
      <c r="AL21" s="60">
        <f>SUMIF($C$34:$C$121,C21,$AQ$34:$AQ$121)+SUMIF($J$34:$J$121,C21,$AQ$34:$AQ$121)</f>
        <v>0</v>
      </c>
      <c r="AM21" s="60">
        <f>SUMIF($C$34:$C$121,C21,$AR$34:$AR$121)+SUMIF($J$34:$J$121,C21,$AR$34:$AR$121)</f>
        <v>0</v>
      </c>
      <c r="AN21" s="60">
        <f>SUMIF($C$34:$C$121,C21,$AS$34:$AS$121)+SUMIF($J$34:$J$121,C21,$AS$34:$AS$121)</f>
        <v>0</v>
      </c>
      <c r="AO21" s="55">
        <f>SUMIF($C$34:$C$121,C21,$AT$34:$AT$121)+SUMIF($J$34:$J$121,C21,$AT$34:$AT$121)</f>
        <v>0</v>
      </c>
      <c r="AP21" s="37"/>
      <c r="AQ21" s="37"/>
      <c r="AR21" s="37"/>
      <c r="AS21" s="37"/>
      <c r="AT21" s="37"/>
    </row>
    <row r="22" spans="1:46" s="45" customFormat="1" ht="13.5" thickBot="1">
      <c r="A22" s="37"/>
      <c r="B22" s="35">
        <v>19</v>
      </c>
      <c r="C22" s="159"/>
      <c r="D22" s="158">
        <f>SUMIF($C$34:$C$121,C22,$D$34:$D$121)</f>
        <v>0</v>
      </c>
      <c r="E22" s="158">
        <f>SUMIF($C$34:$C$121,C22,$E$34:$E$69)</f>
        <v>0</v>
      </c>
      <c r="F22" s="158">
        <f>SUMIF($C$34:$C$121,C22,$F$34:$F$121)</f>
        <v>0</v>
      </c>
      <c r="G22" s="158">
        <f>SUMIF($C$34:$C$121,C22,$T$34:$T$121)</f>
        <v>0</v>
      </c>
      <c r="H22" s="158">
        <f>SUMIF($C$34:$C$121,C22,$U$34:$U$121)</f>
        <v>0</v>
      </c>
      <c r="I22" s="28">
        <f>SUM(D22*3)+(E22*1)</f>
        <v>0</v>
      </c>
      <c r="J22" s="24"/>
      <c r="K22" s="20">
        <f>SUMIF($J$34:$J$175,C22,$K$34:$K$175)</f>
        <v>0</v>
      </c>
      <c r="L22" s="21">
        <f>SUMIF($J$34:$J$175,C22,$L$34:$L$175)</f>
        <v>0</v>
      </c>
      <c r="M22" s="21">
        <f>SUMIF($J$34:$J$175,C22,$M$34:$M$175)</f>
        <v>0</v>
      </c>
      <c r="N22" s="22">
        <f>SUMIF($J$34:$J$175,C22,$U$34:$U$175)</f>
        <v>0</v>
      </c>
      <c r="O22" s="23">
        <f>SUMIF($J$34:$J$175,C22,$T$34:$T$175)</f>
        <v>0</v>
      </c>
      <c r="P22" s="77">
        <f>SUM(K22*3)+(L22*1)</f>
        <v>0</v>
      </c>
      <c r="Q22" s="65">
        <f>SUM(R22:T22)</f>
        <v>0</v>
      </c>
      <c r="R22" s="68">
        <f>SUM(D22+K22)</f>
        <v>0</v>
      </c>
      <c r="S22" s="59">
        <f>E22+L22</f>
        <v>0</v>
      </c>
      <c r="T22" s="57">
        <f>F22+M22</f>
        <v>0</v>
      </c>
      <c r="U22" s="22">
        <f>SUM(G22+N22)</f>
        <v>0</v>
      </c>
      <c r="V22" s="23">
        <f>SUM(H22+O22)</f>
        <v>0</v>
      </c>
      <c r="W22" s="63">
        <f>SUM(I22+P22)</f>
        <v>0</v>
      </c>
      <c r="X22" s="65">
        <f>U22-V22</f>
        <v>0</v>
      </c>
      <c r="Y22" s="37"/>
      <c r="Z22" s="34">
        <f>SUMIF($C$34:$C$121,C22,$AC$34:$AC$121)+SUMIF($J$34:$J$121,C22,$AC$34:$AC$121)</f>
        <v>0</v>
      </c>
      <c r="AA22" s="35">
        <f>SUMIF($C$34:$C$121,C22,$AD$34:$AD$121)+SUMIF($J$34:$J$121,C22,$AD$34:$AD$121)</f>
        <v>0</v>
      </c>
      <c r="AB22" s="36">
        <f>SUMIF($C$34:$C$121,C22,$AE$34:$AE$121)+SUMIF($J$34:$J$121,C22,$AE$34:$AE$121)</f>
        <v>0</v>
      </c>
      <c r="AC22" s="37"/>
      <c r="AD22" s="37"/>
      <c r="AE22" s="60">
        <f>SUMIF($C$34:$C$121,C22,$AJ$34:$AJ$121)+SUMIF($J$34:$J$121,C22,$AJ$34:$AJ$121)</f>
        <v>0</v>
      </c>
      <c r="AF22" s="60">
        <f>SUMIF($C$34:$C$121,C22,$AJ$34:$AJ$121)+SUMIF($J$34:$J$121,C22,$AJ$34:$AJ$121)</f>
        <v>0</v>
      </c>
      <c r="AG22" s="60">
        <f>SUMIF($C$34:$C$121,C22,$AL$34:$AL$121)+SUMIF($J$34:$J$121,C22,$AL$34:$AL$121)</f>
        <v>0</v>
      </c>
      <c r="AH22" s="60">
        <f>SUMIF($C$34:$C$121,C22,$AM$34:$AM$121)+SUMIF($J$34:$J$121,C22,$AM$34:$AM$121)</f>
        <v>0</v>
      </c>
      <c r="AI22" s="60">
        <f>SUMIF($C$34:$C$121,C22,$AN$34:$AN$121)+SUMIF($J$34:$J$121,C22,$AN$34:$AN$121)</f>
        <v>0</v>
      </c>
      <c r="AJ22" s="60">
        <f>SUMIF($C$34:$C$121,C22,$AO$34:$AO$121)+SUMIF($J$34:$J$121,C22,$AO$34:$AO$121)</f>
        <v>0</v>
      </c>
      <c r="AK22" s="60">
        <f>SUMIF($C$34:$C$121,C22,$AP$34:$AP$121)+SUMIF($J$34:$J$121,C22,$AP$34:$AP$121)</f>
        <v>0</v>
      </c>
      <c r="AL22" s="60">
        <f>SUMIF($C$34:$C$121,C22,$AQ$34:$AQ$121)+SUMIF($J$34:$J$121,C22,$AQ$34:$AQ$121)</f>
        <v>0</v>
      </c>
      <c r="AM22" s="60">
        <f>SUMIF($C$34:$C$121,C22,$AR$34:$AR$121)+SUMIF($J$34:$J$121,C22,$AR$34:$AR$121)</f>
        <v>0</v>
      </c>
      <c r="AN22" s="60">
        <f>SUMIF($C$34:$C$121,C22,$AS$34:$AS$121)+SUMIF($J$34:$J$121,C22,$AS$34:$AS$121)</f>
        <v>0</v>
      </c>
      <c r="AO22" s="55">
        <f>SUMIF($C$34:$C$121,C22,$AT$34:$AT$121)+SUMIF($J$34:$J$121,C22,$AT$34:$AT$121)</f>
        <v>0</v>
      </c>
      <c r="AP22" s="37"/>
      <c r="AQ22" s="37"/>
      <c r="AR22" s="37"/>
      <c r="AS22" s="37"/>
      <c r="AT22" s="37"/>
    </row>
    <row r="23" spans="1:46" s="45" customFormat="1" ht="13.5" thickBot="1">
      <c r="A23" s="37"/>
      <c r="B23" s="35">
        <v>20</v>
      </c>
      <c r="C23" s="159"/>
      <c r="D23" s="158">
        <f>SUMIF($C$34:$C$121,C23,$D$34:$D$121)</f>
        <v>0</v>
      </c>
      <c r="E23" s="158">
        <f>SUMIF($C$34:$C$121,C23,$E$34:$E$69)</f>
        <v>0</v>
      </c>
      <c r="F23" s="158">
        <f>SUMIF($C$34:$C$121,C23,$F$34:$F$121)</f>
        <v>0</v>
      </c>
      <c r="G23" s="158">
        <f>SUMIF($C$34:$C$121,C23,$T$34:$T$121)</f>
        <v>0</v>
      </c>
      <c r="H23" s="158">
        <f>SUMIF($C$34:$C$121,C23,$U$34:$U$121)</f>
        <v>0</v>
      </c>
      <c r="I23" s="28">
        <f>SUM(D23*3)+(E23*1)</f>
        <v>0</v>
      </c>
      <c r="J23" s="24"/>
      <c r="K23" s="29">
        <f>SUMIF($J$34:$J$69,C23,$K$34:$K$69)</f>
        <v>0</v>
      </c>
      <c r="L23" s="30">
        <f>SUMIF($J$34:$J$69,C23,$L$34:$L$69)</f>
        <v>0</v>
      </c>
      <c r="M23" s="31">
        <f>SUMIF($J$34:$J$175,C23,$M$34:$M$175)</f>
        <v>0</v>
      </c>
      <c r="N23" s="22">
        <f>SUMIF($J$34:$J$175,C23,$U$34:$U$175)</f>
        <v>0</v>
      </c>
      <c r="O23" s="23">
        <f>SUMIF($J$34:$J$175,C23,$T$34:$T$175)</f>
        <v>0</v>
      </c>
      <c r="P23" s="76">
        <f>SUM(K23*3)+(L23*1)</f>
        <v>0</v>
      </c>
      <c r="Q23" s="65">
        <f>SUM(R23:T23)</f>
        <v>0</v>
      </c>
      <c r="R23" s="68">
        <f>SUM(D23+K23)</f>
        <v>0</v>
      </c>
      <c r="S23" s="40">
        <f>E23+L23</f>
        <v>0</v>
      </c>
      <c r="T23" s="57">
        <f>F23+M23</f>
        <v>0</v>
      </c>
      <c r="U23" s="32">
        <f>SUM(G23+N23)</f>
        <v>0</v>
      </c>
      <c r="V23" s="33">
        <f>SUM(H23+O23)</f>
        <v>0</v>
      </c>
      <c r="W23" s="62">
        <f>SUM(I23+P23)</f>
        <v>0</v>
      </c>
      <c r="X23" s="74">
        <f>U23-V23</f>
        <v>0</v>
      </c>
      <c r="Y23" s="37"/>
      <c r="Z23" s="46">
        <f>SUMIF($C$34:$C$121,C23,$AC$34:$AC$121)+SUMIF($J$34:$J$121,C23,$AC$34:$AC$121)</f>
        <v>0</v>
      </c>
      <c r="AA23" s="47">
        <f>SUMIF($C$34:$C$121,C23,$AD$34:$AD$121)+SUMIF($J$34:$J$121,C23,$AD$34:$AD$121)</f>
        <v>0</v>
      </c>
      <c r="AB23" s="48">
        <f>SUMIF($C$34:$C$121,C23,$AE$34:$AE$121)+SUMIF($J$34:$J$121,C23,$AE$34:$AE$121)</f>
        <v>0</v>
      </c>
      <c r="AC23" s="37"/>
      <c r="AD23" s="37"/>
      <c r="AE23" s="73">
        <f>SUMIF($C$34:$C$121,C23,$AJ$34:$AJ$121)+SUMIF($J$34:$J$121,C23,$AJ$34:$AJ$121)</f>
        <v>0</v>
      </c>
      <c r="AF23" s="73">
        <f>SUMIF($C$34:$C$121,C23,$AJ$34:$AJ$121)+SUMIF($J$34:$J$121,C23,$AJ$34:$AJ$121)</f>
        <v>0</v>
      </c>
      <c r="AG23" s="73">
        <f>SUMIF($C$34:$C$121,C23,$AL$34:$AL$121)+SUMIF($J$34:$J$121,C23,$AL$34:$AL$121)</f>
        <v>0</v>
      </c>
      <c r="AH23" s="73">
        <f>SUMIF($C$34:$C$121,C23,$AM$34:$AM$121)+SUMIF($J$34:$J$121,C23,$AM$34:$AM$121)</f>
        <v>0</v>
      </c>
      <c r="AI23" s="73">
        <f>SUMIF($C$34:$C$121,C23,$AN$34:$AN$121)+SUMIF($J$34:$J$121,C23,$AN$34:$AN$121)</f>
        <v>0</v>
      </c>
      <c r="AJ23" s="73">
        <f>SUMIF($C$34:$C$121,C23,$AO$34:$AO$121)+SUMIF($J$34:$J$121,C23,$AO$34:$AO$121)</f>
        <v>0</v>
      </c>
      <c r="AK23" s="73">
        <f>SUMIF($C$34:$C$121,C23,$AP$34:$AP$121)+SUMIF($J$34:$J$121,C23,$AP$34:$AP$121)</f>
        <v>0</v>
      </c>
      <c r="AL23" s="73">
        <f>SUMIF($C$34:$C$121,C23,$AQ$34:$AQ$121)+SUMIF($J$34:$J$121,C23,$AQ$34:$AQ$121)</f>
        <v>0</v>
      </c>
      <c r="AM23" s="73">
        <f>SUMIF($C$34:$C$121,C23,$AR$34:$AR$121)+SUMIF($J$34:$J$121,C23,$AR$34:$AR$121)</f>
        <v>0</v>
      </c>
      <c r="AN23" s="73">
        <f>SUMIF($C$34:$C$121,C23,$AS$34:$AS$121)+SUMIF($J$34:$J$121,C23,$AS$34:$AS$121)</f>
        <v>0</v>
      </c>
      <c r="AO23" s="58">
        <f>SUMIF($C$34:$C$121,C23,$AT$34:$AT$121)+SUMIF($J$34:$J$121,C23,$AT$34:$AT$121)</f>
        <v>0</v>
      </c>
      <c r="AP23" s="37"/>
      <c r="AQ23" s="37"/>
      <c r="AR23" s="37"/>
      <c r="AS23" s="37"/>
      <c r="AT23" s="37"/>
    </row>
    <row r="24" spans="1:46" s="45" customFormat="1" ht="13.5" thickBot="1">
      <c r="A24" s="37"/>
      <c r="C24" s="51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75"/>
      <c r="X24" s="24"/>
      <c r="Y24" s="37"/>
      <c r="AC24" s="37"/>
      <c r="AD24" s="37"/>
      <c r="AP24" s="37"/>
      <c r="AQ24" s="37"/>
      <c r="AR24" s="37"/>
      <c r="AS24" s="37"/>
      <c r="AT24" s="37"/>
    </row>
    <row r="25" spans="1:46" s="45" customFormat="1" ht="13.5" thickBot="1">
      <c r="A25" s="37"/>
      <c r="C25" s="51"/>
      <c r="D25" s="24"/>
      <c r="E25" s="24"/>
      <c r="F25" s="24"/>
      <c r="G25" s="24"/>
      <c r="H25" s="24"/>
      <c r="I25" s="24"/>
      <c r="J25" s="24"/>
      <c r="K25" s="24"/>
      <c r="L25" s="24"/>
      <c r="M25" s="167" t="s">
        <v>37</v>
      </c>
      <c r="N25" s="168"/>
      <c r="O25" s="168"/>
      <c r="P25" s="185"/>
      <c r="Q25" s="129">
        <f>SUM(AC43+AC54+AC65+AC76+AC87+AC98+AC109)</f>
        <v>56</v>
      </c>
      <c r="R25" s="24"/>
      <c r="S25" s="24"/>
      <c r="T25" s="24"/>
      <c r="U25" s="37"/>
      <c r="V25" s="24"/>
      <c r="W25" s="75"/>
      <c r="X25" s="24"/>
      <c r="Y25" s="37"/>
      <c r="AC25" s="37"/>
      <c r="AD25" s="37"/>
      <c r="AP25" s="37"/>
      <c r="AQ25" s="37"/>
      <c r="AR25" s="37"/>
      <c r="AS25" s="37"/>
      <c r="AT25" s="37"/>
    </row>
    <row r="26" spans="1:46" s="45" customFormat="1" ht="13.5" thickBot="1">
      <c r="A26" s="37"/>
      <c r="C26" s="51"/>
      <c r="D26" s="24"/>
      <c r="E26" s="24"/>
      <c r="F26" s="24"/>
      <c r="G26" s="24"/>
      <c r="H26" s="24"/>
      <c r="I26" s="24"/>
      <c r="J26" s="24"/>
      <c r="K26" s="24"/>
      <c r="L26" s="24"/>
      <c r="M26" s="167" t="s">
        <v>38</v>
      </c>
      <c r="N26" s="168"/>
      <c r="O26" s="168"/>
      <c r="P26" s="185"/>
      <c r="Q26" s="129">
        <f>SUM(U4:U23)</f>
        <v>151</v>
      </c>
      <c r="R26" s="24"/>
      <c r="S26" s="24"/>
      <c r="T26" s="24"/>
      <c r="U26" s="24"/>
      <c r="V26" s="24"/>
      <c r="W26" s="75"/>
      <c r="X26" s="24"/>
      <c r="Y26" s="37"/>
      <c r="AC26" s="37"/>
      <c r="AD26" s="37"/>
      <c r="AP26" s="37"/>
      <c r="AQ26" s="37"/>
      <c r="AR26" s="37"/>
      <c r="AS26" s="37"/>
      <c r="AT26" s="37"/>
    </row>
    <row r="27" spans="1:46" s="45" customFormat="1" ht="13.5" thickBot="1">
      <c r="A27" s="37"/>
      <c r="C27" s="51"/>
      <c r="D27" s="24"/>
      <c r="E27" s="24"/>
      <c r="F27" s="24"/>
      <c r="G27" s="24"/>
      <c r="H27" s="24"/>
      <c r="I27" s="24"/>
      <c r="J27" s="24"/>
      <c r="K27" s="24"/>
      <c r="L27" s="24"/>
      <c r="M27" s="167" t="s">
        <v>39</v>
      </c>
      <c r="N27" s="168"/>
      <c r="O27" s="168"/>
      <c r="P27" s="185"/>
      <c r="Q27" s="131">
        <f>Q26/Q25</f>
        <v>2.6964285714285716</v>
      </c>
      <c r="R27" s="24"/>
      <c r="S27" s="24"/>
      <c r="T27" s="24"/>
      <c r="U27" s="24"/>
      <c r="V27" s="24"/>
      <c r="W27" s="75"/>
      <c r="X27" s="24"/>
      <c r="Y27" s="37"/>
      <c r="AC27" s="37"/>
      <c r="AD27" s="37"/>
      <c r="AP27" s="37"/>
      <c r="AQ27" s="37"/>
      <c r="AR27" s="37"/>
      <c r="AS27" s="37"/>
      <c r="AT27" s="37"/>
    </row>
    <row r="28" spans="1:46" s="45" customFormat="1" ht="12.75">
      <c r="A28" s="37"/>
      <c r="B28" s="37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X28" s="37"/>
      <c r="Y28" s="37"/>
      <c r="AC28" s="37"/>
      <c r="AD28" s="37"/>
      <c r="AP28" s="37"/>
      <c r="AQ28" s="37"/>
      <c r="AR28" s="37"/>
      <c r="AS28" s="37"/>
      <c r="AT28" s="37"/>
    </row>
    <row r="29" spans="1:46" s="45" customFormat="1" ht="12.75">
      <c r="A29" s="37"/>
      <c r="B29" s="37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</row>
    <row r="30" spans="3:22" ht="13.5" thickBot="1">
      <c r="C30" s="1"/>
      <c r="D30" s="2"/>
      <c r="E30" s="2"/>
      <c r="F30" s="9"/>
      <c r="G30" s="2"/>
      <c r="H30" s="2"/>
      <c r="I30" s="2"/>
      <c r="J30" s="2"/>
      <c r="K30" s="2"/>
      <c r="L30" s="2"/>
      <c r="M30" s="2"/>
      <c r="N30" s="2"/>
      <c r="O30" s="2"/>
      <c r="P30" s="2"/>
      <c r="Q30" s="1"/>
      <c r="R30" s="2"/>
      <c r="S30" s="53"/>
      <c r="T30" s="54"/>
      <c r="U30" s="2"/>
      <c r="V30" s="2"/>
    </row>
    <row r="31" spans="3:46" ht="21.75" customHeight="1" thickBot="1">
      <c r="C31" s="180" t="s">
        <v>169</v>
      </c>
      <c r="D31" s="181"/>
      <c r="E31" s="181"/>
      <c r="F31" s="181"/>
      <c r="G31" s="181"/>
      <c r="H31" s="181"/>
      <c r="I31" s="181"/>
      <c r="J31" s="181"/>
      <c r="K31" s="182"/>
      <c r="L31" s="9"/>
      <c r="M31" s="9"/>
      <c r="N31" s="9"/>
      <c r="O31" s="9"/>
      <c r="P31" s="9"/>
      <c r="R31" s="176" t="s">
        <v>0</v>
      </c>
      <c r="S31" s="177"/>
      <c r="T31" s="178" t="s">
        <v>1</v>
      </c>
      <c r="U31" s="179"/>
      <c r="X31" s="258" t="s">
        <v>172</v>
      </c>
      <c r="Y31" s="255" t="s">
        <v>173</v>
      </c>
      <c r="Z31" s="259" t="s">
        <v>174</v>
      </c>
      <c r="AA31" s="260" t="s">
        <v>175</v>
      </c>
      <c r="AB31" s="261" t="s">
        <v>176</v>
      </c>
      <c r="AC31" s="262" t="s">
        <v>19</v>
      </c>
      <c r="AD31" s="262" t="s">
        <v>20</v>
      </c>
      <c r="AE31" s="263" t="s">
        <v>21</v>
      </c>
      <c r="AF31" s="90"/>
      <c r="AG31" s="90"/>
      <c r="AH31" s="253" t="s">
        <v>178</v>
      </c>
      <c r="AI31" s="254" t="s">
        <v>179</v>
      </c>
      <c r="AJ31" s="255" t="s">
        <v>2</v>
      </c>
      <c r="AK31" s="255" t="s">
        <v>3</v>
      </c>
      <c r="AL31" s="255" t="s">
        <v>12</v>
      </c>
      <c r="AM31" s="255" t="s">
        <v>4</v>
      </c>
      <c r="AN31" s="255" t="s">
        <v>5</v>
      </c>
      <c r="AO31" s="256" t="s">
        <v>7</v>
      </c>
      <c r="AP31" s="255" t="s">
        <v>6</v>
      </c>
      <c r="AQ31" s="255" t="s">
        <v>8</v>
      </c>
      <c r="AR31" s="256" t="s">
        <v>9</v>
      </c>
      <c r="AS31" s="255" t="s">
        <v>10</v>
      </c>
      <c r="AT31" s="257" t="s">
        <v>11</v>
      </c>
    </row>
    <row r="32" spans="3:46" ht="13.5" thickBot="1">
      <c r="C32" s="2" t="s">
        <v>166</v>
      </c>
      <c r="D32" s="9"/>
      <c r="E32" s="9"/>
      <c r="F32" s="9"/>
      <c r="G32" s="9"/>
      <c r="H32" s="2"/>
      <c r="I32" s="2"/>
      <c r="J32" s="2" t="s">
        <v>167</v>
      </c>
      <c r="K32" s="9"/>
      <c r="L32" s="9"/>
      <c r="M32" s="9"/>
      <c r="N32" s="9"/>
      <c r="O32" s="9"/>
      <c r="P32" s="9"/>
      <c r="R32" s="176" t="s">
        <v>171</v>
      </c>
      <c r="S32" s="177"/>
      <c r="T32" s="231" t="s">
        <v>170</v>
      </c>
      <c r="U32" s="231"/>
      <c r="Z32" s="3"/>
      <c r="AA32" s="3"/>
      <c r="AB32" s="3"/>
      <c r="AC32" s="264" t="s">
        <v>177</v>
      </c>
      <c r="AD32" s="265"/>
      <c r="AE32" s="266"/>
      <c r="AF32" s="3"/>
      <c r="AG32" s="3"/>
      <c r="AH32" s="3"/>
      <c r="AJ32" s="2"/>
      <c r="AK32" s="2"/>
      <c r="AL32" s="2"/>
      <c r="AM32" s="2"/>
      <c r="AN32" s="2"/>
      <c r="AO32" s="4"/>
      <c r="AP32" s="2"/>
      <c r="AQ32" s="2"/>
      <c r="AR32" s="4"/>
      <c r="AS32" s="2"/>
      <c r="AT32" s="2"/>
    </row>
    <row r="33" spans="1:35" ht="13.5" thickBot="1">
      <c r="A33" s="66"/>
      <c r="B33" s="66"/>
      <c r="D33" s="5" t="s">
        <v>14</v>
      </c>
      <c r="E33" s="10" t="s">
        <v>13</v>
      </c>
      <c r="F33" s="10" t="s">
        <v>15</v>
      </c>
      <c r="I33" s="66"/>
      <c r="K33" s="5" t="s">
        <v>14</v>
      </c>
      <c r="L33" s="10" t="s">
        <v>13</v>
      </c>
      <c r="M33" s="10" t="s">
        <v>15</v>
      </c>
      <c r="AA33" s="5"/>
      <c r="AB33" s="5"/>
      <c r="AC33" s="17"/>
      <c r="AD33" s="17"/>
      <c r="AE33" s="17"/>
      <c r="AF33" s="1"/>
      <c r="AG33" s="1"/>
      <c r="AH33" s="235" t="s">
        <v>5</v>
      </c>
      <c r="AI33" s="195" t="s">
        <v>6</v>
      </c>
    </row>
    <row r="34" spans="1:56" ht="13.5" thickBot="1">
      <c r="A34" s="107"/>
      <c r="B34" s="169" t="s">
        <v>25</v>
      </c>
      <c r="C34" s="270" t="str">
        <f>'ULAZ POD.'!E4</f>
        <v>STANDARD LIEGE</v>
      </c>
      <c r="D34" s="13">
        <f aca="true" t="shared" si="0" ref="D34:D41">IF(T34&gt;U34,1,"")</f>
      </c>
      <c r="E34" s="14">
        <f aca="true" t="shared" si="1" ref="E34:E41">IF(T34="","",IF(C34=0,"",IF(T34=U34,1,"")))</f>
        <v>1</v>
      </c>
      <c r="F34" s="11">
        <f aca="true" t="shared" si="2" ref="F34:F41">IF(U34&gt;T34,1,"")</f>
      </c>
      <c r="G34" s="18"/>
      <c r="H34" s="19"/>
      <c r="I34" s="71"/>
      <c r="J34" s="159" t="str">
        <f>'ULAZ POD.'!G4</f>
        <v>ZULTE-WAREGEM</v>
      </c>
      <c r="K34" s="13">
        <f aca="true" t="shared" si="3" ref="K34:K41">IF(U34&gt;T34,1,"")</f>
      </c>
      <c r="L34" s="15">
        <f aca="true" t="shared" si="4" ref="L34:L41">IF(U34="","",IF(J34=0,"",IF(T34=U34,1,"")))</f>
        <v>1</v>
      </c>
      <c r="M34" s="12">
        <f aca="true" t="shared" si="5" ref="M34:M41">IF(T34&gt;U34,1,"")</f>
      </c>
      <c r="N34" s="16"/>
      <c r="O34" s="16"/>
      <c r="P34" s="16"/>
      <c r="Q34" s="1"/>
      <c r="R34" s="225">
        <v>0</v>
      </c>
      <c r="S34" s="219">
        <v>1</v>
      </c>
      <c r="T34" s="201">
        <v>1</v>
      </c>
      <c r="U34" s="196">
        <v>1</v>
      </c>
      <c r="X34" s="78">
        <f>IF(R34="","",IF(R34=S34,"X",IF(R34&lt;S34,2,IF(R34&gt;S34,1,0))))</f>
        <v>2</v>
      </c>
      <c r="Y34" s="27" t="str">
        <f aca="true" t="shared" si="6" ref="Y34:Y41">IF(T34="","",IF(T34=U34,"X",IF(T34&lt;U34,2,IF(T34&gt;U34,1,0))))</f>
        <v>X</v>
      </c>
      <c r="Z34" s="8">
        <f>IF(T34="","",SUM(T34:U34))</f>
        <v>2</v>
      </c>
      <c r="AA34" s="6">
        <f aca="true" t="shared" si="7" ref="AA34:AA41">IF(R34="","",SUM(R34:S34))</f>
        <v>1</v>
      </c>
      <c r="AB34" s="7">
        <f aca="true" t="shared" si="8" ref="AB34:AB41">IF(T34="","",Z34-AA34)</f>
        <v>1</v>
      </c>
      <c r="AC34" s="115">
        <f aca="true" t="shared" si="9" ref="AC34:AC41">IF(AA34&gt;AB34,1,"")</f>
      </c>
      <c r="AD34" s="116">
        <f aca="true" t="shared" si="10" ref="AD34:AD41">IF(S34="","",IF(AA34=AB34,1,""))</f>
        <v>1</v>
      </c>
      <c r="AE34" s="117">
        <f aca="true" t="shared" si="11" ref="AE34:AE41">IF(AB34&gt;AA34,1,"")</f>
      </c>
      <c r="AF34" s="26"/>
      <c r="AG34" s="26"/>
      <c r="AH34" s="79">
        <f aca="true" t="shared" si="12" ref="AH34:AH41">IF(Z34&lt;=2,1,"")</f>
        <v>1</v>
      </c>
      <c r="AI34" s="80">
        <f>IF(Z34="","",IF(Z34&gt;=3,1,""))</f>
      </c>
      <c r="AJ34" s="246">
        <f aca="true" t="shared" si="13" ref="AJ34:AJ43">IF(AA34="","",IF(AA34&gt;0,1,""))</f>
        <v>1</v>
      </c>
      <c r="AK34" s="27">
        <f aca="true" t="shared" si="14" ref="AK34:AL41">IF(AA34="","",IF(AA34&gt;=2,1,""))</f>
      </c>
      <c r="AL34" s="27">
        <f t="shared" si="14"/>
      </c>
      <c r="AM34" s="27">
        <f aca="true" t="shared" si="15" ref="AM34:AM41">IF(Z34&lt;=1,1,"")</f>
      </c>
      <c r="AN34" s="27">
        <f aca="true" t="shared" si="16" ref="AN34:AN41">IF(Z34&lt;=2,1,"")</f>
        <v>1</v>
      </c>
      <c r="AO34" s="27">
        <f aca="true" t="shared" si="17" ref="AO34:AO41">IF(Z34=2,1,IF(Z34=3,1,""))</f>
        <v>1</v>
      </c>
      <c r="AP34" s="27">
        <f aca="true" t="shared" si="18" ref="AP34:AP41">IF(Z34="","",IF(Z34&gt;=3,1,""))</f>
      </c>
      <c r="AQ34" s="27">
        <f aca="true" t="shared" si="19" ref="AQ34:AQ41">IF(Z34="","",IF(Z34&gt;=4,1,""))</f>
      </c>
      <c r="AR34" s="27">
        <f aca="true" t="shared" si="20" ref="AR34:AR41">IF(Z34=4,1,IF(Z34=5,1,IF(Z34=6,1,"")))</f>
      </c>
      <c r="AS34" s="27">
        <f aca="true" t="shared" si="21" ref="AS34:AS41">IF(Z34="","",IF(Z34&gt;=5,1,""))</f>
      </c>
      <c r="AT34" s="247">
        <f aca="true" t="shared" si="22" ref="AT34:AT41">IF(Z34="","",IF(Z34&gt;=7,1,""))</f>
      </c>
      <c r="AV34" s="49"/>
      <c r="AW34" s="19"/>
      <c r="AX34" s="85"/>
      <c r="AY34" s="19"/>
      <c r="AZ34" s="19"/>
      <c r="BA34" s="174"/>
      <c r="BB34" s="174"/>
      <c r="BC34" s="175"/>
      <c r="BD34" s="175"/>
    </row>
    <row r="35" spans="1:56" ht="13.5" thickBot="1">
      <c r="A35" s="107"/>
      <c r="B35" s="170"/>
      <c r="C35" s="271" t="str">
        <f>'ULAZ POD.'!E5</f>
        <v>ANDERLECHT</v>
      </c>
      <c r="D35" s="13">
        <f t="shared" si="0"/>
        <v>1</v>
      </c>
      <c r="E35" s="14">
        <f t="shared" si="1"/>
      </c>
      <c r="F35" s="11">
        <f t="shared" si="2"/>
      </c>
      <c r="G35" s="18"/>
      <c r="H35" s="19"/>
      <c r="I35" s="71"/>
      <c r="J35" s="215" t="str">
        <f>'ULAZ POD.'!G5</f>
        <v>EUPEN</v>
      </c>
      <c r="K35" s="13">
        <f t="shared" si="3"/>
      </c>
      <c r="L35" s="15">
        <f t="shared" si="4"/>
      </c>
      <c r="M35" s="12">
        <f t="shared" si="5"/>
        <v>1</v>
      </c>
      <c r="N35" s="16"/>
      <c r="O35" s="16"/>
      <c r="P35" s="16"/>
      <c r="Q35" s="1"/>
      <c r="R35" s="226">
        <v>0</v>
      </c>
      <c r="S35" s="220">
        <v>1</v>
      </c>
      <c r="T35" s="202">
        <v>4</v>
      </c>
      <c r="U35" s="198">
        <v>1</v>
      </c>
      <c r="X35" s="78">
        <f aca="true" t="shared" si="23" ref="X35:X98">IF(R35="","",IF(R35=S35,"X",IF(R35&lt;S35,2,IF(R35&gt;S35,1,0))))</f>
        <v>2</v>
      </c>
      <c r="Y35" s="27">
        <f t="shared" si="6"/>
        <v>1</v>
      </c>
      <c r="Z35" s="8">
        <f>IF(T35="","",SUM(T35:U35))</f>
        <v>5</v>
      </c>
      <c r="AA35" s="6">
        <f t="shared" si="7"/>
        <v>1</v>
      </c>
      <c r="AB35" s="7">
        <f t="shared" si="8"/>
        <v>4</v>
      </c>
      <c r="AC35" s="115">
        <f t="shared" si="9"/>
      </c>
      <c r="AD35" s="116">
        <f t="shared" si="10"/>
      </c>
      <c r="AE35" s="117">
        <f t="shared" si="11"/>
        <v>1</v>
      </c>
      <c r="AF35" s="26"/>
      <c r="AG35" s="26"/>
      <c r="AH35" s="81">
        <f t="shared" si="12"/>
      </c>
      <c r="AI35" s="82">
        <f>IF(Z35="","",IF(Z35&gt;=3,1,""))</f>
        <v>1</v>
      </c>
      <c r="AJ35" s="248">
        <f t="shared" si="13"/>
        <v>1</v>
      </c>
      <c r="AK35" s="234">
        <f t="shared" si="14"/>
      </c>
      <c r="AL35" s="234">
        <f t="shared" si="14"/>
        <v>1</v>
      </c>
      <c r="AM35" s="234">
        <f t="shared" si="15"/>
      </c>
      <c r="AN35" s="234">
        <f t="shared" si="16"/>
      </c>
      <c r="AO35" s="234">
        <f t="shared" si="17"/>
      </c>
      <c r="AP35" s="234">
        <f t="shared" si="18"/>
        <v>1</v>
      </c>
      <c r="AQ35" s="234">
        <f t="shared" si="19"/>
        <v>1</v>
      </c>
      <c r="AR35" s="234">
        <f t="shared" si="20"/>
        <v>1</v>
      </c>
      <c r="AS35" s="234">
        <f t="shared" si="21"/>
        <v>1</v>
      </c>
      <c r="AT35" s="249">
        <f t="shared" si="22"/>
      </c>
      <c r="AV35" s="49"/>
      <c r="AW35" s="19"/>
      <c r="AX35" s="85"/>
      <c r="AY35" s="19"/>
      <c r="AZ35" s="19"/>
      <c r="BA35" s="174"/>
      <c r="BB35" s="174"/>
      <c r="BC35" s="175"/>
      <c r="BD35" s="175"/>
    </row>
    <row r="36" spans="1:56" ht="13.5" thickBot="1">
      <c r="A36" s="107"/>
      <c r="B36" s="170"/>
      <c r="C36" s="271" t="str">
        <f>'ULAZ POD.'!E6</f>
        <v>KORTRIJK</v>
      </c>
      <c r="D36" s="13">
        <f t="shared" si="0"/>
        <v>1</v>
      </c>
      <c r="E36" s="14">
        <f t="shared" si="1"/>
      </c>
      <c r="F36" s="11">
        <f t="shared" si="2"/>
      </c>
      <c r="G36" s="18"/>
      <c r="H36" s="19"/>
      <c r="I36" s="71"/>
      <c r="J36" s="159" t="str">
        <f>'ULAZ POD.'!G6</f>
        <v>CLUB BRUGGE</v>
      </c>
      <c r="K36" s="13">
        <f t="shared" si="3"/>
      </c>
      <c r="L36" s="15">
        <f t="shared" si="4"/>
      </c>
      <c r="M36" s="12">
        <f t="shared" si="5"/>
        <v>1</v>
      </c>
      <c r="N36" s="16"/>
      <c r="O36" s="16"/>
      <c r="P36" s="16"/>
      <c r="Q36" s="1"/>
      <c r="R36" s="226">
        <v>0</v>
      </c>
      <c r="S36" s="220">
        <v>0</v>
      </c>
      <c r="T36" s="202">
        <v>1</v>
      </c>
      <c r="U36" s="198">
        <v>0</v>
      </c>
      <c r="X36" s="78" t="str">
        <f t="shared" si="23"/>
        <v>X</v>
      </c>
      <c r="Y36" s="27">
        <f t="shared" si="6"/>
        <v>1</v>
      </c>
      <c r="Z36" s="8">
        <f>IF(T36="","",SUM(T36:U36))</f>
        <v>1</v>
      </c>
      <c r="AA36" s="6">
        <f t="shared" si="7"/>
        <v>0</v>
      </c>
      <c r="AB36" s="7">
        <f t="shared" si="8"/>
        <v>1</v>
      </c>
      <c r="AC36" s="115">
        <f t="shared" si="9"/>
      </c>
      <c r="AD36" s="116">
        <f t="shared" si="10"/>
      </c>
      <c r="AE36" s="117">
        <f t="shared" si="11"/>
        <v>1</v>
      </c>
      <c r="AF36" s="26"/>
      <c r="AG36" s="26"/>
      <c r="AH36" s="81">
        <f t="shared" si="12"/>
        <v>1</v>
      </c>
      <c r="AI36" s="82">
        <f aca="true" t="shared" si="24" ref="AI36:AI41">IF(Z36="","",IF(Z36&gt;=3,1,""))</f>
      </c>
      <c r="AJ36" s="248">
        <f t="shared" si="13"/>
      </c>
      <c r="AK36" s="234">
        <f t="shared" si="14"/>
      </c>
      <c r="AL36" s="234">
        <f t="shared" si="14"/>
      </c>
      <c r="AM36" s="234">
        <f t="shared" si="15"/>
        <v>1</v>
      </c>
      <c r="AN36" s="234">
        <f t="shared" si="16"/>
        <v>1</v>
      </c>
      <c r="AO36" s="234">
        <f t="shared" si="17"/>
      </c>
      <c r="AP36" s="234">
        <f t="shared" si="18"/>
      </c>
      <c r="AQ36" s="234">
        <f t="shared" si="19"/>
      </c>
      <c r="AR36" s="234">
        <f t="shared" si="20"/>
      </c>
      <c r="AS36" s="234">
        <f t="shared" si="21"/>
      </c>
      <c r="AT36" s="249">
        <f t="shared" si="22"/>
      </c>
      <c r="AV36" s="49"/>
      <c r="AW36" s="19"/>
      <c r="AX36" s="85"/>
      <c r="AY36" s="19"/>
      <c r="AZ36" s="19"/>
      <c r="BA36" s="174"/>
      <c r="BB36" s="174"/>
      <c r="BC36" s="175"/>
      <c r="BD36" s="175"/>
    </row>
    <row r="37" spans="1:56" ht="13.5" customHeight="1" thickBot="1">
      <c r="A37" s="107"/>
      <c r="B37" s="170"/>
      <c r="C37" s="271" t="str">
        <f>'ULAZ POD.'!E7</f>
        <v>KV MECHELEN</v>
      </c>
      <c r="D37" s="13">
        <f t="shared" si="0"/>
        <v>1</v>
      </c>
      <c r="E37" s="14">
        <f t="shared" si="1"/>
      </c>
      <c r="F37" s="11">
        <f t="shared" si="2"/>
      </c>
      <c r="G37" s="18"/>
      <c r="H37" s="19"/>
      <c r="I37" s="71"/>
      <c r="J37" s="159" t="str">
        <f>'ULAZ POD.'!G7</f>
        <v>LOKEREN</v>
      </c>
      <c r="K37" s="13">
        <f t="shared" si="3"/>
      </c>
      <c r="L37" s="15">
        <f t="shared" si="4"/>
      </c>
      <c r="M37" s="12">
        <f t="shared" si="5"/>
        <v>1</v>
      </c>
      <c r="N37" s="16"/>
      <c r="O37" s="16"/>
      <c r="P37" s="16"/>
      <c r="Q37" s="1"/>
      <c r="R37" s="226">
        <v>0</v>
      </c>
      <c r="S37" s="220">
        <v>0</v>
      </c>
      <c r="T37" s="202">
        <v>2</v>
      </c>
      <c r="U37" s="198">
        <v>0</v>
      </c>
      <c r="X37" s="78" t="str">
        <f t="shared" si="23"/>
        <v>X</v>
      </c>
      <c r="Y37" s="27">
        <f t="shared" si="6"/>
        <v>1</v>
      </c>
      <c r="Z37" s="8">
        <f aca="true" t="shared" si="25" ref="Z34:Z41">(IF(T37="","",SUM(T37:U37)))</f>
        <v>2</v>
      </c>
      <c r="AA37" s="6">
        <f t="shared" si="7"/>
        <v>0</v>
      </c>
      <c r="AB37" s="7">
        <f t="shared" si="8"/>
        <v>2</v>
      </c>
      <c r="AC37" s="115">
        <f t="shared" si="9"/>
      </c>
      <c r="AD37" s="116">
        <f t="shared" si="10"/>
      </c>
      <c r="AE37" s="117">
        <f t="shared" si="11"/>
        <v>1</v>
      </c>
      <c r="AF37" s="26"/>
      <c r="AG37" s="26"/>
      <c r="AH37" s="81">
        <f t="shared" si="12"/>
        <v>1</v>
      </c>
      <c r="AI37" s="82">
        <f t="shared" si="24"/>
      </c>
      <c r="AJ37" s="248">
        <f t="shared" si="13"/>
      </c>
      <c r="AK37" s="234">
        <f t="shared" si="14"/>
      </c>
      <c r="AL37" s="234">
        <f t="shared" si="14"/>
        <v>1</v>
      </c>
      <c r="AM37" s="234">
        <f t="shared" si="15"/>
      </c>
      <c r="AN37" s="234">
        <f t="shared" si="16"/>
        <v>1</v>
      </c>
      <c r="AO37" s="234">
        <f t="shared" si="17"/>
        <v>1</v>
      </c>
      <c r="AP37" s="234">
        <f t="shared" si="18"/>
      </c>
      <c r="AQ37" s="234">
        <f t="shared" si="19"/>
      </c>
      <c r="AR37" s="234">
        <f t="shared" si="20"/>
      </c>
      <c r="AS37" s="234">
        <f t="shared" si="21"/>
      </c>
      <c r="AT37" s="249">
        <f t="shared" si="22"/>
      </c>
      <c r="AV37" s="19"/>
      <c r="AW37" s="19"/>
      <c r="AX37" s="52"/>
      <c r="AY37" s="19"/>
      <c r="AZ37" s="49"/>
      <c r="BA37" s="174"/>
      <c r="BB37" s="174"/>
      <c r="BC37" s="175"/>
      <c r="BD37" s="175"/>
    </row>
    <row r="38" spans="1:46" ht="13.5" thickBot="1">
      <c r="A38" s="107"/>
      <c r="B38" s="170"/>
      <c r="C38" s="271" t="str">
        <f>'ULAZ POD.'!E8</f>
        <v>ST TRUIDEN</v>
      </c>
      <c r="D38" s="13">
        <f t="shared" si="0"/>
        <v>1</v>
      </c>
      <c r="E38" s="14">
        <f t="shared" si="1"/>
      </c>
      <c r="F38" s="11">
        <f t="shared" si="2"/>
      </c>
      <c r="G38" s="18"/>
      <c r="H38" s="19"/>
      <c r="I38" s="71"/>
      <c r="J38" s="159" t="str">
        <f>'ULAZ POD.'!G8</f>
        <v>LIERSE</v>
      </c>
      <c r="K38" s="13">
        <f t="shared" si="3"/>
      </c>
      <c r="L38" s="15">
        <f t="shared" si="4"/>
      </c>
      <c r="M38" s="12">
        <f t="shared" si="5"/>
        <v>1</v>
      </c>
      <c r="N38" s="16"/>
      <c r="O38" s="16"/>
      <c r="P38" s="16"/>
      <c r="Q38" s="1"/>
      <c r="R38" s="226">
        <v>1</v>
      </c>
      <c r="S38" s="220">
        <v>0</v>
      </c>
      <c r="T38" s="202">
        <v>1</v>
      </c>
      <c r="U38" s="198">
        <v>0</v>
      </c>
      <c r="X38" s="78">
        <f t="shared" si="23"/>
        <v>1</v>
      </c>
      <c r="Y38" s="27">
        <f t="shared" si="6"/>
        <v>1</v>
      </c>
      <c r="Z38" s="8">
        <f t="shared" si="25"/>
        <v>1</v>
      </c>
      <c r="AA38" s="6">
        <f t="shared" si="7"/>
        <v>1</v>
      </c>
      <c r="AB38" s="7">
        <f t="shared" si="8"/>
        <v>0</v>
      </c>
      <c r="AC38" s="118">
        <f t="shared" si="9"/>
        <v>1</v>
      </c>
      <c r="AD38" s="119">
        <f t="shared" si="10"/>
      </c>
      <c r="AE38" s="120">
        <f t="shared" si="11"/>
      </c>
      <c r="AF38" s="26"/>
      <c r="AG38" s="26"/>
      <c r="AH38" s="81">
        <f t="shared" si="12"/>
        <v>1</v>
      </c>
      <c r="AI38" s="82">
        <f t="shared" si="24"/>
      </c>
      <c r="AJ38" s="248">
        <f t="shared" si="13"/>
        <v>1</v>
      </c>
      <c r="AK38" s="234">
        <f t="shared" si="14"/>
      </c>
      <c r="AL38" s="234">
        <f t="shared" si="14"/>
      </c>
      <c r="AM38" s="234">
        <f t="shared" si="15"/>
        <v>1</v>
      </c>
      <c r="AN38" s="234">
        <f t="shared" si="16"/>
        <v>1</v>
      </c>
      <c r="AO38" s="234">
        <f t="shared" si="17"/>
      </c>
      <c r="AP38" s="234">
        <f t="shared" si="18"/>
      </c>
      <c r="AQ38" s="234">
        <f t="shared" si="19"/>
      </c>
      <c r="AR38" s="234">
        <f t="shared" si="20"/>
      </c>
      <c r="AS38" s="234">
        <f t="shared" si="21"/>
      </c>
      <c r="AT38" s="249">
        <f t="shared" si="22"/>
      </c>
    </row>
    <row r="39" spans="1:57" ht="13.5" thickBot="1">
      <c r="A39" s="107"/>
      <c r="B39" s="170"/>
      <c r="C39" s="271" t="str">
        <f>'ULAZ POD.'!E9</f>
        <v>WESTERLO</v>
      </c>
      <c r="D39" s="13">
        <f t="shared" si="0"/>
        <v>1</v>
      </c>
      <c r="E39" s="14">
        <f t="shared" si="1"/>
      </c>
      <c r="F39" s="11">
        <f t="shared" si="2"/>
      </c>
      <c r="G39" s="18"/>
      <c r="H39" s="19"/>
      <c r="I39" s="71"/>
      <c r="J39" s="159" t="str">
        <f>'ULAZ POD.'!G9</f>
        <v>GENT</v>
      </c>
      <c r="K39" s="13">
        <f t="shared" si="3"/>
      </c>
      <c r="L39" s="15">
        <f t="shared" si="4"/>
      </c>
      <c r="M39" s="12">
        <f t="shared" si="5"/>
        <v>1</v>
      </c>
      <c r="N39" s="16"/>
      <c r="O39" s="16"/>
      <c r="P39" s="16"/>
      <c r="Q39" s="1"/>
      <c r="R39" s="226">
        <v>1</v>
      </c>
      <c r="S39" s="220">
        <v>1</v>
      </c>
      <c r="T39" s="202">
        <v>2</v>
      </c>
      <c r="U39" s="198">
        <v>1</v>
      </c>
      <c r="X39" s="78" t="str">
        <f t="shared" si="23"/>
        <v>X</v>
      </c>
      <c r="Y39" s="27">
        <f t="shared" si="6"/>
        <v>1</v>
      </c>
      <c r="Z39" s="8">
        <f t="shared" si="25"/>
        <v>3</v>
      </c>
      <c r="AA39" s="6">
        <f t="shared" si="7"/>
        <v>2</v>
      </c>
      <c r="AB39" s="7">
        <f t="shared" si="8"/>
        <v>1</v>
      </c>
      <c r="AC39" s="115">
        <f t="shared" si="9"/>
        <v>1</v>
      </c>
      <c r="AD39" s="116">
        <f t="shared" si="10"/>
      </c>
      <c r="AE39" s="117">
        <f t="shared" si="11"/>
      </c>
      <c r="AF39" s="26"/>
      <c r="AG39" s="26"/>
      <c r="AH39" s="81">
        <f t="shared" si="12"/>
      </c>
      <c r="AI39" s="82">
        <f t="shared" si="24"/>
        <v>1</v>
      </c>
      <c r="AJ39" s="248">
        <f t="shared" si="13"/>
        <v>1</v>
      </c>
      <c r="AK39" s="234">
        <f t="shared" si="14"/>
        <v>1</v>
      </c>
      <c r="AL39" s="234">
        <f t="shared" si="14"/>
      </c>
      <c r="AM39" s="234">
        <f t="shared" si="15"/>
      </c>
      <c r="AN39" s="234">
        <f t="shared" si="16"/>
      </c>
      <c r="AO39" s="234">
        <f t="shared" si="17"/>
        <v>1</v>
      </c>
      <c r="AP39" s="234">
        <f t="shared" si="18"/>
        <v>1</v>
      </c>
      <c r="AQ39" s="234">
        <f t="shared" si="19"/>
      </c>
      <c r="AR39" s="234">
        <f t="shared" si="20"/>
      </c>
      <c r="AS39" s="234">
        <f t="shared" si="21"/>
      </c>
      <c r="AT39" s="249">
        <f t="shared" si="22"/>
      </c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</row>
    <row r="40" spans="1:57" ht="13.5" thickBot="1">
      <c r="A40" s="107"/>
      <c r="B40" s="170"/>
      <c r="C40" s="271" t="str">
        <f>'ULAZ POD.'!E10</f>
        <v>CERCLE BRUGGE</v>
      </c>
      <c r="D40" s="13">
        <f t="shared" si="0"/>
      </c>
      <c r="E40" s="14">
        <f t="shared" si="1"/>
        <v>1</v>
      </c>
      <c r="F40" s="11">
        <f t="shared" si="2"/>
      </c>
      <c r="G40" s="18"/>
      <c r="H40" s="19"/>
      <c r="I40" s="71"/>
      <c r="J40" s="159" t="str">
        <f>'ULAZ POD.'!G10</f>
        <v>CHARLEROI</v>
      </c>
      <c r="K40" s="13">
        <f t="shared" si="3"/>
      </c>
      <c r="L40" s="15">
        <f t="shared" si="4"/>
        <v>1</v>
      </c>
      <c r="M40" s="12">
        <f t="shared" si="5"/>
      </c>
      <c r="N40" s="16"/>
      <c r="O40" s="16"/>
      <c r="P40" s="16"/>
      <c r="Q40" s="1"/>
      <c r="R40" s="226">
        <v>1</v>
      </c>
      <c r="S40" s="220">
        <v>0</v>
      </c>
      <c r="T40" s="202">
        <v>1</v>
      </c>
      <c r="U40" s="198">
        <v>1</v>
      </c>
      <c r="X40" s="78">
        <f t="shared" si="23"/>
        <v>1</v>
      </c>
      <c r="Y40" s="27" t="str">
        <f t="shared" si="6"/>
        <v>X</v>
      </c>
      <c r="Z40" s="8">
        <f t="shared" si="25"/>
        <v>2</v>
      </c>
      <c r="AA40" s="6">
        <f t="shared" si="7"/>
        <v>1</v>
      </c>
      <c r="AB40" s="7">
        <f t="shared" si="8"/>
        <v>1</v>
      </c>
      <c r="AC40" s="115">
        <f t="shared" si="9"/>
      </c>
      <c r="AD40" s="116">
        <f t="shared" si="10"/>
        <v>1</v>
      </c>
      <c r="AE40" s="117">
        <f t="shared" si="11"/>
      </c>
      <c r="AF40" s="26"/>
      <c r="AG40" s="26"/>
      <c r="AH40" s="81">
        <f t="shared" si="12"/>
        <v>1</v>
      </c>
      <c r="AI40" s="82">
        <f t="shared" si="24"/>
      </c>
      <c r="AJ40" s="248">
        <f t="shared" si="13"/>
        <v>1</v>
      </c>
      <c r="AK40" s="234">
        <f t="shared" si="14"/>
      </c>
      <c r="AL40" s="234">
        <f t="shared" si="14"/>
      </c>
      <c r="AM40" s="234">
        <f t="shared" si="15"/>
      </c>
      <c r="AN40" s="234">
        <f t="shared" si="16"/>
        <v>1</v>
      </c>
      <c r="AO40" s="234">
        <f t="shared" si="17"/>
        <v>1</v>
      </c>
      <c r="AP40" s="234">
        <f t="shared" si="18"/>
      </c>
      <c r="AQ40" s="234">
        <f t="shared" si="19"/>
      </c>
      <c r="AR40" s="234">
        <f t="shared" si="20"/>
      </c>
      <c r="AS40" s="234">
        <f t="shared" si="21"/>
      </c>
      <c r="AT40" s="249">
        <f t="shared" si="22"/>
      </c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</row>
    <row r="41" spans="1:66" ht="13.5" thickBot="1">
      <c r="A41" s="107"/>
      <c r="B41" s="171"/>
      <c r="C41" s="271" t="str">
        <f>'ULAZ POD.'!E11</f>
        <v>GENK</v>
      </c>
      <c r="D41" s="13">
        <f t="shared" si="0"/>
        <v>1</v>
      </c>
      <c r="E41" s="14">
        <f t="shared" si="1"/>
      </c>
      <c r="F41" s="11">
        <f t="shared" si="2"/>
      </c>
      <c r="G41" s="18"/>
      <c r="H41" s="19"/>
      <c r="I41" s="71"/>
      <c r="J41" s="159" t="str">
        <f>'ULAZ POD.'!G11</f>
        <v>GER. BEERSCHOT</v>
      </c>
      <c r="K41" s="13">
        <f t="shared" si="3"/>
      </c>
      <c r="L41" s="15">
        <f t="shared" si="4"/>
      </c>
      <c r="M41" s="12">
        <f t="shared" si="5"/>
        <v>1</v>
      </c>
      <c r="N41" s="16"/>
      <c r="O41" s="16"/>
      <c r="P41" s="16"/>
      <c r="Q41" s="1"/>
      <c r="R41" s="227">
        <v>1</v>
      </c>
      <c r="S41" s="221">
        <v>1</v>
      </c>
      <c r="T41" s="203">
        <v>2</v>
      </c>
      <c r="U41" s="200">
        <v>1</v>
      </c>
      <c r="X41" s="94" t="str">
        <f t="shared" si="23"/>
        <v>X</v>
      </c>
      <c r="Y41" s="88">
        <f t="shared" si="6"/>
        <v>1</v>
      </c>
      <c r="Z41" s="8">
        <f t="shared" si="25"/>
        <v>3</v>
      </c>
      <c r="AA41" s="6">
        <f t="shared" si="7"/>
        <v>2</v>
      </c>
      <c r="AB41" s="7">
        <f t="shared" si="8"/>
        <v>1</v>
      </c>
      <c r="AC41" s="118">
        <f t="shared" si="9"/>
        <v>1</v>
      </c>
      <c r="AD41" s="119">
        <f t="shared" si="10"/>
      </c>
      <c r="AE41" s="120">
        <f t="shared" si="11"/>
      </c>
      <c r="AF41" s="26"/>
      <c r="AG41" s="26"/>
      <c r="AH41" s="83">
        <f t="shared" si="12"/>
      </c>
      <c r="AI41" s="84">
        <f t="shared" si="24"/>
        <v>1</v>
      </c>
      <c r="AJ41" s="250">
        <f t="shared" si="13"/>
        <v>1</v>
      </c>
      <c r="AK41" s="251">
        <f t="shared" si="14"/>
        <v>1</v>
      </c>
      <c r="AL41" s="251">
        <f t="shared" si="14"/>
      </c>
      <c r="AM41" s="251">
        <f t="shared" si="15"/>
      </c>
      <c r="AN41" s="251">
        <f t="shared" si="16"/>
      </c>
      <c r="AO41" s="251">
        <f t="shared" si="17"/>
        <v>1</v>
      </c>
      <c r="AP41" s="251">
        <f t="shared" si="18"/>
        <v>1</v>
      </c>
      <c r="AQ41" s="251">
        <f t="shared" si="19"/>
      </c>
      <c r="AR41" s="251">
        <f t="shared" si="20"/>
      </c>
      <c r="AS41" s="251">
        <f t="shared" si="21"/>
      </c>
      <c r="AT41" s="252">
        <f t="shared" si="22"/>
      </c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</row>
    <row r="42" spans="1:46" s="19" customFormat="1" ht="13.5" thickBot="1">
      <c r="A42" s="107"/>
      <c r="B42" s="106"/>
      <c r="C42" s="72"/>
      <c r="D42" s="16"/>
      <c r="E42" s="18"/>
      <c r="F42" s="18"/>
      <c r="G42" s="18"/>
      <c r="I42" s="71"/>
      <c r="J42" s="72"/>
      <c r="K42" s="102"/>
      <c r="L42" s="102"/>
      <c r="M42" s="102"/>
      <c r="N42" s="16"/>
      <c r="O42" s="16"/>
      <c r="R42" s="49"/>
      <c r="S42" s="49"/>
      <c r="T42" s="161"/>
      <c r="U42" s="161"/>
      <c r="V42" s="101"/>
      <c r="W42" s="102">
        <v>1</v>
      </c>
      <c r="X42" s="162">
        <f>COUNTIF($X$34:$X$41,"1")</f>
        <v>2</v>
      </c>
      <c r="Y42" s="162"/>
      <c r="Z42" s="49"/>
      <c r="AA42" s="49"/>
      <c r="AB42" s="16"/>
      <c r="AC42" s="87">
        <f>SUM(AC34:AC41)</f>
        <v>3</v>
      </c>
      <c r="AD42" s="87">
        <f>SUM(AD34:AD41)</f>
        <v>2</v>
      </c>
      <c r="AE42" s="87">
        <f>SUM(AE34:AE41)</f>
        <v>3</v>
      </c>
      <c r="AF42" s="52"/>
      <c r="AG42" s="52"/>
      <c r="AH42" s="52">
        <f>SUM(AH34:AH41)</f>
        <v>5</v>
      </c>
      <c r="AI42" s="109">
        <f>SUM(AI34:AI41)</f>
        <v>3</v>
      </c>
      <c r="AJ42" s="52">
        <f t="shared" si="13"/>
      </c>
      <c r="AK42" s="52">
        <f>IF(AA42="","",IF(AA42&gt;=2,1,""))</f>
      </c>
      <c r="AL42" s="52"/>
      <c r="AM42" s="52"/>
      <c r="AN42" s="52"/>
      <c r="AO42" s="52"/>
      <c r="AP42" s="52"/>
      <c r="AQ42" s="52"/>
      <c r="AR42" s="52"/>
      <c r="AS42" s="52"/>
      <c r="AT42" s="52"/>
    </row>
    <row r="43" spans="1:46" s="19" customFormat="1" ht="13.5" thickBot="1">
      <c r="A43" s="107"/>
      <c r="B43" s="108"/>
      <c r="C43" s="72"/>
      <c r="D43" s="16"/>
      <c r="E43" s="18"/>
      <c r="F43" s="18"/>
      <c r="G43" s="18"/>
      <c r="I43" s="71"/>
      <c r="J43" s="72"/>
      <c r="K43" s="16"/>
      <c r="L43" s="16"/>
      <c r="M43" s="16"/>
      <c r="N43" s="16"/>
      <c r="O43" s="16"/>
      <c r="R43" s="49"/>
      <c r="S43" s="49"/>
      <c r="T43" s="161"/>
      <c r="U43" s="161"/>
      <c r="W43" s="16" t="s">
        <v>18</v>
      </c>
      <c r="X43" s="162">
        <f>COUNTIF($X$34:$X$41,"X")</f>
        <v>4</v>
      </c>
      <c r="Y43" s="162"/>
      <c r="Z43" s="49"/>
      <c r="AA43" s="49"/>
      <c r="AB43" s="16"/>
      <c r="AC43" s="239">
        <f>SUM(AC42+AD42+AE42)</f>
        <v>8</v>
      </c>
      <c r="AD43" s="240"/>
      <c r="AE43" s="241"/>
      <c r="AF43" s="52"/>
      <c r="AG43" s="52"/>
      <c r="AH43" s="242">
        <f>SUM(AH42+AI42)</f>
        <v>8</v>
      </c>
      <c r="AI43" s="243"/>
      <c r="AJ43" s="52">
        <f t="shared" si="13"/>
      </c>
      <c r="AK43" s="52">
        <f>IF(AA43="","",IF(AA43&gt;=2,1,""))</f>
      </c>
      <c r="AL43" s="52"/>
      <c r="AM43" s="52"/>
      <c r="AN43" s="52"/>
      <c r="AO43" s="52"/>
      <c r="AP43" s="52"/>
      <c r="AQ43" s="52"/>
      <c r="AR43" s="52"/>
      <c r="AS43" s="52"/>
      <c r="AT43" s="52"/>
    </row>
    <row r="44" spans="1:46" s="19" customFormat="1" ht="16.5" thickBot="1">
      <c r="A44" s="107"/>
      <c r="B44" s="111"/>
      <c r="C44" s="112"/>
      <c r="D44" s="105"/>
      <c r="E44" s="104"/>
      <c r="F44" s="104"/>
      <c r="G44" s="18"/>
      <c r="I44" s="71"/>
      <c r="J44" s="112"/>
      <c r="K44" s="105"/>
      <c r="L44" s="105"/>
      <c r="M44" s="105"/>
      <c r="N44" s="16"/>
      <c r="O44" s="16"/>
      <c r="R44" s="49"/>
      <c r="S44" s="49"/>
      <c r="T44" s="161"/>
      <c r="U44" s="161"/>
      <c r="W44" s="105">
        <v>2</v>
      </c>
      <c r="X44" s="162">
        <f>COUNTIF($X$34:$X$41,"2")</f>
        <v>2</v>
      </c>
      <c r="Y44" s="162"/>
      <c r="Z44" s="49"/>
      <c r="AA44" s="49"/>
      <c r="AB44" s="16"/>
      <c r="AC44" s="87">
        <f>AC42/AC43*100</f>
        <v>37.5</v>
      </c>
      <c r="AD44" s="87">
        <f>AD42/AC43*100</f>
        <v>25</v>
      </c>
      <c r="AE44" s="87">
        <f>AE42/AC43*100</f>
        <v>37.5</v>
      </c>
      <c r="AF44" s="52"/>
      <c r="AG44" s="52"/>
      <c r="AH44" s="52">
        <f>AH42/AH43*100</f>
        <v>62.5</v>
      </c>
      <c r="AI44" s="109">
        <f>AI42/AH43*100</f>
        <v>37.5</v>
      </c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</row>
    <row r="45" spans="1:66" ht="13.5" thickBot="1">
      <c r="A45" s="107"/>
      <c r="B45" s="169" t="s">
        <v>26</v>
      </c>
      <c r="C45" s="206" t="s">
        <v>70</v>
      </c>
      <c r="D45" s="13">
        <f aca="true" t="shared" si="26" ref="D45:D52">IF(T45&gt;U45,1,"")</f>
      </c>
      <c r="E45" s="14">
        <f aca="true" t="shared" si="27" ref="E45:E52">IF(T45="","",IF(C45=0,"",IF(T45=U45,1,"")))</f>
      </c>
      <c r="F45" s="11">
        <f aca="true" t="shared" si="28" ref="F45:F52">IF(U45&gt;T45,1,"")</f>
        <v>1</v>
      </c>
      <c r="G45" s="9"/>
      <c r="H45" s="1"/>
      <c r="I45" s="71"/>
      <c r="J45" s="160" t="s">
        <v>52</v>
      </c>
      <c r="K45" s="13">
        <f aca="true" t="shared" si="29" ref="K45:K52">IF(U45&gt;T45,1,"")</f>
        <v>1</v>
      </c>
      <c r="L45" s="15">
        <f aca="true" t="shared" si="30" ref="L45:L52">IF(U45="","",IF(J45=0,"",IF(T45=U45,1,"")))</f>
      </c>
      <c r="M45" s="12">
        <f aca="true" t="shared" si="31" ref="M45:M52">IF(T45&gt;U45,1,"")</f>
      </c>
      <c r="N45" s="9"/>
      <c r="O45" s="9"/>
      <c r="P45" s="16"/>
      <c r="Q45" s="1"/>
      <c r="R45" s="216">
        <v>1</v>
      </c>
      <c r="S45" s="219">
        <v>2</v>
      </c>
      <c r="T45" s="222">
        <v>1</v>
      </c>
      <c r="U45" s="196">
        <v>4</v>
      </c>
      <c r="V45" s="1"/>
      <c r="X45" s="163">
        <f t="shared" si="23"/>
        <v>2</v>
      </c>
      <c r="Y45" s="89">
        <f aca="true" t="shared" si="32" ref="Y45:Y52">IF(T45="","",IF(T45=U45,"X",IF(T45&lt;U45,2,IF(T45&gt;U45,1,0))))</f>
        <v>2</v>
      </c>
      <c r="Z45" s="8">
        <f aca="true" t="shared" si="33" ref="Z45:Z52">(IF(T45="","",SUM(T45:U45)))</f>
        <v>5</v>
      </c>
      <c r="AA45" s="6">
        <f aca="true" t="shared" si="34" ref="AA45:AA52">IF(R45="","",SUM(R45:S45))</f>
        <v>3</v>
      </c>
      <c r="AB45" s="7">
        <f aca="true" t="shared" si="35" ref="AB45:AB52">IF(T45="","",Z45-AA45)</f>
        <v>2</v>
      </c>
      <c r="AC45" s="118">
        <f aca="true" t="shared" si="36" ref="AC45:AC52">IF(AA45&gt;AB45,1,"")</f>
        <v>1</v>
      </c>
      <c r="AD45" s="119">
        <f aca="true" t="shared" si="37" ref="AD45:AD52">IF(S45="","",IF(AA45=AB45,1,""))</f>
      </c>
      <c r="AE45" s="120">
        <f aca="true" t="shared" si="38" ref="AE45:AE52">IF(AB45&gt;AA45,1,"")</f>
      </c>
      <c r="AF45" s="26"/>
      <c r="AG45" s="26"/>
      <c r="AH45" s="79">
        <f aca="true" t="shared" si="39" ref="AH45:AH52">IF(Z45&lt;=2,1,"")</f>
      </c>
      <c r="AI45" s="80">
        <f>IF(Z45="","",IF(Z45&gt;=3,1,""))</f>
        <v>1</v>
      </c>
      <c r="AJ45" s="246">
        <f aca="true" t="shared" si="40" ref="AJ45:AJ52">IF(AA45="","",IF(AA45&gt;0,1,""))</f>
        <v>1</v>
      </c>
      <c r="AK45" s="27">
        <f aca="true" t="shared" si="41" ref="AK45:AL52">IF(AA45="","",IF(AA45&gt;=2,1,""))</f>
        <v>1</v>
      </c>
      <c r="AL45" s="27">
        <f t="shared" si="41"/>
        <v>1</v>
      </c>
      <c r="AM45" s="27">
        <f aca="true" t="shared" si="42" ref="AM45:AM52">IF(Z45&lt;=1,1,"")</f>
      </c>
      <c r="AN45" s="27">
        <f aca="true" t="shared" si="43" ref="AN45:AN52">IF(Z45&lt;=2,1,"")</f>
      </c>
      <c r="AO45" s="27">
        <f aca="true" t="shared" si="44" ref="AO45:AO52">IF(Z45=2,1,IF(Z45=3,1,""))</f>
      </c>
      <c r="AP45" s="27">
        <f aca="true" t="shared" si="45" ref="AP45:AP54">IF(Z45="","",IF(Z45&gt;=3,1,""))</f>
        <v>1</v>
      </c>
      <c r="AQ45" s="27">
        <f aca="true" t="shared" si="46" ref="AQ45:AQ54">IF(Z45="","",IF(Z45&gt;=4,1,""))</f>
        <v>1</v>
      </c>
      <c r="AR45" s="27">
        <f aca="true" t="shared" si="47" ref="AR45:AR54">IF(Z45=4,1,IF(Z45=5,1,IF(Z45=6,1,"")))</f>
        <v>1</v>
      </c>
      <c r="AS45" s="27">
        <f aca="true" t="shared" si="48" ref="AS45:AS54">IF(Z45="","",IF(Z45&gt;=5,1,""))</f>
        <v>1</v>
      </c>
      <c r="AT45" s="247">
        <f aca="true" t="shared" si="49" ref="AT45:AT54">IF(Z45="","",IF(Z45&gt;=7,1,""))</f>
      </c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</row>
    <row r="46" spans="1:66" ht="13.5" thickBot="1">
      <c r="A46" s="107"/>
      <c r="B46" s="170"/>
      <c r="C46" s="206" t="s">
        <v>76</v>
      </c>
      <c r="D46" s="13">
        <f t="shared" si="26"/>
      </c>
      <c r="E46" s="14">
        <f t="shared" si="27"/>
        <v>1</v>
      </c>
      <c r="F46" s="11">
        <f t="shared" si="28"/>
      </c>
      <c r="G46" s="9"/>
      <c r="H46" s="1"/>
      <c r="I46" s="71"/>
      <c r="J46" s="160" t="s">
        <v>56</v>
      </c>
      <c r="K46" s="13">
        <f t="shared" si="29"/>
      </c>
      <c r="L46" s="15">
        <f t="shared" si="30"/>
        <v>1</v>
      </c>
      <c r="M46" s="12">
        <f t="shared" si="31"/>
      </c>
      <c r="N46" s="9"/>
      <c r="O46" s="9"/>
      <c r="P46" s="16"/>
      <c r="Q46" s="1"/>
      <c r="R46" s="217">
        <v>0</v>
      </c>
      <c r="S46" s="220">
        <v>0</v>
      </c>
      <c r="T46" s="223">
        <v>0</v>
      </c>
      <c r="U46" s="198">
        <v>0</v>
      </c>
      <c r="V46" s="1"/>
      <c r="X46" s="78" t="str">
        <f t="shared" si="23"/>
        <v>X</v>
      </c>
      <c r="Y46" s="27" t="str">
        <f t="shared" si="32"/>
        <v>X</v>
      </c>
      <c r="Z46" s="98">
        <f t="shared" si="33"/>
        <v>0</v>
      </c>
      <c r="AA46" s="99">
        <f t="shared" si="34"/>
        <v>0</v>
      </c>
      <c r="AB46" s="100">
        <f t="shared" si="35"/>
        <v>0</v>
      </c>
      <c r="AC46" s="121">
        <f t="shared" si="36"/>
      </c>
      <c r="AD46" s="122">
        <f t="shared" si="37"/>
        <v>1</v>
      </c>
      <c r="AE46" s="123">
        <f t="shared" si="38"/>
      </c>
      <c r="AF46" s="26"/>
      <c r="AG46" s="26"/>
      <c r="AH46" s="81">
        <f t="shared" si="39"/>
        <v>1</v>
      </c>
      <c r="AI46" s="82">
        <f aca="true" t="shared" si="50" ref="AI46:AI52">IF(Z46="","",IF(Z46&gt;=3,1,""))</f>
      </c>
      <c r="AJ46" s="248">
        <f t="shared" si="40"/>
      </c>
      <c r="AK46" s="234">
        <f t="shared" si="41"/>
      </c>
      <c r="AL46" s="234">
        <f t="shared" si="41"/>
      </c>
      <c r="AM46" s="234">
        <f t="shared" si="42"/>
        <v>1</v>
      </c>
      <c r="AN46" s="234">
        <f t="shared" si="43"/>
        <v>1</v>
      </c>
      <c r="AO46" s="234">
        <f t="shared" si="44"/>
      </c>
      <c r="AP46" s="234">
        <f t="shared" si="45"/>
      </c>
      <c r="AQ46" s="234">
        <f t="shared" si="46"/>
      </c>
      <c r="AR46" s="234">
        <f t="shared" si="47"/>
      </c>
      <c r="AS46" s="234">
        <f t="shared" si="48"/>
      </c>
      <c r="AT46" s="249">
        <f t="shared" si="49"/>
      </c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</row>
    <row r="47" spans="1:66" ht="13.5" thickBot="1">
      <c r="A47" s="107"/>
      <c r="B47" s="170"/>
      <c r="C47" s="206" t="s">
        <v>61</v>
      </c>
      <c r="D47" s="13">
        <f t="shared" si="26"/>
        <v>1</v>
      </c>
      <c r="E47" s="14">
        <f t="shared" si="27"/>
      </c>
      <c r="F47" s="11">
        <f t="shared" si="28"/>
      </c>
      <c r="G47" s="9"/>
      <c r="H47" s="1"/>
      <c r="I47" s="71"/>
      <c r="J47" s="160" t="s">
        <v>69</v>
      </c>
      <c r="K47" s="13">
        <f t="shared" si="29"/>
      </c>
      <c r="L47" s="15">
        <f t="shared" si="30"/>
      </c>
      <c r="M47" s="12">
        <f t="shared" si="31"/>
        <v>1</v>
      </c>
      <c r="N47" s="9"/>
      <c r="O47" s="9"/>
      <c r="P47" s="16"/>
      <c r="Q47" s="1"/>
      <c r="R47" s="217">
        <v>4</v>
      </c>
      <c r="S47" s="220">
        <v>1</v>
      </c>
      <c r="T47" s="223">
        <v>4</v>
      </c>
      <c r="U47" s="198">
        <v>1</v>
      </c>
      <c r="V47" s="1"/>
      <c r="X47" s="78">
        <f t="shared" si="23"/>
        <v>1</v>
      </c>
      <c r="Y47" s="27">
        <f t="shared" si="32"/>
        <v>1</v>
      </c>
      <c r="Z47" s="8">
        <f t="shared" si="33"/>
        <v>5</v>
      </c>
      <c r="AA47" s="6">
        <f t="shared" si="34"/>
        <v>5</v>
      </c>
      <c r="AB47" s="7">
        <f t="shared" si="35"/>
        <v>0</v>
      </c>
      <c r="AC47" s="115">
        <f t="shared" si="36"/>
        <v>1</v>
      </c>
      <c r="AD47" s="116">
        <f t="shared" si="37"/>
      </c>
      <c r="AE47" s="117">
        <f t="shared" si="38"/>
      </c>
      <c r="AF47" s="26"/>
      <c r="AG47" s="26"/>
      <c r="AH47" s="81">
        <f t="shared" si="39"/>
      </c>
      <c r="AI47" s="82">
        <f t="shared" si="50"/>
        <v>1</v>
      </c>
      <c r="AJ47" s="248">
        <f t="shared" si="40"/>
        <v>1</v>
      </c>
      <c r="AK47" s="234">
        <f t="shared" si="41"/>
        <v>1</v>
      </c>
      <c r="AL47" s="234">
        <f t="shared" si="41"/>
      </c>
      <c r="AM47" s="234">
        <f t="shared" si="42"/>
      </c>
      <c r="AN47" s="234">
        <f t="shared" si="43"/>
      </c>
      <c r="AO47" s="234">
        <f t="shared" si="44"/>
      </c>
      <c r="AP47" s="234">
        <f t="shared" si="45"/>
        <v>1</v>
      </c>
      <c r="AQ47" s="234">
        <f t="shared" si="46"/>
        <v>1</v>
      </c>
      <c r="AR47" s="234">
        <f t="shared" si="47"/>
        <v>1</v>
      </c>
      <c r="AS47" s="234">
        <f t="shared" si="48"/>
        <v>1</v>
      </c>
      <c r="AT47" s="249">
        <f t="shared" si="49"/>
      </c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</row>
    <row r="48" spans="1:66" ht="13.5" thickBot="1">
      <c r="A48" s="107"/>
      <c r="B48" s="170"/>
      <c r="C48" s="206" t="s">
        <v>57</v>
      </c>
      <c r="D48" s="13">
        <f t="shared" si="26"/>
      </c>
      <c r="E48" s="14">
        <f t="shared" si="27"/>
      </c>
      <c r="F48" s="11">
        <f t="shared" si="28"/>
        <v>1</v>
      </c>
      <c r="G48" s="9"/>
      <c r="H48" s="1"/>
      <c r="I48" s="71"/>
      <c r="J48" s="160" t="s">
        <v>72</v>
      </c>
      <c r="K48" s="13">
        <f t="shared" si="29"/>
        <v>1</v>
      </c>
      <c r="L48" s="15">
        <f t="shared" si="30"/>
      </c>
      <c r="M48" s="12">
        <f t="shared" si="31"/>
      </c>
      <c r="N48" s="9"/>
      <c r="O48" s="9"/>
      <c r="P48" s="16"/>
      <c r="Q48" s="1"/>
      <c r="R48" s="217">
        <v>0</v>
      </c>
      <c r="S48" s="220">
        <v>0</v>
      </c>
      <c r="T48" s="223">
        <v>0</v>
      </c>
      <c r="U48" s="198">
        <v>1</v>
      </c>
      <c r="V48" s="1"/>
      <c r="X48" s="78" t="str">
        <f t="shared" si="23"/>
        <v>X</v>
      </c>
      <c r="Y48" s="27">
        <f t="shared" si="32"/>
        <v>2</v>
      </c>
      <c r="Z48" s="8">
        <f t="shared" si="33"/>
        <v>1</v>
      </c>
      <c r="AA48" s="6">
        <f t="shared" si="34"/>
        <v>0</v>
      </c>
      <c r="AB48" s="7">
        <f t="shared" si="35"/>
        <v>1</v>
      </c>
      <c r="AC48" s="115">
        <f t="shared" si="36"/>
      </c>
      <c r="AD48" s="116">
        <f t="shared" si="37"/>
      </c>
      <c r="AE48" s="117">
        <f t="shared" si="38"/>
        <v>1</v>
      </c>
      <c r="AF48" s="26"/>
      <c r="AG48" s="26"/>
      <c r="AH48" s="81">
        <f t="shared" si="39"/>
        <v>1</v>
      </c>
      <c r="AI48" s="82">
        <f t="shared" si="50"/>
      </c>
      <c r="AJ48" s="248">
        <f t="shared" si="40"/>
      </c>
      <c r="AK48" s="234">
        <f t="shared" si="41"/>
      </c>
      <c r="AL48" s="234">
        <f t="shared" si="41"/>
      </c>
      <c r="AM48" s="234">
        <f t="shared" si="42"/>
        <v>1</v>
      </c>
      <c r="AN48" s="234">
        <f t="shared" si="43"/>
        <v>1</v>
      </c>
      <c r="AO48" s="234">
        <f t="shared" si="44"/>
      </c>
      <c r="AP48" s="234">
        <f t="shared" si="45"/>
      </c>
      <c r="AQ48" s="234">
        <f t="shared" si="46"/>
      </c>
      <c r="AR48" s="234">
        <f t="shared" si="47"/>
      </c>
      <c r="AS48" s="234">
        <f t="shared" si="48"/>
      </c>
      <c r="AT48" s="249">
        <f t="shared" si="49"/>
      </c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</row>
    <row r="49" spans="1:66" ht="13.5" thickBot="1">
      <c r="A49" s="107"/>
      <c r="B49" s="170"/>
      <c r="C49" s="206" t="s">
        <v>66</v>
      </c>
      <c r="D49" s="13">
        <f t="shared" si="26"/>
      </c>
      <c r="E49" s="14">
        <f t="shared" si="27"/>
        <v>1</v>
      </c>
      <c r="F49" s="11">
        <f t="shared" si="28"/>
      </c>
      <c r="G49" s="214"/>
      <c r="H49" s="1"/>
      <c r="I49" s="71"/>
      <c r="J49" s="160" t="s">
        <v>60</v>
      </c>
      <c r="K49" s="13">
        <f t="shared" si="29"/>
      </c>
      <c r="L49" s="15">
        <f t="shared" si="30"/>
        <v>1</v>
      </c>
      <c r="M49" s="12">
        <f t="shared" si="31"/>
      </c>
      <c r="N49" s="9"/>
      <c r="O49" s="9"/>
      <c r="P49" s="16"/>
      <c r="Q49" s="1"/>
      <c r="R49" s="217">
        <v>0</v>
      </c>
      <c r="S49" s="220">
        <v>0</v>
      </c>
      <c r="T49" s="223">
        <v>1</v>
      </c>
      <c r="U49" s="198">
        <v>1</v>
      </c>
      <c r="V49" s="1"/>
      <c r="X49" s="78" t="str">
        <f t="shared" si="23"/>
        <v>X</v>
      </c>
      <c r="Y49" s="27" t="str">
        <f t="shared" si="32"/>
        <v>X</v>
      </c>
      <c r="Z49" s="8">
        <f t="shared" si="33"/>
        <v>2</v>
      </c>
      <c r="AA49" s="6">
        <f t="shared" si="34"/>
        <v>0</v>
      </c>
      <c r="AB49" s="7">
        <f t="shared" si="35"/>
        <v>2</v>
      </c>
      <c r="AC49" s="115">
        <f t="shared" si="36"/>
      </c>
      <c r="AD49" s="116">
        <f t="shared" si="37"/>
      </c>
      <c r="AE49" s="117">
        <f t="shared" si="38"/>
        <v>1</v>
      </c>
      <c r="AF49" s="26"/>
      <c r="AG49" s="26"/>
      <c r="AH49" s="81">
        <f t="shared" si="39"/>
        <v>1</v>
      </c>
      <c r="AI49" s="82">
        <f t="shared" si="50"/>
      </c>
      <c r="AJ49" s="248">
        <f t="shared" si="40"/>
      </c>
      <c r="AK49" s="234">
        <f t="shared" si="41"/>
      </c>
      <c r="AL49" s="234">
        <f t="shared" si="41"/>
        <v>1</v>
      </c>
      <c r="AM49" s="234">
        <f t="shared" si="42"/>
      </c>
      <c r="AN49" s="234">
        <f t="shared" si="43"/>
        <v>1</v>
      </c>
      <c r="AO49" s="234">
        <f t="shared" si="44"/>
        <v>1</v>
      </c>
      <c r="AP49" s="234">
        <f t="shared" si="45"/>
      </c>
      <c r="AQ49" s="234">
        <f t="shared" si="46"/>
      </c>
      <c r="AR49" s="234">
        <f t="shared" si="47"/>
      </c>
      <c r="AS49" s="234">
        <f t="shared" si="48"/>
      </c>
      <c r="AT49" s="249">
        <f t="shared" si="49"/>
      </c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</row>
    <row r="50" spans="1:66" ht="13.5" thickBot="1">
      <c r="A50" s="107"/>
      <c r="B50" s="170"/>
      <c r="C50" s="206" t="s">
        <v>53</v>
      </c>
      <c r="D50" s="13">
        <f t="shared" si="26"/>
      </c>
      <c r="E50" s="14">
        <f t="shared" si="27"/>
      </c>
      <c r="F50" s="11">
        <f t="shared" si="28"/>
        <v>1</v>
      </c>
      <c r="G50" s="9"/>
      <c r="H50" s="1"/>
      <c r="I50" s="71"/>
      <c r="J50" s="160" t="s">
        <v>65</v>
      </c>
      <c r="K50" s="13">
        <f t="shared" si="29"/>
        <v>1</v>
      </c>
      <c r="L50" s="15">
        <f t="shared" si="30"/>
      </c>
      <c r="M50" s="12">
        <f t="shared" si="31"/>
      </c>
      <c r="N50" s="9"/>
      <c r="O50" s="9"/>
      <c r="P50" s="16"/>
      <c r="Q50" s="1"/>
      <c r="R50" s="217">
        <v>1</v>
      </c>
      <c r="S50" s="220">
        <v>1</v>
      </c>
      <c r="T50" s="223">
        <v>1</v>
      </c>
      <c r="U50" s="198">
        <v>2</v>
      </c>
      <c r="V50" s="1"/>
      <c r="X50" s="78" t="str">
        <f t="shared" si="23"/>
        <v>X</v>
      </c>
      <c r="Y50" s="27">
        <f t="shared" si="32"/>
        <v>2</v>
      </c>
      <c r="Z50" s="8">
        <f t="shared" si="33"/>
        <v>3</v>
      </c>
      <c r="AA50" s="6">
        <f t="shared" si="34"/>
        <v>2</v>
      </c>
      <c r="AB50" s="7">
        <f t="shared" si="35"/>
        <v>1</v>
      </c>
      <c r="AC50" s="115">
        <f t="shared" si="36"/>
        <v>1</v>
      </c>
      <c r="AD50" s="116">
        <f t="shared" si="37"/>
      </c>
      <c r="AE50" s="117">
        <f t="shared" si="38"/>
      </c>
      <c r="AF50" s="26"/>
      <c r="AG50" s="26"/>
      <c r="AH50" s="81">
        <f t="shared" si="39"/>
      </c>
      <c r="AI50" s="82">
        <f t="shared" si="50"/>
        <v>1</v>
      </c>
      <c r="AJ50" s="248">
        <f t="shared" si="40"/>
        <v>1</v>
      </c>
      <c r="AK50" s="234">
        <f t="shared" si="41"/>
        <v>1</v>
      </c>
      <c r="AL50" s="234">
        <f t="shared" si="41"/>
      </c>
      <c r="AM50" s="234">
        <f t="shared" si="42"/>
      </c>
      <c r="AN50" s="234">
        <f t="shared" si="43"/>
      </c>
      <c r="AO50" s="234">
        <f t="shared" si="44"/>
        <v>1</v>
      </c>
      <c r="AP50" s="234">
        <f t="shared" si="45"/>
        <v>1</v>
      </c>
      <c r="AQ50" s="234">
        <f t="shared" si="46"/>
      </c>
      <c r="AR50" s="234">
        <f t="shared" si="47"/>
      </c>
      <c r="AS50" s="234">
        <f t="shared" si="48"/>
      </c>
      <c r="AT50" s="249">
        <f t="shared" si="49"/>
      </c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</row>
    <row r="51" spans="1:66" ht="13.5" thickBot="1">
      <c r="A51" s="107"/>
      <c r="B51" s="170"/>
      <c r="C51" s="206" t="s">
        <v>73</v>
      </c>
      <c r="D51" s="13">
        <f t="shared" si="26"/>
      </c>
      <c r="E51" s="14">
        <f t="shared" si="27"/>
      </c>
      <c r="F51" s="11">
        <f t="shared" si="28"/>
        <v>1</v>
      </c>
      <c r="G51" s="9"/>
      <c r="H51" s="9"/>
      <c r="I51" s="71"/>
      <c r="J51" s="160" t="s">
        <v>78</v>
      </c>
      <c r="K51" s="13">
        <f t="shared" si="29"/>
        <v>1</v>
      </c>
      <c r="L51" s="15">
        <f t="shared" si="30"/>
      </c>
      <c r="M51" s="12">
        <f t="shared" si="31"/>
      </c>
      <c r="N51" s="9"/>
      <c r="O51" s="9"/>
      <c r="P51" s="16"/>
      <c r="Q51" s="1"/>
      <c r="R51" s="217">
        <v>0</v>
      </c>
      <c r="S51" s="220">
        <v>2</v>
      </c>
      <c r="T51" s="223">
        <v>0</v>
      </c>
      <c r="U51" s="198">
        <v>4</v>
      </c>
      <c r="V51" s="1"/>
      <c r="X51" s="78">
        <f t="shared" si="23"/>
        <v>2</v>
      </c>
      <c r="Y51" s="27">
        <f t="shared" si="32"/>
        <v>2</v>
      </c>
      <c r="Z51" s="8">
        <f t="shared" si="33"/>
        <v>4</v>
      </c>
      <c r="AA51" s="6">
        <f t="shared" si="34"/>
        <v>2</v>
      </c>
      <c r="AB51" s="7">
        <f t="shared" si="35"/>
        <v>2</v>
      </c>
      <c r="AC51" s="118">
        <f t="shared" si="36"/>
      </c>
      <c r="AD51" s="119">
        <f t="shared" si="37"/>
        <v>1</v>
      </c>
      <c r="AE51" s="120">
        <f t="shared" si="38"/>
      </c>
      <c r="AF51" s="26"/>
      <c r="AG51" s="26"/>
      <c r="AH51" s="81">
        <f t="shared" si="39"/>
      </c>
      <c r="AI51" s="82">
        <f t="shared" si="50"/>
        <v>1</v>
      </c>
      <c r="AJ51" s="248">
        <f t="shared" si="40"/>
        <v>1</v>
      </c>
      <c r="AK51" s="234">
        <f t="shared" si="41"/>
        <v>1</v>
      </c>
      <c r="AL51" s="234">
        <f t="shared" si="41"/>
        <v>1</v>
      </c>
      <c r="AM51" s="234">
        <f t="shared" si="42"/>
      </c>
      <c r="AN51" s="234">
        <f t="shared" si="43"/>
      </c>
      <c r="AO51" s="234">
        <f t="shared" si="44"/>
      </c>
      <c r="AP51" s="234">
        <f t="shared" si="45"/>
        <v>1</v>
      </c>
      <c r="AQ51" s="234">
        <f t="shared" si="46"/>
        <v>1</v>
      </c>
      <c r="AR51" s="234">
        <f t="shared" si="47"/>
        <v>1</v>
      </c>
      <c r="AS51" s="234">
        <f t="shared" si="48"/>
      </c>
      <c r="AT51" s="249">
        <f t="shared" si="49"/>
      </c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</row>
    <row r="52" spans="1:66" ht="13.5" thickBot="1">
      <c r="A52" s="107"/>
      <c r="B52" s="171"/>
      <c r="C52" s="206" t="s">
        <v>79</v>
      </c>
      <c r="D52" s="13">
        <f t="shared" si="26"/>
      </c>
      <c r="E52" s="14">
        <f t="shared" si="27"/>
        <v>1</v>
      </c>
      <c r="F52" s="11">
        <f t="shared" si="28"/>
      </c>
      <c r="G52" s="9"/>
      <c r="H52" s="2"/>
      <c r="I52" s="71"/>
      <c r="J52" s="160" t="s">
        <v>75</v>
      </c>
      <c r="K52" s="13">
        <f t="shared" si="29"/>
      </c>
      <c r="L52" s="15">
        <f t="shared" si="30"/>
        <v>1</v>
      </c>
      <c r="M52" s="12">
        <f t="shared" si="31"/>
      </c>
      <c r="N52" s="9"/>
      <c r="O52" s="9"/>
      <c r="P52" s="16"/>
      <c r="Q52" s="1"/>
      <c r="R52" s="218">
        <v>0</v>
      </c>
      <c r="S52" s="221">
        <v>0</v>
      </c>
      <c r="T52" s="224">
        <v>0</v>
      </c>
      <c r="U52" s="200">
        <v>0</v>
      </c>
      <c r="V52" s="1"/>
      <c r="W52" s="1"/>
      <c r="X52" s="94" t="str">
        <f t="shared" si="23"/>
        <v>X</v>
      </c>
      <c r="Y52" s="88" t="str">
        <f t="shared" si="32"/>
        <v>X</v>
      </c>
      <c r="Z52" s="8">
        <f t="shared" si="33"/>
        <v>0</v>
      </c>
      <c r="AA52" s="6">
        <f t="shared" si="34"/>
        <v>0</v>
      </c>
      <c r="AB52" s="7">
        <f t="shared" si="35"/>
        <v>0</v>
      </c>
      <c r="AC52" s="118">
        <f t="shared" si="36"/>
      </c>
      <c r="AD52" s="119">
        <f t="shared" si="37"/>
        <v>1</v>
      </c>
      <c r="AE52" s="120">
        <f t="shared" si="38"/>
      </c>
      <c r="AF52" s="26"/>
      <c r="AG52" s="26"/>
      <c r="AH52" s="83">
        <f t="shared" si="39"/>
        <v>1</v>
      </c>
      <c r="AI52" s="84">
        <f t="shared" si="50"/>
      </c>
      <c r="AJ52" s="250">
        <f t="shared" si="40"/>
      </c>
      <c r="AK52" s="251">
        <f t="shared" si="41"/>
      </c>
      <c r="AL52" s="251">
        <f t="shared" si="41"/>
      </c>
      <c r="AM52" s="251">
        <f t="shared" si="42"/>
        <v>1</v>
      </c>
      <c r="AN52" s="251">
        <f t="shared" si="43"/>
        <v>1</v>
      </c>
      <c r="AO52" s="251">
        <f t="shared" si="44"/>
      </c>
      <c r="AP52" s="251">
        <f t="shared" si="45"/>
      </c>
      <c r="AQ52" s="251">
        <f t="shared" si="46"/>
      </c>
      <c r="AR52" s="251">
        <f t="shared" si="47"/>
      </c>
      <c r="AS52" s="251">
        <f t="shared" si="48"/>
      </c>
      <c r="AT52" s="252">
        <f t="shared" si="49"/>
      </c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</row>
    <row r="53" spans="1:46" s="19" customFormat="1" ht="13.5" thickBot="1">
      <c r="A53" s="107"/>
      <c r="B53" s="108"/>
      <c r="C53" s="114"/>
      <c r="D53" s="16"/>
      <c r="E53" s="18"/>
      <c r="F53" s="18"/>
      <c r="G53" s="50"/>
      <c r="H53" s="49"/>
      <c r="I53" s="71"/>
      <c r="J53" s="114"/>
      <c r="K53" s="16"/>
      <c r="L53" s="16"/>
      <c r="M53" s="16"/>
      <c r="N53" s="50"/>
      <c r="O53" s="50"/>
      <c r="P53" s="16"/>
      <c r="R53" s="49"/>
      <c r="S53" s="49"/>
      <c r="T53" s="161"/>
      <c r="U53" s="161"/>
      <c r="W53" s="102">
        <v>1</v>
      </c>
      <c r="X53" s="162">
        <f>COUNTIF(X45:X52,"1")</f>
        <v>1</v>
      </c>
      <c r="Y53" s="162"/>
      <c r="Z53" s="49"/>
      <c r="AA53" s="49"/>
      <c r="AB53" s="16"/>
      <c r="AC53" s="87">
        <f>SUM(AC45:AC52)</f>
        <v>3</v>
      </c>
      <c r="AD53" s="87">
        <f>SUM(AD45:AD52)</f>
        <v>3</v>
      </c>
      <c r="AE53" s="87">
        <f>SUM(AE45:AE52)</f>
        <v>2</v>
      </c>
      <c r="AF53" s="52"/>
      <c r="AG53" s="52"/>
      <c r="AH53" s="52">
        <f>SUM(AH45:AH52)</f>
        <v>4</v>
      </c>
      <c r="AI53" s="109">
        <f>SUM(AI45:AI52)</f>
        <v>4</v>
      </c>
      <c r="AJ53" s="52"/>
      <c r="AK53" s="52"/>
      <c r="AL53" s="52"/>
      <c r="AM53" s="52"/>
      <c r="AN53" s="52"/>
      <c r="AO53" s="52"/>
      <c r="AP53" s="52">
        <f t="shared" si="45"/>
      </c>
      <c r="AQ53" s="52">
        <f t="shared" si="46"/>
      </c>
      <c r="AR53" s="52">
        <f t="shared" si="47"/>
      </c>
      <c r="AS53" s="52">
        <f t="shared" si="48"/>
      </c>
      <c r="AT53" s="52">
        <f t="shared" si="49"/>
      </c>
    </row>
    <row r="54" spans="1:46" s="19" customFormat="1" ht="13.5" thickBot="1">
      <c r="A54" s="107"/>
      <c r="B54" s="108"/>
      <c r="C54" s="114"/>
      <c r="D54" s="16"/>
      <c r="E54" s="18"/>
      <c r="F54" s="18"/>
      <c r="G54" s="50"/>
      <c r="H54" s="49"/>
      <c r="I54" s="71"/>
      <c r="J54" s="114"/>
      <c r="K54" s="16"/>
      <c r="L54" s="16"/>
      <c r="M54" s="16"/>
      <c r="N54" s="50"/>
      <c r="O54" s="50"/>
      <c r="P54" s="16"/>
      <c r="R54" s="49"/>
      <c r="S54" s="49"/>
      <c r="T54" s="161"/>
      <c r="U54" s="161"/>
      <c r="W54" s="16" t="s">
        <v>18</v>
      </c>
      <c r="X54" s="162">
        <f>COUNTIF(X45:X52,"X")</f>
        <v>5</v>
      </c>
      <c r="Y54" s="162"/>
      <c r="Z54" s="49"/>
      <c r="AA54" s="49"/>
      <c r="AB54" s="16"/>
      <c r="AC54" s="239">
        <f>SUM(AC53+AD53+AE53)</f>
        <v>8</v>
      </c>
      <c r="AD54" s="244"/>
      <c r="AE54" s="245"/>
      <c r="AF54" s="52"/>
      <c r="AG54" s="52"/>
      <c r="AH54" s="242">
        <f>SUM(AH53+AI53)</f>
        <v>8</v>
      </c>
      <c r="AI54" s="243"/>
      <c r="AJ54" s="52"/>
      <c r="AK54" s="52"/>
      <c r="AL54" s="52"/>
      <c r="AM54" s="52"/>
      <c r="AN54" s="52"/>
      <c r="AO54" s="52"/>
      <c r="AP54" s="52">
        <f t="shared" si="45"/>
      </c>
      <c r="AQ54" s="52">
        <f t="shared" si="46"/>
      </c>
      <c r="AR54" s="52">
        <f t="shared" si="47"/>
      </c>
      <c r="AS54" s="52">
        <f t="shared" si="48"/>
      </c>
      <c r="AT54" s="52">
        <f t="shared" si="49"/>
      </c>
    </row>
    <row r="55" spans="1:46" s="19" customFormat="1" ht="16.5" thickBot="1">
      <c r="A55" s="107"/>
      <c r="B55" s="110"/>
      <c r="C55" s="86"/>
      <c r="D55" s="16"/>
      <c r="E55" s="18"/>
      <c r="F55" s="18"/>
      <c r="G55" s="50"/>
      <c r="H55" s="49"/>
      <c r="I55" s="71"/>
      <c r="J55" s="86"/>
      <c r="K55" s="16"/>
      <c r="L55" s="16"/>
      <c r="M55" s="16"/>
      <c r="N55" s="50"/>
      <c r="O55" s="50"/>
      <c r="P55" s="16"/>
      <c r="R55" s="49"/>
      <c r="S55" s="49"/>
      <c r="T55" s="161"/>
      <c r="U55" s="161"/>
      <c r="W55" s="105">
        <v>2</v>
      </c>
      <c r="X55" s="162">
        <f>COUNTIF(X45:X52,"2")</f>
        <v>2</v>
      </c>
      <c r="Y55" s="162"/>
      <c r="Z55" s="49"/>
      <c r="AA55" s="49"/>
      <c r="AB55" s="16"/>
      <c r="AC55" s="87">
        <f>IF($AC$54=0,"",AC53/$AC$54*100)</f>
        <v>37.5</v>
      </c>
      <c r="AD55" s="87">
        <f>IF($AC$54=0,"",AD53/$AC$54*100)</f>
        <v>37.5</v>
      </c>
      <c r="AE55" s="87">
        <f>IF($AC$54=0,"",AE53/$AC$54*100)</f>
        <v>25</v>
      </c>
      <c r="AF55" s="52"/>
      <c r="AG55" s="52"/>
      <c r="AH55" s="52">
        <f>AH53/AH54*100</f>
        <v>50</v>
      </c>
      <c r="AI55" s="109">
        <f>AI53/AH54*100</f>
        <v>50</v>
      </c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</row>
    <row r="56" spans="1:66" ht="13.5" thickBot="1">
      <c r="A56" s="107"/>
      <c r="B56" s="169" t="s">
        <v>27</v>
      </c>
      <c r="C56" s="206" t="s">
        <v>52</v>
      </c>
      <c r="D56" s="13">
        <f aca="true" t="shared" si="51" ref="D56:D63">IF(T56&gt;U56,1,"")</f>
      </c>
      <c r="E56" s="14">
        <f aca="true" t="shared" si="52" ref="E56:E63">IF(T56="","",IF(C56=0,"",IF(T56=U56,1,"")))</f>
        <v>1</v>
      </c>
      <c r="F56" s="11">
        <f aca="true" t="shared" si="53" ref="F56:F63">IF(U56&gt;T56,1,"")</f>
      </c>
      <c r="G56" s="9"/>
      <c r="H56" s="1"/>
      <c r="I56" s="71"/>
      <c r="J56" s="160" t="s">
        <v>66</v>
      </c>
      <c r="K56" s="13">
        <f aca="true" t="shared" si="54" ref="K56:K63">IF(U56&gt;T56,1,"")</f>
      </c>
      <c r="L56" s="15">
        <f aca="true" t="shared" si="55" ref="L56:L63">IF(U56="","",IF(J56=0,"",IF(T56=U56,1,"")))</f>
        <v>1</v>
      </c>
      <c r="M56" s="12">
        <f aca="true" t="shared" si="56" ref="M56:M63">IF(T56&gt;U56,1,"")</f>
      </c>
      <c r="N56" s="9"/>
      <c r="O56" s="9"/>
      <c r="P56" s="16"/>
      <c r="Q56" s="1"/>
      <c r="R56" s="216">
        <v>0</v>
      </c>
      <c r="S56" s="219">
        <v>1</v>
      </c>
      <c r="T56" s="222">
        <v>3</v>
      </c>
      <c r="U56" s="196">
        <v>3</v>
      </c>
      <c r="X56" s="163">
        <f t="shared" si="23"/>
        <v>2</v>
      </c>
      <c r="Y56" s="89" t="str">
        <f aca="true" t="shared" si="57" ref="Y56:Y63">IF(T56="","",IF(T56=U56,"X",IF(T56&lt;U56,2,IF(T56&gt;U56,1,0))))</f>
        <v>X</v>
      </c>
      <c r="Z56" s="8">
        <f aca="true" t="shared" si="58" ref="Z56:Z63">(IF(T56="","",SUM(T56:U56)))</f>
        <v>6</v>
      </c>
      <c r="AA56" s="6">
        <f aca="true" t="shared" si="59" ref="AA56:AA63">IF(R56="","",SUM(R56:S56))</f>
        <v>1</v>
      </c>
      <c r="AB56" s="7">
        <f aca="true" t="shared" si="60" ref="AB56:AB63">IF(T56="","",Z56-AA56)</f>
        <v>5</v>
      </c>
      <c r="AC56" s="118">
        <f aca="true" t="shared" si="61" ref="AC56:AC63">IF(AA56&gt;AB56,1,"")</f>
      </c>
      <c r="AD56" s="119">
        <f aca="true" t="shared" si="62" ref="AD56:AD63">IF(S56="","",IF(AA56=AB56,1,""))</f>
      </c>
      <c r="AE56" s="120">
        <f aca="true" t="shared" si="63" ref="AE56:AE63">IF(AB56&gt;AA56,1,"")</f>
        <v>1</v>
      </c>
      <c r="AF56" s="26"/>
      <c r="AG56" s="26"/>
      <c r="AH56" s="79">
        <f aca="true" t="shared" si="64" ref="AH56:AH63">IF(Z56&lt;=2,1,"")</f>
      </c>
      <c r="AI56" s="232">
        <f>IF(Z56="","",IF(Z56&gt;=3,1,""))</f>
        <v>1</v>
      </c>
      <c r="AJ56" s="246">
        <f aca="true" t="shared" si="65" ref="AJ56:AJ63">IF(AA56="","",IF(AA56&gt;0,1,""))</f>
        <v>1</v>
      </c>
      <c r="AK56" s="27">
        <f aca="true" t="shared" si="66" ref="AK56:AL63">IF(AA56="","",IF(AA56&gt;=2,1,""))</f>
      </c>
      <c r="AL56" s="27">
        <f t="shared" si="66"/>
        <v>1</v>
      </c>
      <c r="AM56" s="27">
        <f aca="true" t="shared" si="67" ref="AM56:AM63">IF(Z56&lt;=1,1,"")</f>
      </c>
      <c r="AN56" s="27">
        <f aca="true" t="shared" si="68" ref="AN56:AN63">IF(Z56&lt;=2,1,"")</f>
      </c>
      <c r="AO56" s="27">
        <f aca="true" t="shared" si="69" ref="AO56:AO63">IF(Z56=2,1,IF(Z56=3,1,""))</f>
      </c>
      <c r="AP56" s="27">
        <f aca="true" t="shared" si="70" ref="AP56:AP63">IF(Z56="","",IF(Z56&gt;=3,1,""))</f>
        <v>1</v>
      </c>
      <c r="AQ56" s="27">
        <f aca="true" t="shared" si="71" ref="AQ56:AQ63">IF(Z56="","",IF(Z56&gt;=4,1,""))</f>
        <v>1</v>
      </c>
      <c r="AR56" s="27">
        <f aca="true" t="shared" si="72" ref="AR56:AR63">IF(Z56=4,1,IF(Z56=5,1,IF(Z56=6,1,"")))</f>
        <v>1</v>
      </c>
      <c r="AS56" s="27">
        <f aca="true" t="shared" si="73" ref="AS56:AS63">IF(Z56="","",IF(Z56&gt;=5,1,""))</f>
        <v>1</v>
      </c>
      <c r="AT56" s="247">
        <f aca="true" t="shared" si="74" ref="AT56:AT63">IF(Z56="","",IF(Z56&gt;=7,1,""))</f>
      </c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</row>
    <row r="57" spans="1:66" ht="13.5" thickBot="1">
      <c r="A57" s="107"/>
      <c r="B57" s="170"/>
      <c r="C57" s="206" t="s">
        <v>56</v>
      </c>
      <c r="D57" s="13">
        <f t="shared" si="51"/>
        <v>1</v>
      </c>
      <c r="E57" s="14">
        <f t="shared" si="52"/>
      </c>
      <c r="F57" s="11">
        <f t="shared" si="53"/>
      </c>
      <c r="G57" s="18"/>
      <c r="H57" s="19"/>
      <c r="I57" s="71"/>
      <c r="J57" s="160" t="s">
        <v>79</v>
      </c>
      <c r="K57" s="13">
        <f t="shared" si="54"/>
      </c>
      <c r="L57" s="15">
        <f t="shared" si="55"/>
      </c>
      <c r="M57" s="12">
        <f t="shared" si="56"/>
        <v>1</v>
      </c>
      <c r="N57" s="16"/>
      <c r="O57" s="16"/>
      <c r="P57" s="16"/>
      <c r="Q57" s="1"/>
      <c r="R57" s="217">
        <v>1</v>
      </c>
      <c r="S57" s="220">
        <v>0</v>
      </c>
      <c r="T57" s="223">
        <v>4</v>
      </c>
      <c r="U57" s="198">
        <v>0</v>
      </c>
      <c r="X57" s="78">
        <f t="shared" si="23"/>
        <v>1</v>
      </c>
      <c r="Y57" s="27">
        <f t="shared" si="57"/>
        <v>1</v>
      </c>
      <c r="Z57" s="98">
        <f t="shared" si="58"/>
        <v>4</v>
      </c>
      <c r="AA57" s="99">
        <f t="shared" si="59"/>
        <v>1</v>
      </c>
      <c r="AB57" s="100">
        <f t="shared" si="60"/>
        <v>3</v>
      </c>
      <c r="AC57" s="124">
        <f t="shared" si="61"/>
      </c>
      <c r="AD57" s="125">
        <f t="shared" si="62"/>
      </c>
      <c r="AE57" s="126">
        <f t="shared" si="63"/>
        <v>1</v>
      </c>
      <c r="AF57" s="26"/>
      <c r="AG57" s="26"/>
      <c r="AH57" s="81">
        <f t="shared" si="64"/>
      </c>
      <c r="AI57" s="113">
        <f aca="true" t="shared" si="75" ref="AI57:AI63">IF(Z57="","",IF(Z57&gt;=3,1,""))</f>
        <v>1</v>
      </c>
      <c r="AJ57" s="248">
        <f t="shared" si="65"/>
        <v>1</v>
      </c>
      <c r="AK57" s="234">
        <f t="shared" si="66"/>
      </c>
      <c r="AL57" s="234">
        <f t="shared" si="66"/>
        <v>1</v>
      </c>
      <c r="AM57" s="234">
        <f t="shared" si="67"/>
      </c>
      <c r="AN57" s="234">
        <f t="shared" si="68"/>
      </c>
      <c r="AO57" s="234">
        <f t="shared" si="69"/>
      </c>
      <c r="AP57" s="234">
        <f t="shared" si="70"/>
        <v>1</v>
      </c>
      <c r="AQ57" s="234">
        <f t="shared" si="71"/>
        <v>1</v>
      </c>
      <c r="AR57" s="234">
        <f t="shared" si="72"/>
        <v>1</v>
      </c>
      <c r="AS57" s="234">
        <f t="shared" si="73"/>
      </c>
      <c r="AT57" s="249">
        <f t="shared" si="74"/>
      </c>
      <c r="AU57" s="19"/>
      <c r="AV57" s="49"/>
      <c r="AW57" s="19"/>
      <c r="AX57" s="49"/>
      <c r="AY57" s="19"/>
      <c r="AZ57" s="19"/>
      <c r="BA57" s="174"/>
      <c r="BB57" s="174"/>
      <c r="BC57" s="175"/>
      <c r="BD57" s="175"/>
      <c r="BE57" s="19"/>
      <c r="BF57" s="19"/>
      <c r="BG57" s="19"/>
      <c r="BH57" s="19"/>
      <c r="BI57" s="19"/>
      <c r="BJ57" s="19"/>
      <c r="BK57" s="19"/>
      <c r="BL57" s="19"/>
      <c r="BM57" s="19"/>
      <c r="BN57" s="19"/>
    </row>
    <row r="58" spans="1:66" ht="13.5" thickBot="1">
      <c r="A58" s="107"/>
      <c r="B58" s="170"/>
      <c r="C58" s="206" t="s">
        <v>73</v>
      </c>
      <c r="D58" s="13">
        <f t="shared" si="51"/>
        <v>1</v>
      </c>
      <c r="E58" s="14">
        <f t="shared" si="52"/>
      </c>
      <c r="F58" s="11">
        <f t="shared" si="53"/>
      </c>
      <c r="G58" s="18"/>
      <c r="H58" s="19"/>
      <c r="I58" s="71"/>
      <c r="J58" s="160" t="s">
        <v>57</v>
      </c>
      <c r="K58" s="13">
        <f t="shared" si="54"/>
      </c>
      <c r="L58" s="15">
        <f t="shared" si="55"/>
      </c>
      <c r="M58" s="12">
        <f t="shared" si="56"/>
        <v>1</v>
      </c>
      <c r="N58" s="16"/>
      <c r="O58" s="16"/>
      <c r="P58" s="16"/>
      <c r="Q58" s="1"/>
      <c r="R58" s="217">
        <v>0</v>
      </c>
      <c r="S58" s="220">
        <v>1</v>
      </c>
      <c r="T58" s="223">
        <v>2</v>
      </c>
      <c r="U58" s="198">
        <v>1</v>
      </c>
      <c r="X58" s="78">
        <f t="shared" si="23"/>
        <v>2</v>
      </c>
      <c r="Y58" s="27">
        <f t="shared" si="57"/>
        <v>1</v>
      </c>
      <c r="Z58" s="8">
        <f t="shared" si="58"/>
        <v>3</v>
      </c>
      <c r="AA58" s="6">
        <f t="shared" si="59"/>
        <v>1</v>
      </c>
      <c r="AB58" s="7">
        <f t="shared" si="60"/>
        <v>2</v>
      </c>
      <c r="AC58" s="115">
        <f t="shared" si="61"/>
      </c>
      <c r="AD58" s="116">
        <f t="shared" si="62"/>
      </c>
      <c r="AE58" s="117">
        <f t="shared" si="63"/>
        <v>1</v>
      </c>
      <c r="AF58" s="26"/>
      <c r="AG58" s="26"/>
      <c r="AH58" s="81">
        <f t="shared" si="64"/>
      </c>
      <c r="AI58" s="113">
        <f t="shared" si="75"/>
        <v>1</v>
      </c>
      <c r="AJ58" s="248">
        <f t="shared" si="65"/>
        <v>1</v>
      </c>
      <c r="AK58" s="234">
        <f t="shared" si="66"/>
      </c>
      <c r="AL58" s="234">
        <f t="shared" si="66"/>
        <v>1</v>
      </c>
      <c r="AM58" s="234">
        <f t="shared" si="67"/>
      </c>
      <c r="AN58" s="234">
        <f t="shared" si="68"/>
      </c>
      <c r="AO58" s="234">
        <f t="shared" si="69"/>
        <v>1</v>
      </c>
      <c r="AP58" s="234">
        <f t="shared" si="70"/>
        <v>1</v>
      </c>
      <c r="AQ58" s="234">
        <f t="shared" si="71"/>
      </c>
      <c r="AR58" s="234">
        <f t="shared" si="72"/>
      </c>
      <c r="AS58" s="234">
        <f t="shared" si="73"/>
      </c>
      <c r="AT58" s="249">
        <f t="shared" si="74"/>
      </c>
      <c r="AU58" s="19"/>
      <c r="AV58" s="49"/>
      <c r="AW58" s="19"/>
      <c r="AX58" s="49"/>
      <c r="AY58" s="19"/>
      <c r="AZ58" s="19"/>
      <c r="BA58" s="174"/>
      <c r="BB58" s="174"/>
      <c r="BC58" s="175"/>
      <c r="BD58" s="175"/>
      <c r="BE58" s="19"/>
      <c r="BF58" s="19"/>
      <c r="BG58" s="19"/>
      <c r="BH58" s="19"/>
      <c r="BI58" s="19"/>
      <c r="BJ58" s="19"/>
      <c r="BK58" s="19"/>
      <c r="BL58" s="19"/>
      <c r="BM58" s="19"/>
      <c r="BN58" s="19"/>
    </row>
    <row r="59" spans="1:66" ht="13.5" thickBot="1">
      <c r="A59" s="107"/>
      <c r="B59" s="170"/>
      <c r="C59" s="206" t="s">
        <v>60</v>
      </c>
      <c r="D59" s="13">
        <f t="shared" si="51"/>
        <v>1</v>
      </c>
      <c r="E59" s="14">
        <f t="shared" si="52"/>
      </c>
      <c r="F59" s="11">
        <f t="shared" si="53"/>
      </c>
      <c r="G59" s="18"/>
      <c r="H59" s="19"/>
      <c r="I59" s="71"/>
      <c r="J59" s="160" t="s">
        <v>69</v>
      </c>
      <c r="K59" s="13">
        <f t="shared" si="54"/>
      </c>
      <c r="L59" s="15">
        <f t="shared" si="55"/>
      </c>
      <c r="M59" s="12">
        <f t="shared" si="56"/>
        <v>1</v>
      </c>
      <c r="N59" s="16"/>
      <c r="O59" s="16"/>
      <c r="P59" s="16"/>
      <c r="Q59" s="1"/>
      <c r="R59" s="217">
        <v>0</v>
      </c>
      <c r="S59" s="220">
        <v>0</v>
      </c>
      <c r="T59" s="223">
        <v>2</v>
      </c>
      <c r="U59" s="198">
        <v>0</v>
      </c>
      <c r="X59" s="78" t="str">
        <f t="shared" si="23"/>
        <v>X</v>
      </c>
      <c r="Y59" s="27">
        <f t="shared" si="57"/>
        <v>1</v>
      </c>
      <c r="Z59" s="8">
        <f t="shared" si="58"/>
        <v>2</v>
      </c>
      <c r="AA59" s="6">
        <f t="shared" si="59"/>
        <v>0</v>
      </c>
      <c r="AB59" s="7">
        <f t="shared" si="60"/>
        <v>2</v>
      </c>
      <c r="AC59" s="118">
        <f t="shared" si="61"/>
      </c>
      <c r="AD59" s="119">
        <f t="shared" si="62"/>
      </c>
      <c r="AE59" s="120">
        <f t="shared" si="63"/>
        <v>1</v>
      </c>
      <c r="AF59" s="26"/>
      <c r="AG59" s="26"/>
      <c r="AH59" s="81">
        <f t="shared" si="64"/>
        <v>1</v>
      </c>
      <c r="AI59" s="113">
        <f t="shared" si="75"/>
      </c>
      <c r="AJ59" s="248">
        <f t="shared" si="65"/>
      </c>
      <c r="AK59" s="234">
        <f t="shared" si="66"/>
      </c>
      <c r="AL59" s="234">
        <f t="shared" si="66"/>
        <v>1</v>
      </c>
      <c r="AM59" s="234">
        <f t="shared" si="67"/>
      </c>
      <c r="AN59" s="234">
        <f t="shared" si="68"/>
        <v>1</v>
      </c>
      <c r="AO59" s="234">
        <f t="shared" si="69"/>
        <v>1</v>
      </c>
      <c r="AP59" s="234">
        <f t="shared" si="70"/>
      </c>
      <c r="AQ59" s="234">
        <f t="shared" si="71"/>
      </c>
      <c r="AR59" s="234">
        <f t="shared" si="72"/>
      </c>
      <c r="AS59" s="234">
        <f t="shared" si="73"/>
      </c>
      <c r="AT59" s="249">
        <f t="shared" si="74"/>
      </c>
      <c r="AU59" s="19"/>
      <c r="AV59" s="49"/>
      <c r="AW59" s="19"/>
      <c r="AX59" s="49"/>
      <c r="AY59" s="19"/>
      <c r="AZ59" s="19"/>
      <c r="BA59" s="174"/>
      <c r="BB59" s="174"/>
      <c r="BC59" s="175"/>
      <c r="BD59" s="175"/>
      <c r="BE59" s="19"/>
      <c r="BF59" s="19"/>
      <c r="BG59" s="19"/>
      <c r="BH59" s="19"/>
      <c r="BI59" s="19"/>
      <c r="BJ59" s="19"/>
      <c r="BK59" s="19"/>
      <c r="BL59" s="19"/>
      <c r="BM59" s="19"/>
      <c r="BN59" s="19"/>
    </row>
    <row r="60" spans="1:66" ht="13.5" thickBot="1">
      <c r="A60" s="107"/>
      <c r="B60" s="170"/>
      <c r="C60" s="206" t="s">
        <v>65</v>
      </c>
      <c r="D60" s="13">
        <f t="shared" si="51"/>
        <v>1</v>
      </c>
      <c r="E60" s="14">
        <f t="shared" si="52"/>
      </c>
      <c r="F60" s="11">
        <f t="shared" si="53"/>
      </c>
      <c r="G60" s="18"/>
      <c r="H60" s="19"/>
      <c r="I60" s="71"/>
      <c r="J60" s="160" t="s">
        <v>70</v>
      </c>
      <c r="K60" s="13">
        <f t="shared" si="54"/>
      </c>
      <c r="L60" s="15">
        <f t="shared" si="55"/>
      </c>
      <c r="M60" s="12">
        <f t="shared" si="56"/>
        <v>1</v>
      </c>
      <c r="N60" s="16"/>
      <c r="O60" s="16"/>
      <c r="P60" s="16"/>
      <c r="Q60" s="1"/>
      <c r="R60" s="217">
        <v>0</v>
      </c>
      <c r="S60" s="220">
        <v>0</v>
      </c>
      <c r="T60" s="223">
        <v>1</v>
      </c>
      <c r="U60" s="198">
        <v>0</v>
      </c>
      <c r="X60" s="78" t="str">
        <f t="shared" si="23"/>
        <v>X</v>
      </c>
      <c r="Y60" s="27">
        <f t="shared" si="57"/>
        <v>1</v>
      </c>
      <c r="Z60" s="8">
        <f t="shared" si="58"/>
        <v>1</v>
      </c>
      <c r="AA60" s="6">
        <f t="shared" si="59"/>
        <v>0</v>
      </c>
      <c r="AB60" s="7">
        <f t="shared" si="60"/>
        <v>1</v>
      </c>
      <c r="AC60" s="115">
        <f t="shared" si="61"/>
      </c>
      <c r="AD60" s="116">
        <f t="shared" si="62"/>
      </c>
      <c r="AE60" s="117">
        <f t="shared" si="63"/>
        <v>1</v>
      </c>
      <c r="AF60" s="26"/>
      <c r="AG60" s="26"/>
      <c r="AH60" s="81">
        <f t="shared" si="64"/>
        <v>1</v>
      </c>
      <c r="AI60" s="113">
        <f t="shared" si="75"/>
      </c>
      <c r="AJ60" s="248">
        <f t="shared" si="65"/>
      </c>
      <c r="AK60" s="234">
        <f t="shared" si="66"/>
      </c>
      <c r="AL60" s="234">
        <f t="shared" si="66"/>
      </c>
      <c r="AM60" s="234">
        <f t="shared" si="67"/>
        <v>1</v>
      </c>
      <c r="AN60" s="234">
        <f t="shared" si="68"/>
        <v>1</v>
      </c>
      <c r="AO60" s="234">
        <f t="shared" si="69"/>
      </c>
      <c r="AP60" s="234">
        <f t="shared" si="70"/>
      </c>
      <c r="AQ60" s="234">
        <f t="shared" si="71"/>
      </c>
      <c r="AR60" s="234">
        <f t="shared" si="72"/>
      </c>
      <c r="AS60" s="234">
        <f t="shared" si="73"/>
      </c>
      <c r="AT60" s="249">
        <f t="shared" si="74"/>
      </c>
      <c r="AU60" s="19"/>
      <c r="AV60" s="19"/>
      <c r="AW60" s="19"/>
      <c r="AX60" s="52"/>
      <c r="AY60" s="19"/>
      <c r="AZ60" s="49"/>
      <c r="BA60" s="174"/>
      <c r="BB60" s="174"/>
      <c r="BC60" s="175"/>
      <c r="BD60" s="175"/>
      <c r="BE60" s="19"/>
      <c r="BF60" s="19"/>
      <c r="BG60" s="19"/>
      <c r="BH60" s="19"/>
      <c r="BI60" s="19"/>
      <c r="BJ60" s="19"/>
      <c r="BK60" s="19"/>
      <c r="BL60" s="19"/>
      <c r="BM60" s="19"/>
      <c r="BN60" s="19"/>
    </row>
    <row r="61" spans="1:66" ht="13.5" thickBot="1">
      <c r="A61" s="107"/>
      <c r="B61" s="170"/>
      <c r="C61" s="206" t="s">
        <v>72</v>
      </c>
      <c r="D61" s="13">
        <f t="shared" si="51"/>
      </c>
      <c r="E61" s="14">
        <f t="shared" si="52"/>
        <v>1</v>
      </c>
      <c r="F61" s="11">
        <f t="shared" si="53"/>
      </c>
      <c r="G61" s="18"/>
      <c r="H61" s="19"/>
      <c r="I61" s="71"/>
      <c r="J61" s="160" t="s">
        <v>53</v>
      </c>
      <c r="K61" s="13">
        <f t="shared" si="54"/>
      </c>
      <c r="L61" s="15">
        <f t="shared" si="55"/>
        <v>1</v>
      </c>
      <c r="M61" s="12">
        <f t="shared" si="56"/>
      </c>
      <c r="N61" s="16"/>
      <c r="O61" s="16"/>
      <c r="P61" s="16"/>
      <c r="Q61" s="1"/>
      <c r="R61" s="217">
        <v>0</v>
      </c>
      <c r="S61" s="220">
        <v>0</v>
      </c>
      <c r="T61" s="223">
        <v>1</v>
      </c>
      <c r="U61" s="198">
        <v>1</v>
      </c>
      <c r="X61" s="78" t="str">
        <f t="shared" si="23"/>
        <v>X</v>
      </c>
      <c r="Y61" s="27" t="str">
        <f t="shared" si="57"/>
        <v>X</v>
      </c>
      <c r="Z61" s="8">
        <f t="shared" si="58"/>
        <v>2</v>
      </c>
      <c r="AA61" s="6">
        <f t="shared" si="59"/>
        <v>0</v>
      </c>
      <c r="AB61" s="7">
        <f t="shared" si="60"/>
        <v>2</v>
      </c>
      <c r="AC61" s="115">
        <f t="shared" si="61"/>
      </c>
      <c r="AD61" s="116">
        <f t="shared" si="62"/>
      </c>
      <c r="AE61" s="117">
        <f t="shared" si="63"/>
        <v>1</v>
      </c>
      <c r="AF61" s="26"/>
      <c r="AG61" s="26"/>
      <c r="AH61" s="81">
        <f t="shared" si="64"/>
        <v>1</v>
      </c>
      <c r="AI61" s="113">
        <f t="shared" si="75"/>
      </c>
      <c r="AJ61" s="248">
        <f t="shared" si="65"/>
      </c>
      <c r="AK61" s="234">
        <f t="shared" si="66"/>
      </c>
      <c r="AL61" s="234">
        <f t="shared" si="66"/>
        <v>1</v>
      </c>
      <c r="AM61" s="234">
        <f t="shared" si="67"/>
      </c>
      <c r="AN61" s="234">
        <f t="shared" si="68"/>
        <v>1</v>
      </c>
      <c r="AO61" s="234">
        <f t="shared" si="69"/>
        <v>1</v>
      </c>
      <c r="AP61" s="234">
        <f t="shared" si="70"/>
      </c>
      <c r="AQ61" s="234">
        <f t="shared" si="71"/>
      </c>
      <c r="AR61" s="234">
        <f t="shared" si="72"/>
      </c>
      <c r="AS61" s="234">
        <f t="shared" si="73"/>
      </c>
      <c r="AT61" s="249">
        <f t="shared" si="74"/>
      </c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</row>
    <row r="62" spans="1:66" ht="13.5" thickBot="1">
      <c r="A62" s="107"/>
      <c r="B62" s="170"/>
      <c r="C62" s="206" t="s">
        <v>78</v>
      </c>
      <c r="D62" s="13">
        <f t="shared" si="51"/>
        <v>1</v>
      </c>
      <c r="E62" s="14">
        <f t="shared" si="52"/>
      </c>
      <c r="F62" s="11">
        <f t="shared" si="53"/>
      </c>
      <c r="G62" s="18"/>
      <c r="H62" s="19"/>
      <c r="I62" s="71"/>
      <c r="J62" s="160" t="s">
        <v>76</v>
      </c>
      <c r="K62" s="13">
        <f t="shared" si="54"/>
      </c>
      <c r="L62" s="15">
        <f t="shared" si="55"/>
      </c>
      <c r="M62" s="12">
        <f t="shared" si="56"/>
        <v>1</v>
      </c>
      <c r="N62" s="16"/>
      <c r="O62" s="16"/>
      <c r="P62" s="16"/>
      <c r="Q62" s="1"/>
      <c r="R62" s="217">
        <v>4</v>
      </c>
      <c r="S62" s="220">
        <v>0</v>
      </c>
      <c r="T62" s="223">
        <v>5</v>
      </c>
      <c r="U62" s="198">
        <v>0</v>
      </c>
      <c r="X62" s="78">
        <f t="shared" si="23"/>
        <v>1</v>
      </c>
      <c r="Y62" s="27">
        <f t="shared" si="57"/>
        <v>1</v>
      </c>
      <c r="Z62" s="8">
        <f t="shared" si="58"/>
        <v>5</v>
      </c>
      <c r="AA62" s="6">
        <f t="shared" si="59"/>
        <v>4</v>
      </c>
      <c r="AB62" s="7">
        <f t="shared" si="60"/>
        <v>1</v>
      </c>
      <c r="AC62" s="115">
        <f t="shared" si="61"/>
        <v>1</v>
      </c>
      <c r="AD62" s="116">
        <f t="shared" si="62"/>
      </c>
      <c r="AE62" s="117">
        <f t="shared" si="63"/>
      </c>
      <c r="AF62" s="26"/>
      <c r="AG62" s="26"/>
      <c r="AH62" s="81">
        <f t="shared" si="64"/>
      </c>
      <c r="AI62" s="113">
        <f t="shared" si="75"/>
        <v>1</v>
      </c>
      <c r="AJ62" s="248">
        <f t="shared" si="65"/>
        <v>1</v>
      </c>
      <c r="AK62" s="234">
        <f t="shared" si="66"/>
        <v>1</v>
      </c>
      <c r="AL62" s="234">
        <f t="shared" si="66"/>
      </c>
      <c r="AM62" s="234">
        <f t="shared" si="67"/>
      </c>
      <c r="AN62" s="234">
        <f t="shared" si="68"/>
      </c>
      <c r="AO62" s="234">
        <f t="shared" si="69"/>
      </c>
      <c r="AP62" s="234">
        <f t="shared" si="70"/>
        <v>1</v>
      </c>
      <c r="AQ62" s="234">
        <f t="shared" si="71"/>
        <v>1</v>
      </c>
      <c r="AR62" s="234">
        <f t="shared" si="72"/>
        <v>1</v>
      </c>
      <c r="AS62" s="234">
        <f t="shared" si="73"/>
        <v>1</v>
      </c>
      <c r="AT62" s="249">
        <f t="shared" si="74"/>
      </c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</row>
    <row r="63" spans="1:66" ht="13.5" thickBot="1">
      <c r="A63" s="107"/>
      <c r="B63" s="171"/>
      <c r="C63" s="206" t="s">
        <v>75</v>
      </c>
      <c r="D63" s="13">
        <f t="shared" si="51"/>
        <v>1</v>
      </c>
      <c r="E63" s="14">
        <f t="shared" si="52"/>
      </c>
      <c r="F63" s="11">
        <f t="shared" si="53"/>
      </c>
      <c r="G63" s="18"/>
      <c r="H63" s="19"/>
      <c r="I63" s="71"/>
      <c r="J63" s="160" t="s">
        <v>61</v>
      </c>
      <c r="K63" s="13">
        <f t="shared" si="54"/>
      </c>
      <c r="L63" s="15">
        <f t="shared" si="55"/>
      </c>
      <c r="M63" s="12">
        <f t="shared" si="56"/>
        <v>1</v>
      </c>
      <c r="N63" s="16"/>
      <c r="O63" s="16"/>
      <c r="P63" s="16"/>
      <c r="Q63" s="1"/>
      <c r="R63" s="218">
        <v>1</v>
      </c>
      <c r="S63" s="221">
        <v>0</v>
      </c>
      <c r="T63" s="224">
        <v>3</v>
      </c>
      <c r="U63" s="200">
        <v>1</v>
      </c>
      <c r="V63" s="1"/>
      <c r="W63" s="1"/>
      <c r="X63" s="94">
        <f t="shared" si="23"/>
        <v>1</v>
      </c>
      <c r="Y63" s="88">
        <f t="shared" si="57"/>
        <v>1</v>
      </c>
      <c r="Z63" s="8">
        <f t="shared" si="58"/>
        <v>4</v>
      </c>
      <c r="AA63" s="6">
        <f t="shared" si="59"/>
        <v>1</v>
      </c>
      <c r="AB63" s="7">
        <f t="shared" si="60"/>
        <v>3</v>
      </c>
      <c r="AC63" s="118">
        <f t="shared" si="61"/>
      </c>
      <c r="AD63" s="119">
        <f t="shared" si="62"/>
      </c>
      <c r="AE63" s="120">
        <f t="shared" si="63"/>
        <v>1</v>
      </c>
      <c r="AF63" s="26"/>
      <c r="AG63" s="26"/>
      <c r="AH63" s="83">
        <f t="shared" si="64"/>
      </c>
      <c r="AI63" s="233">
        <f t="shared" si="75"/>
        <v>1</v>
      </c>
      <c r="AJ63" s="250">
        <f t="shared" si="65"/>
        <v>1</v>
      </c>
      <c r="AK63" s="251">
        <f t="shared" si="66"/>
      </c>
      <c r="AL63" s="251">
        <f t="shared" si="66"/>
        <v>1</v>
      </c>
      <c r="AM63" s="251">
        <f t="shared" si="67"/>
      </c>
      <c r="AN63" s="251">
        <f t="shared" si="68"/>
      </c>
      <c r="AO63" s="251">
        <f t="shared" si="69"/>
      </c>
      <c r="AP63" s="251">
        <f t="shared" si="70"/>
        <v>1</v>
      </c>
      <c r="AQ63" s="251">
        <f t="shared" si="71"/>
        <v>1</v>
      </c>
      <c r="AR63" s="251">
        <f t="shared" si="72"/>
        <v>1</v>
      </c>
      <c r="AS63" s="251">
        <f t="shared" si="73"/>
      </c>
      <c r="AT63" s="252">
        <f t="shared" si="74"/>
      </c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</row>
    <row r="64" spans="1:46" s="19" customFormat="1" ht="12.75">
      <c r="A64" s="107"/>
      <c r="B64" s="108"/>
      <c r="C64" s="114"/>
      <c r="D64" s="16"/>
      <c r="E64" s="18"/>
      <c r="F64" s="18"/>
      <c r="G64" s="18"/>
      <c r="I64" s="71"/>
      <c r="J64" s="114"/>
      <c r="K64" s="16"/>
      <c r="L64" s="16"/>
      <c r="M64" s="16"/>
      <c r="N64" s="16"/>
      <c r="O64" s="16"/>
      <c r="P64" s="16"/>
      <c r="R64" s="49"/>
      <c r="S64" s="49"/>
      <c r="T64" s="161"/>
      <c r="U64" s="161"/>
      <c r="W64" s="102">
        <v>1</v>
      </c>
      <c r="X64" s="162">
        <f>COUNTIF(X56:X63,"1")</f>
        <v>3</v>
      </c>
      <c r="Y64" s="162"/>
      <c r="Z64" s="49"/>
      <c r="AA64" s="49"/>
      <c r="AB64" s="16"/>
      <c r="AC64" s="87">
        <f>SUM(AC56:AC63)</f>
        <v>1</v>
      </c>
      <c r="AD64" s="87">
        <f>SUM(AD56:AD63)</f>
        <v>0</v>
      </c>
      <c r="AE64" s="87">
        <f>SUM(AE56:AE63)</f>
        <v>7</v>
      </c>
      <c r="AF64" s="52"/>
      <c r="AG64" s="52"/>
      <c r="AH64" s="52">
        <f>SUM(AH56:AH63)</f>
        <v>3</v>
      </c>
      <c r="AI64" s="109">
        <f>SUM(AI56:AI63)</f>
        <v>5</v>
      </c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2"/>
    </row>
    <row r="65" spans="1:46" s="19" customFormat="1" ht="12.75">
      <c r="A65" s="107"/>
      <c r="B65" s="108"/>
      <c r="C65" s="114"/>
      <c r="D65" s="16"/>
      <c r="E65" s="18"/>
      <c r="F65" s="18"/>
      <c r="G65" s="18"/>
      <c r="I65" s="71"/>
      <c r="J65" s="114"/>
      <c r="K65" s="16"/>
      <c r="L65" s="16"/>
      <c r="M65" s="16"/>
      <c r="N65" s="16"/>
      <c r="O65" s="16"/>
      <c r="P65" s="16"/>
      <c r="R65" s="49"/>
      <c r="S65" s="49"/>
      <c r="T65" s="161"/>
      <c r="U65" s="161"/>
      <c r="W65" s="16" t="s">
        <v>18</v>
      </c>
      <c r="X65" s="162">
        <f>COUNTIF(X56:X63,"X")</f>
        <v>3</v>
      </c>
      <c r="Y65" s="162"/>
      <c r="Z65" s="49"/>
      <c r="AA65" s="49"/>
      <c r="AB65" s="16"/>
      <c r="AC65" s="173">
        <f>SUM(AC64+AD64+AE64)</f>
        <v>8</v>
      </c>
      <c r="AD65" s="173"/>
      <c r="AE65" s="173"/>
      <c r="AF65" s="52"/>
      <c r="AG65" s="52"/>
      <c r="AH65" s="236">
        <f>SUM(AH64+AI64)</f>
        <v>8</v>
      </c>
      <c r="AI65" s="17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</row>
    <row r="66" spans="1:46" s="19" customFormat="1" ht="16.5" thickBot="1">
      <c r="A66" s="107"/>
      <c r="B66" s="110"/>
      <c r="C66" s="86"/>
      <c r="D66" s="16"/>
      <c r="E66" s="18"/>
      <c r="F66" s="18"/>
      <c r="G66" s="18"/>
      <c r="I66" s="71"/>
      <c r="J66" s="86"/>
      <c r="K66" s="16"/>
      <c r="L66" s="16"/>
      <c r="M66" s="16"/>
      <c r="N66" s="16"/>
      <c r="O66" s="16"/>
      <c r="P66" s="16"/>
      <c r="R66" s="49"/>
      <c r="S66" s="49"/>
      <c r="T66" s="161"/>
      <c r="U66" s="161"/>
      <c r="W66" s="105">
        <v>2</v>
      </c>
      <c r="X66" s="162">
        <f>COUNTIF(X56:X63,"2")</f>
        <v>2</v>
      </c>
      <c r="Y66" s="162"/>
      <c r="Z66" s="49"/>
      <c r="AA66" s="49"/>
      <c r="AB66" s="16"/>
      <c r="AC66" s="87">
        <f>IF($AC$54=0,"",AC64/$AC$54*100)</f>
        <v>12.5</v>
      </c>
      <c r="AD66" s="87">
        <f>IF($AC$54=0,"",AD64/$AC$54*100)</f>
        <v>0</v>
      </c>
      <c r="AE66" s="87">
        <f>IF($AC$54=0,"",AE64/$AC$54*100)</f>
        <v>87.5</v>
      </c>
      <c r="AF66" s="52"/>
      <c r="AG66" s="52"/>
      <c r="AH66" s="52">
        <f>AH64/AH65*100</f>
        <v>37.5</v>
      </c>
      <c r="AI66" s="109">
        <f>AI64/AH65*100</f>
        <v>62.5</v>
      </c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2"/>
    </row>
    <row r="67" spans="1:66" ht="13.5" thickBot="1">
      <c r="A67" s="107"/>
      <c r="B67" s="169" t="s">
        <v>28</v>
      </c>
      <c r="C67" s="206" t="s">
        <v>69</v>
      </c>
      <c r="D67" s="13">
        <f aca="true" t="shared" si="76" ref="D67:D74">IF(T67&gt;U67,1,"")</f>
        <v>1</v>
      </c>
      <c r="E67" s="14">
        <f aca="true" t="shared" si="77" ref="E67:E74">IF(T67="","",IF(C67=0,"",IF(T67=U67,1,"")))</f>
      </c>
      <c r="F67" s="11">
        <f aca="true" t="shared" si="78" ref="F67:F74">IF(U67&gt;T67,1,"")</f>
      </c>
      <c r="G67" s="18"/>
      <c r="H67" s="19"/>
      <c r="I67" s="71"/>
      <c r="J67" s="160" t="s">
        <v>52</v>
      </c>
      <c r="K67" s="95">
        <f aca="true" t="shared" si="79" ref="K67:K74">IF(U67&gt;T67,1,"")</f>
      </c>
      <c r="L67" s="97">
        <f aca="true" t="shared" si="80" ref="L67:L74">IF(U67="","",IF(J67=0,"",IF(T67=U67,1,"")))</f>
      </c>
      <c r="M67" s="194">
        <f aca="true" t="shared" si="81" ref="M67:M74">IF(T67&gt;U67,1,"")</f>
        <v>1</v>
      </c>
      <c r="N67" s="16"/>
      <c r="O67" s="16"/>
      <c r="P67" s="16"/>
      <c r="Q67" s="1"/>
      <c r="R67" s="216">
        <v>1</v>
      </c>
      <c r="S67" s="219">
        <v>0</v>
      </c>
      <c r="T67" s="228">
        <v>1</v>
      </c>
      <c r="U67" s="196">
        <v>0</v>
      </c>
      <c r="X67" s="163">
        <f t="shared" si="23"/>
        <v>1</v>
      </c>
      <c r="Y67" s="89">
        <f aca="true" t="shared" si="82" ref="Y67:Y74">IF(T67="","",IF(T67=U67,"X",IF(T67&lt;U67,2,IF(T67&gt;U67,1,0))))</f>
        <v>1</v>
      </c>
      <c r="Z67" s="8">
        <f aca="true" t="shared" si="83" ref="Z67:Z74">(IF(T67="","",SUM(T67:U67)))</f>
        <v>1</v>
      </c>
      <c r="AA67" s="6">
        <f aca="true" t="shared" si="84" ref="AA67:AA74">IF(R67="","",SUM(R67:S67))</f>
        <v>1</v>
      </c>
      <c r="AB67" s="7">
        <f aca="true" t="shared" si="85" ref="AB67:AB74">IF(T67="","",Z67-AA67)</f>
        <v>0</v>
      </c>
      <c r="AC67" s="118">
        <f aca="true" t="shared" si="86" ref="AC67:AC74">IF(AA67&gt;AB67,1,"")</f>
        <v>1</v>
      </c>
      <c r="AD67" s="119">
        <f aca="true" t="shared" si="87" ref="AD67:AD74">IF(S67="","",IF(AA67=AB67,1,""))</f>
      </c>
      <c r="AE67" s="120">
        <f aca="true" t="shared" si="88" ref="AE67:AE74">IF(AB67&gt;AA67,1,"")</f>
      </c>
      <c r="AF67" s="26"/>
      <c r="AG67" s="26"/>
      <c r="AH67" s="79">
        <f aca="true" t="shared" si="89" ref="AH67:AH74">IF(Z67&lt;=2,1,"")</f>
        <v>1</v>
      </c>
      <c r="AI67" s="232">
        <f aca="true" t="shared" si="90" ref="AI67:AI74">IF(Z67="","",IF(Z67&gt;=3,1,""))</f>
      </c>
      <c r="AJ67" s="246">
        <f aca="true" t="shared" si="91" ref="AJ67:AJ74">IF(AA67="","",IF(AA67&gt;0,1,""))</f>
        <v>1</v>
      </c>
      <c r="AK67" s="27">
        <f aca="true" t="shared" si="92" ref="AK67:AL74">IF(AA67="","",IF(AA67&gt;=2,1,""))</f>
      </c>
      <c r="AL67" s="27">
        <f t="shared" si="92"/>
      </c>
      <c r="AM67" s="27">
        <f aca="true" t="shared" si="93" ref="AM67:AM74">IF(Z67&lt;=1,1,"")</f>
        <v>1</v>
      </c>
      <c r="AN67" s="27">
        <f aca="true" t="shared" si="94" ref="AN67:AN74">IF(Z67&lt;=2,1,"")</f>
        <v>1</v>
      </c>
      <c r="AO67" s="27">
        <f aca="true" t="shared" si="95" ref="AO67:AO74">IF(Z67=2,1,IF(Z67=3,1,""))</f>
      </c>
      <c r="AP67" s="27">
        <f aca="true" t="shared" si="96" ref="AP67:AP74">IF(Z67="","",IF(Z67&gt;=3,1,""))</f>
      </c>
      <c r="AQ67" s="27">
        <f aca="true" t="shared" si="97" ref="AQ67:AQ74">IF(Z67="","",IF(Z67&gt;=4,1,""))</f>
      </c>
      <c r="AR67" s="27">
        <f aca="true" t="shared" si="98" ref="AR67:AR74">IF(Z67=4,1,IF(Z67=5,1,IF(Z67=6,1,"")))</f>
      </c>
      <c r="AS67" s="27">
        <f aca="true" t="shared" si="99" ref="AS67:AS74">IF(Z67="","",IF(Z67&gt;=5,1,""))</f>
      </c>
      <c r="AT67" s="247">
        <f aca="true" t="shared" si="100" ref="AT67:AT74">IF(Z67="","",IF(Z67&gt;=7,1,""))</f>
      </c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</row>
    <row r="68" spans="1:66" ht="13.5" thickBot="1">
      <c r="A68" s="107"/>
      <c r="B68" s="170"/>
      <c r="C68" s="206" t="s">
        <v>79</v>
      </c>
      <c r="D68" s="13">
        <f t="shared" si="76"/>
      </c>
      <c r="E68" s="14">
        <f t="shared" si="77"/>
        <v>1</v>
      </c>
      <c r="F68" s="11">
        <f t="shared" si="78"/>
      </c>
      <c r="G68" s="9"/>
      <c r="H68" s="1"/>
      <c r="I68" s="71"/>
      <c r="J68" s="160" t="s">
        <v>72</v>
      </c>
      <c r="K68" s="13">
        <f t="shared" si="79"/>
      </c>
      <c r="L68" s="15">
        <f t="shared" si="80"/>
        <v>1</v>
      </c>
      <c r="M68" s="192">
        <f t="shared" si="81"/>
      </c>
      <c r="N68" s="9"/>
      <c r="O68" s="9"/>
      <c r="P68" s="16"/>
      <c r="Q68" s="1"/>
      <c r="R68" s="217">
        <v>0</v>
      </c>
      <c r="S68" s="220">
        <v>0</v>
      </c>
      <c r="T68" s="229">
        <v>0</v>
      </c>
      <c r="U68" s="198">
        <v>0</v>
      </c>
      <c r="X68" s="78" t="str">
        <f t="shared" si="23"/>
        <v>X</v>
      </c>
      <c r="Y68" s="27" t="str">
        <f t="shared" si="82"/>
        <v>X</v>
      </c>
      <c r="Z68" s="8">
        <f t="shared" si="83"/>
        <v>0</v>
      </c>
      <c r="AA68" s="6">
        <f t="shared" si="84"/>
        <v>0</v>
      </c>
      <c r="AB68" s="7">
        <f t="shared" si="85"/>
        <v>0</v>
      </c>
      <c r="AC68" s="115">
        <f t="shared" si="86"/>
      </c>
      <c r="AD68" s="116">
        <f t="shared" si="87"/>
        <v>1</v>
      </c>
      <c r="AE68" s="117">
        <f t="shared" si="88"/>
      </c>
      <c r="AF68" s="26"/>
      <c r="AG68" s="26"/>
      <c r="AH68" s="81">
        <f t="shared" si="89"/>
        <v>1</v>
      </c>
      <c r="AI68" s="113">
        <f t="shared" si="90"/>
      </c>
      <c r="AJ68" s="248">
        <f t="shared" si="91"/>
      </c>
      <c r="AK68" s="234">
        <f t="shared" si="92"/>
      </c>
      <c r="AL68" s="234">
        <f t="shared" si="92"/>
      </c>
      <c r="AM68" s="234">
        <f t="shared" si="93"/>
        <v>1</v>
      </c>
      <c r="AN68" s="234">
        <f t="shared" si="94"/>
        <v>1</v>
      </c>
      <c r="AO68" s="234">
        <f t="shared" si="95"/>
      </c>
      <c r="AP68" s="234">
        <f t="shared" si="96"/>
      </c>
      <c r="AQ68" s="234">
        <f t="shared" si="97"/>
      </c>
      <c r="AR68" s="234">
        <f t="shared" si="98"/>
      </c>
      <c r="AS68" s="234">
        <f t="shared" si="99"/>
      </c>
      <c r="AT68" s="249">
        <f t="shared" si="100"/>
      </c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</row>
    <row r="69" spans="1:66" ht="13.5" thickBot="1">
      <c r="A69" s="107"/>
      <c r="B69" s="170"/>
      <c r="C69" s="206" t="s">
        <v>70</v>
      </c>
      <c r="D69" s="13">
        <f t="shared" si="76"/>
      </c>
      <c r="E69" s="14">
        <f t="shared" si="77"/>
      </c>
      <c r="F69" s="11">
        <f t="shared" si="78"/>
        <v>1</v>
      </c>
      <c r="G69" s="9"/>
      <c r="H69" s="1"/>
      <c r="I69" s="71"/>
      <c r="J69" s="160" t="s">
        <v>60</v>
      </c>
      <c r="K69" s="13">
        <f t="shared" si="79"/>
        <v>1</v>
      </c>
      <c r="L69" s="15">
        <f t="shared" si="80"/>
      </c>
      <c r="M69" s="192">
        <f t="shared" si="81"/>
      </c>
      <c r="N69" s="9"/>
      <c r="O69" s="9"/>
      <c r="P69" s="16"/>
      <c r="Q69" s="1"/>
      <c r="R69" s="217">
        <v>0</v>
      </c>
      <c r="S69" s="220">
        <v>1</v>
      </c>
      <c r="T69" s="229">
        <v>1</v>
      </c>
      <c r="U69" s="198">
        <v>2</v>
      </c>
      <c r="X69" s="78">
        <f t="shared" si="23"/>
        <v>2</v>
      </c>
      <c r="Y69" s="27">
        <f t="shared" si="82"/>
        <v>2</v>
      </c>
      <c r="Z69" s="8">
        <f t="shared" si="83"/>
        <v>3</v>
      </c>
      <c r="AA69" s="6">
        <f t="shared" si="84"/>
        <v>1</v>
      </c>
      <c r="AB69" s="7">
        <f t="shared" si="85"/>
        <v>2</v>
      </c>
      <c r="AC69" s="115">
        <f t="shared" si="86"/>
      </c>
      <c r="AD69" s="116">
        <f t="shared" si="87"/>
      </c>
      <c r="AE69" s="117">
        <f t="shared" si="88"/>
        <v>1</v>
      </c>
      <c r="AF69" s="26"/>
      <c r="AG69" s="26"/>
      <c r="AH69" s="81">
        <f t="shared" si="89"/>
      </c>
      <c r="AI69" s="113">
        <f t="shared" si="90"/>
        <v>1</v>
      </c>
      <c r="AJ69" s="248">
        <f t="shared" si="91"/>
        <v>1</v>
      </c>
      <c r="AK69" s="234">
        <f t="shared" si="92"/>
      </c>
      <c r="AL69" s="234">
        <f t="shared" si="92"/>
        <v>1</v>
      </c>
      <c r="AM69" s="234">
        <f t="shared" si="93"/>
      </c>
      <c r="AN69" s="234">
        <f t="shared" si="94"/>
      </c>
      <c r="AO69" s="234">
        <f t="shared" si="95"/>
        <v>1</v>
      </c>
      <c r="AP69" s="234">
        <f t="shared" si="96"/>
        <v>1</v>
      </c>
      <c r="AQ69" s="234">
        <f t="shared" si="97"/>
      </c>
      <c r="AR69" s="234">
        <f t="shared" si="98"/>
      </c>
      <c r="AS69" s="234">
        <f t="shared" si="99"/>
      </c>
      <c r="AT69" s="249">
        <f t="shared" si="100"/>
      </c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</row>
    <row r="70" spans="1:46" ht="13.5" thickBot="1">
      <c r="A70" s="107"/>
      <c r="B70" s="170"/>
      <c r="C70" s="206" t="s">
        <v>66</v>
      </c>
      <c r="D70" s="13">
        <f t="shared" si="76"/>
      </c>
      <c r="E70" s="14">
        <f t="shared" si="77"/>
      </c>
      <c r="F70" s="11">
        <f t="shared" si="78"/>
        <v>1</v>
      </c>
      <c r="G70" s="9"/>
      <c r="H70" s="1"/>
      <c r="I70" s="71"/>
      <c r="J70" s="160" t="s">
        <v>56</v>
      </c>
      <c r="K70" s="13">
        <f t="shared" si="79"/>
        <v>1</v>
      </c>
      <c r="L70" s="15">
        <f t="shared" si="80"/>
      </c>
      <c r="M70" s="192">
        <f t="shared" si="81"/>
      </c>
      <c r="N70" s="9"/>
      <c r="O70" s="9"/>
      <c r="P70" s="16"/>
      <c r="Q70" s="1"/>
      <c r="R70" s="217">
        <v>0</v>
      </c>
      <c r="S70" s="220">
        <v>1</v>
      </c>
      <c r="T70" s="229">
        <v>0</v>
      </c>
      <c r="U70" s="198">
        <v>3</v>
      </c>
      <c r="X70" s="78">
        <f t="shared" si="23"/>
        <v>2</v>
      </c>
      <c r="Y70" s="27">
        <f t="shared" si="82"/>
        <v>2</v>
      </c>
      <c r="Z70" s="8">
        <f t="shared" si="83"/>
        <v>3</v>
      </c>
      <c r="AA70" s="6">
        <f t="shared" si="84"/>
        <v>1</v>
      </c>
      <c r="AB70" s="7">
        <f t="shared" si="85"/>
        <v>2</v>
      </c>
      <c r="AC70" s="115">
        <f t="shared" si="86"/>
      </c>
      <c r="AD70" s="116">
        <f t="shared" si="87"/>
      </c>
      <c r="AE70" s="117">
        <f t="shared" si="88"/>
        <v>1</v>
      </c>
      <c r="AF70" s="26"/>
      <c r="AG70" s="26"/>
      <c r="AH70" s="81">
        <f t="shared" si="89"/>
      </c>
      <c r="AI70" s="113">
        <f t="shared" si="90"/>
        <v>1</v>
      </c>
      <c r="AJ70" s="248">
        <f t="shared" si="91"/>
        <v>1</v>
      </c>
      <c r="AK70" s="234">
        <f t="shared" si="92"/>
      </c>
      <c r="AL70" s="234">
        <f t="shared" si="92"/>
        <v>1</v>
      </c>
      <c r="AM70" s="234">
        <f t="shared" si="93"/>
      </c>
      <c r="AN70" s="234">
        <f t="shared" si="94"/>
      </c>
      <c r="AO70" s="234">
        <f t="shared" si="95"/>
        <v>1</v>
      </c>
      <c r="AP70" s="234">
        <f t="shared" si="96"/>
        <v>1</v>
      </c>
      <c r="AQ70" s="234">
        <f t="shared" si="97"/>
      </c>
      <c r="AR70" s="234">
        <f t="shared" si="98"/>
      </c>
      <c r="AS70" s="234">
        <f t="shared" si="99"/>
      </c>
      <c r="AT70" s="249">
        <f t="shared" si="100"/>
      </c>
    </row>
    <row r="71" spans="1:46" ht="13.5" thickBot="1">
      <c r="A71" s="107"/>
      <c r="B71" s="170"/>
      <c r="C71" s="206" t="s">
        <v>53</v>
      </c>
      <c r="D71" s="13">
        <f t="shared" si="76"/>
        <v>1</v>
      </c>
      <c r="E71" s="14">
        <f t="shared" si="77"/>
      </c>
      <c r="F71" s="11">
        <f t="shared" si="78"/>
      </c>
      <c r="G71" s="9"/>
      <c r="H71" s="1"/>
      <c r="I71" s="71"/>
      <c r="J71" s="160" t="s">
        <v>75</v>
      </c>
      <c r="K71" s="13">
        <f t="shared" si="79"/>
      </c>
      <c r="L71" s="15">
        <f t="shared" si="80"/>
      </c>
      <c r="M71" s="192">
        <f t="shared" si="81"/>
        <v>1</v>
      </c>
      <c r="N71" s="9"/>
      <c r="O71" s="9"/>
      <c r="P71" s="16"/>
      <c r="Q71" s="1"/>
      <c r="R71" s="217">
        <v>1</v>
      </c>
      <c r="S71" s="220">
        <v>0</v>
      </c>
      <c r="T71" s="229">
        <v>4</v>
      </c>
      <c r="U71" s="198">
        <v>0</v>
      </c>
      <c r="X71" s="78">
        <f t="shared" si="23"/>
        <v>1</v>
      </c>
      <c r="Y71" s="27">
        <f t="shared" si="82"/>
        <v>1</v>
      </c>
      <c r="Z71" s="8">
        <f t="shared" si="83"/>
        <v>4</v>
      </c>
      <c r="AA71" s="6">
        <f t="shared" si="84"/>
        <v>1</v>
      </c>
      <c r="AB71" s="7">
        <f t="shared" si="85"/>
        <v>3</v>
      </c>
      <c r="AC71" s="115">
        <f t="shared" si="86"/>
      </c>
      <c r="AD71" s="116">
        <f t="shared" si="87"/>
      </c>
      <c r="AE71" s="117">
        <f t="shared" si="88"/>
        <v>1</v>
      </c>
      <c r="AF71" s="26"/>
      <c r="AG71" s="26"/>
      <c r="AH71" s="81">
        <f t="shared" si="89"/>
      </c>
      <c r="AI71" s="113">
        <f t="shared" si="90"/>
        <v>1</v>
      </c>
      <c r="AJ71" s="248">
        <f t="shared" si="91"/>
        <v>1</v>
      </c>
      <c r="AK71" s="234">
        <f t="shared" si="92"/>
      </c>
      <c r="AL71" s="234">
        <f t="shared" si="92"/>
        <v>1</v>
      </c>
      <c r="AM71" s="234">
        <f t="shared" si="93"/>
      </c>
      <c r="AN71" s="234">
        <f t="shared" si="94"/>
      </c>
      <c r="AO71" s="234">
        <f t="shared" si="95"/>
      </c>
      <c r="AP71" s="234">
        <f t="shared" si="96"/>
        <v>1</v>
      </c>
      <c r="AQ71" s="234">
        <f t="shared" si="97"/>
        <v>1</v>
      </c>
      <c r="AR71" s="234">
        <f t="shared" si="98"/>
        <v>1</v>
      </c>
      <c r="AS71" s="234">
        <f t="shared" si="99"/>
      </c>
      <c r="AT71" s="249">
        <f t="shared" si="100"/>
      </c>
    </row>
    <row r="72" spans="1:46" ht="13.5" thickBot="1">
      <c r="A72" s="107"/>
      <c r="B72" s="170"/>
      <c r="C72" s="206" t="s">
        <v>76</v>
      </c>
      <c r="D72" s="13">
        <f t="shared" si="76"/>
      </c>
      <c r="E72" s="14">
        <f t="shared" si="77"/>
      </c>
      <c r="F72" s="11">
        <f t="shared" si="78"/>
        <v>1</v>
      </c>
      <c r="G72" s="214"/>
      <c r="H72" s="1"/>
      <c r="I72" s="71"/>
      <c r="J72" s="160" t="s">
        <v>73</v>
      </c>
      <c r="K72" s="13">
        <f t="shared" si="79"/>
        <v>1</v>
      </c>
      <c r="L72" s="15">
        <f t="shared" si="80"/>
      </c>
      <c r="M72" s="192">
        <f t="shared" si="81"/>
      </c>
      <c r="N72" s="9"/>
      <c r="O72" s="9"/>
      <c r="P72" s="16"/>
      <c r="Q72" s="1"/>
      <c r="R72" s="217">
        <v>1</v>
      </c>
      <c r="S72" s="220">
        <v>2</v>
      </c>
      <c r="T72" s="229">
        <v>1</v>
      </c>
      <c r="U72" s="198">
        <v>3</v>
      </c>
      <c r="X72" s="78">
        <f t="shared" si="23"/>
        <v>2</v>
      </c>
      <c r="Y72" s="27">
        <f t="shared" si="82"/>
        <v>2</v>
      </c>
      <c r="Z72" s="8">
        <f t="shared" si="83"/>
        <v>4</v>
      </c>
      <c r="AA72" s="6">
        <f t="shared" si="84"/>
        <v>3</v>
      </c>
      <c r="AB72" s="7">
        <f t="shared" si="85"/>
        <v>1</v>
      </c>
      <c r="AC72" s="118">
        <f t="shared" si="86"/>
        <v>1</v>
      </c>
      <c r="AD72" s="119">
        <f t="shared" si="87"/>
      </c>
      <c r="AE72" s="120">
        <f t="shared" si="88"/>
      </c>
      <c r="AF72" s="26"/>
      <c r="AG72" s="26"/>
      <c r="AH72" s="81">
        <f t="shared" si="89"/>
      </c>
      <c r="AI72" s="113">
        <f t="shared" si="90"/>
        <v>1</v>
      </c>
      <c r="AJ72" s="248">
        <f t="shared" si="91"/>
        <v>1</v>
      </c>
      <c r="AK72" s="234">
        <f t="shared" si="92"/>
        <v>1</v>
      </c>
      <c r="AL72" s="234">
        <f t="shared" si="92"/>
      </c>
      <c r="AM72" s="234">
        <f t="shared" si="93"/>
      </c>
      <c r="AN72" s="234">
        <f t="shared" si="94"/>
      </c>
      <c r="AO72" s="234">
        <f t="shared" si="95"/>
      </c>
      <c r="AP72" s="234">
        <f t="shared" si="96"/>
        <v>1</v>
      </c>
      <c r="AQ72" s="234">
        <f t="shared" si="97"/>
        <v>1</v>
      </c>
      <c r="AR72" s="234">
        <f t="shared" si="98"/>
        <v>1</v>
      </c>
      <c r="AS72" s="234">
        <f t="shared" si="99"/>
      </c>
      <c r="AT72" s="249">
        <f t="shared" si="100"/>
      </c>
    </row>
    <row r="73" spans="1:46" ht="13.5" thickBot="1">
      <c r="A73" s="107"/>
      <c r="B73" s="170"/>
      <c r="C73" s="206" t="s">
        <v>61</v>
      </c>
      <c r="D73" s="13">
        <f t="shared" si="76"/>
      </c>
      <c r="E73" s="14">
        <f t="shared" si="77"/>
      </c>
      <c r="F73" s="11">
        <f t="shared" si="78"/>
        <v>1</v>
      </c>
      <c r="G73" s="9"/>
      <c r="H73" s="1"/>
      <c r="I73" s="71"/>
      <c r="J73" s="160" t="s">
        <v>65</v>
      </c>
      <c r="K73" s="13">
        <f t="shared" si="79"/>
        <v>1</v>
      </c>
      <c r="L73" s="15">
        <f t="shared" si="80"/>
      </c>
      <c r="M73" s="192">
        <f t="shared" si="81"/>
      </c>
      <c r="N73" s="9"/>
      <c r="O73" s="9"/>
      <c r="P73" s="16"/>
      <c r="Q73" s="1"/>
      <c r="R73" s="217">
        <v>0</v>
      </c>
      <c r="S73" s="220">
        <v>2</v>
      </c>
      <c r="T73" s="229">
        <v>1</v>
      </c>
      <c r="U73" s="198">
        <v>2</v>
      </c>
      <c r="X73" s="78">
        <f t="shared" si="23"/>
        <v>2</v>
      </c>
      <c r="Y73" s="27">
        <f t="shared" si="82"/>
        <v>2</v>
      </c>
      <c r="Z73" s="8">
        <f t="shared" si="83"/>
        <v>3</v>
      </c>
      <c r="AA73" s="6">
        <f t="shared" si="84"/>
        <v>2</v>
      </c>
      <c r="AB73" s="7">
        <f t="shared" si="85"/>
        <v>1</v>
      </c>
      <c r="AC73" s="115">
        <f t="shared" si="86"/>
        <v>1</v>
      </c>
      <c r="AD73" s="116">
        <f t="shared" si="87"/>
      </c>
      <c r="AE73" s="120">
        <f t="shared" si="88"/>
      </c>
      <c r="AF73" s="26"/>
      <c r="AG73" s="26"/>
      <c r="AH73" s="81">
        <f t="shared" si="89"/>
      </c>
      <c r="AI73" s="113">
        <f t="shared" si="90"/>
        <v>1</v>
      </c>
      <c r="AJ73" s="248">
        <f t="shared" si="91"/>
        <v>1</v>
      </c>
      <c r="AK73" s="234">
        <f t="shared" si="92"/>
        <v>1</v>
      </c>
      <c r="AL73" s="234">
        <f t="shared" si="92"/>
      </c>
      <c r="AM73" s="234">
        <f t="shared" si="93"/>
      </c>
      <c r="AN73" s="234">
        <f t="shared" si="94"/>
      </c>
      <c r="AO73" s="234">
        <f t="shared" si="95"/>
        <v>1</v>
      </c>
      <c r="AP73" s="234">
        <f t="shared" si="96"/>
        <v>1</v>
      </c>
      <c r="AQ73" s="234">
        <f t="shared" si="97"/>
      </c>
      <c r="AR73" s="234">
        <f t="shared" si="98"/>
      </c>
      <c r="AS73" s="234">
        <f t="shared" si="99"/>
      </c>
      <c r="AT73" s="249">
        <f t="shared" si="100"/>
      </c>
    </row>
    <row r="74" spans="1:46" ht="13.5" thickBot="1">
      <c r="A74" s="107"/>
      <c r="B74" s="171"/>
      <c r="C74" s="206" t="s">
        <v>57</v>
      </c>
      <c r="D74" s="13">
        <f t="shared" si="76"/>
      </c>
      <c r="E74" s="14">
        <f t="shared" si="77"/>
      </c>
      <c r="F74" s="11">
        <f t="shared" si="78"/>
        <v>1</v>
      </c>
      <c r="G74" s="9"/>
      <c r="H74" s="1"/>
      <c r="I74" s="71"/>
      <c r="J74" s="160" t="s">
        <v>78</v>
      </c>
      <c r="K74" s="91">
        <f t="shared" si="79"/>
        <v>1</v>
      </c>
      <c r="L74" s="93">
        <f t="shared" si="80"/>
      </c>
      <c r="M74" s="193">
        <f t="shared" si="81"/>
      </c>
      <c r="N74" s="9"/>
      <c r="O74" s="9"/>
      <c r="P74" s="16"/>
      <c r="Q74" s="1"/>
      <c r="R74" s="218">
        <v>0</v>
      </c>
      <c r="S74" s="221">
        <v>2</v>
      </c>
      <c r="T74" s="230">
        <v>1</v>
      </c>
      <c r="U74" s="200">
        <v>4</v>
      </c>
      <c r="X74" s="94">
        <f t="shared" si="23"/>
        <v>2</v>
      </c>
      <c r="Y74" s="88">
        <f t="shared" si="82"/>
        <v>2</v>
      </c>
      <c r="Z74" s="8">
        <f t="shared" si="83"/>
        <v>5</v>
      </c>
      <c r="AA74" s="6">
        <f t="shared" si="84"/>
        <v>2</v>
      </c>
      <c r="AB74" s="7">
        <f t="shared" si="85"/>
        <v>3</v>
      </c>
      <c r="AC74" s="118">
        <f t="shared" si="86"/>
      </c>
      <c r="AD74" s="119">
        <f t="shared" si="87"/>
      </c>
      <c r="AE74" s="120">
        <f t="shared" si="88"/>
        <v>1</v>
      </c>
      <c r="AF74" s="26"/>
      <c r="AG74" s="26"/>
      <c r="AH74" s="83">
        <f t="shared" si="89"/>
      </c>
      <c r="AI74" s="233">
        <f t="shared" si="90"/>
        <v>1</v>
      </c>
      <c r="AJ74" s="250">
        <f t="shared" si="91"/>
        <v>1</v>
      </c>
      <c r="AK74" s="251">
        <f t="shared" si="92"/>
        <v>1</v>
      </c>
      <c r="AL74" s="251">
        <f t="shared" si="92"/>
        <v>1</v>
      </c>
      <c r="AM74" s="251">
        <f t="shared" si="93"/>
      </c>
      <c r="AN74" s="251">
        <f t="shared" si="94"/>
      </c>
      <c r="AO74" s="251">
        <f t="shared" si="95"/>
      </c>
      <c r="AP74" s="251">
        <f t="shared" si="96"/>
        <v>1</v>
      </c>
      <c r="AQ74" s="251">
        <f t="shared" si="97"/>
        <v>1</v>
      </c>
      <c r="AR74" s="251">
        <f t="shared" si="98"/>
        <v>1</v>
      </c>
      <c r="AS74" s="251">
        <f t="shared" si="99"/>
        <v>1</v>
      </c>
      <c r="AT74" s="252">
        <f t="shared" si="100"/>
      </c>
    </row>
    <row r="75" spans="1:46" s="19" customFormat="1" ht="12.75">
      <c r="A75" s="107"/>
      <c r="B75" s="108"/>
      <c r="C75" s="114"/>
      <c r="D75" s="16"/>
      <c r="E75" s="18"/>
      <c r="F75" s="18"/>
      <c r="G75" s="50"/>
      <c r="I75" s="71"/>
      <c r="J75" s="114"/>
      <c r="K75" s="16"/>
      <c r="L75" s="16"/>
      <c r="M75" s="16"/>
      <c r="N75" s="50"/>
      <c r="O75" s="50"/>
      <c r="P75" s="16"/>
      <c r="R75" s="49"/>
      <c r="S75" s="49"/>
      <c r="T75" s="161"/>
      <c r="U75" s="161"/>
      <c r="W75" s="102">
        <v>1</v>
      </c>
      <c r="X75" s="162">
        <f>COUNTIF(X67:X74,"1")</f>
        <v>2</v>
      </c>
      <c r="Y75" s="162"/>
      <c r="Z75" s="49"/>
      <c r="AA75" s="49"/>
      <c r="AB75" s="16"/>
      <c r="AC75" s="87">
        <f>SUM(AC67:AC74)</f>
        <v>3</v>
      </c>
      <c r="AD75" s="87">
        <f>SUM(AD67:AD74)</f>
        <v>1</v>
      </c>
      <c r="AE75" s="87">
        <f>SUM(AE67:AE74)</f>
        <v>4</v>
      </c>
      <c r="AF75" s="52"/>
      <c r="AG75" s="52"/>
      <c r="AH75" s="52">
        <f>SUM(AH67:AH74)</f>
        <v>2</v>
      </c>
      <c r="AI75" s="109">
        <f>SUM(AI67:AI74)</f>
        <v>6</v>
      </c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2"/>
    </row>
    <row r="76" spans="1:46" s="19" customFormat="1" ht="12.75">
      <c r="A76" s="107"/>
      <c r="B76" s="108"/>
      <c r="C76" s="114"/>
      <c r="D76" s="16"/>
      <c r="E76" s="18"/>
      <c r="F76" s="18"/>
      <c r="G76" s="50"/>
      <c r="I76" s="71"/>
      <c r="J76" s="114"/>
      <c r="K76" s="16"/>
      <c r="L76" s="16"/>
      <c r="M76" s="16"/>
      <c r="N76" s="50"/>
      <c r="O76" s="50"/>
      <c r="P76" s="16"/>
      <c r="R76" s="49"/>
      <c r="S76" s="49"/>
      <c r="T76" s="161"/>
      <c r="U76" s="161"/>
      <c r="W76" s="16" t="s">
        <v>18</v>
      </c>
      <c r="X76" s="162">
        <f>COUNTIF(X67:X74,"X")</f>
        <v>1</v>
      </c>
      <c r="Y76" s="162"/>
      <c r="Z76" s="49"/>
      <c r="AA76" s="49"/>
      <c r="AB76" s="16"/>
      <c r="AC76" s="173">
        <f>SUM(AC75+AD75+AE75)</f>
        <v>8</v>
      </c>
      <c r="AD76" s="173"/>
      <c r="AE76" s="173"/>
      <c r="AF76" s="52"/>
      <c r="AG76" s="52"/>
      <c r="AH76" s="236">
        <f>SUM(AH75+AI75)</f>
        <v>8</v>
      </c>
      <c r="AI76" s="17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2"/>
    </row>
    <row r="77" spans="1:46" s="19" customFormat="1" ht="16.5" thickBot="1">
      <c r="A77" s="107"/>
      <c r="B77" s="110"/>
      <c r="C77" s="86"/>
      <c r="D77" s="16"/>
      <c r="E77" s="18"/>
      <c r="F77" s="18"/>
      <c r="G77" s="50"/>
      <c r="I77" s="71"/>
      <c r="J77" s="86"/>
      <c r="K77" s="16"/>
      <c r="L77" s="16"/>
      <c r="M77" s="16"/>
      <c r="N77" s="50"/>
      <c r="O77" s="50"/>
      <c r="P77" s="16"/>
      <c r="R77" s="49"/>
      <c r="S77" s="49"/>
      <c r="T77" s="161"/>
      <c r="U77" s="161"/>
      <c r="W77" s="105">
        <v>2</v>
      </c>
      <c r="X77" s="162">
        <f>COUNTIF(X67:X74,"2")</f>
        <v>5</v>
      </c>
      <c r="Y77" s="162"/>
      <c r="Z77" s="49"/>
      <c r="AA77" s="49"/>
      <c r="AB77" s="16"/>
      <c r="AC77" s="87">
        <f>IF($AC$54=0,"",AC75/$AC$54*100)</f>
        <v>37.5</v>
      </c>
      <c r="AD77" s="87">
        <f>IF($AC$54=0,"",AD75/$AC$54*100)</f>
        <v>12.5</v>
      </c>
      <c r="AE77" s="87">
        <f>IF($AC$54=0,"",AE75/$AC$54*100)</f>
        <v>50</v>
      </c>
      <c r="AF77" s="52"/>
      <c r="AG77" s="52"/>
      <c r="AH77" s="52">
        <f>AH75/AH76*100</f>
        <v>25</v>
      </c>
      <c r="AI77" s="109">
        <f>AI75/AH76*100</f>
        <v>75</v>
      </c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2"/>
    </row>
    <row r="78" spans="1:46" ht="13.5" thickBot="1">
      <c r="A78" s="107"/>
      <c r="B78" s="169" t="s">
        <v>29</v>
      </c>
      <c r="C78" s="206" t="s">
        <v>56</v>
      </c>
      <c r="D78" s="95">
        <f aca="true" t="shared" si="101" ref="D78:D85">IF(T78&gt;U78,1,"")</f>
      </c>
      <c r="E78" s="96">
        <f aca="true" t="shared" si="102" ref="E78:E85">IF(T78="","",IF(C78=0,"",IF(T78=U78,1,"")))</f>
        <v>1</v>
      </c>
      <c r="F78" s="213">
        <f aca="true" t="shared" si="103" ref="F78:F85">IF(U78&gt;T78,1,"")</f>
      </c>
      <c r="G78" s="9"/>
      <c r="H78" s="1"/>
      <c r="I78" s="71"/>
      <c r="J78" s="160" t="s">
        <v>53</v>
      </c>
      <c r="K78" s="13">
        <f aca="true" t="shared" si="104" ref="K78:K85">IF(U78&gt;T78,1,"")</f>
      </c>
      <c r="L78" s="15">
        <f aca="true" t="shared" si="105" ref="L78:L85">IF(U78="","",IF(J78=0,"",IF(T78=U78,1,"")))</f>
        <v>1</v>
      </c>
      <c r="M78" s="12">
        <f aca="true" t="shared" si="106" ref="M78:M85">IF(T78&gt;U78,1,"")</f>
      </c>
      <c r="N78" s="9"/>
      <c r="O78" s="9"/>
      <c r="P78" s="16"/>
      <c r="Q78" s="1"/>
      <c r="R78" s="216">
        <v>0</v>
      </c>
      <c r="S78" s="219">
        <v>0</v>
      </c>
      <c r="T78" s="228">
        <v>0</v>
      </c>
      <c r="U78" s="196">
        <v>0</v>
      </c>
      <c r="X78" s="163" t="str">
        <f t="shared" si="23"/>
        <v>X</v>
      </c>
      <c r="Y78" s="89" t="str">
        <f aca="true" t="shared" si="107" ref="Y78:Y85">IF(T78="","",IF(T78=U78,"X",IF(T78&lt;U78,2,IF(T78&gt;U78,1,0))))</f>
        <v>X</v>
      </c>
      <c r="Z78" s="8">
        <f aca="true" t="shared" si="108" ref="Z78:Z85">(IF(T78="","",SUM(T78:U78)))</f>
        <v>0</v>
      </c>
      <c r="AA78" s="6">
        <f aca="true" t="shared" si="109" ref="AA78:AA85">IF(R78="","",SUM(R78:S78))</f>
        <v>0</v>
      </c>
      <c r="AB78" s="7">
        <f aca="true" t="shared" si="110" ref="AB78:AB85">IF(T78="","",Z78-AA78)</f>
        <v>0</v>
      </c>
      <c r="AC78" s="115">
        <f aca="true" t="shared" si="111" ref="AC78:AC85">IF(AA78&gt;AB78,1,"")</f>
      </c>
      <c r="AD78" s="116">
        <f aca="true" t="shared" si="112" ref="AD78:AD85">IF(S78="","",IF(AA78=AB78,1,""))</f>
        <v>1</v>
      </c>
      <c r="AE78" s="117">
        <f aca="true" t="shared" si="113" ref="AE78:AE85">IF(AB78&gt;AA78,1,"")</f>
      </c>
      <c r="AF78" s="26"/>
      <c r="AG78" s="26"/>
      <c r="AH78" s="79">
        <f aca="true" t="shared" si="114" ref="AH78:AH85">IF(Z78&lt;=2,1,"")</f>
        <v>1</v>
      </c>
      <c r="AI78" s="232">
        <f>IF(Z78="","",IF(Z78&gt;=3,1,""))</f>
      </c>
      <c r="AJ78" s="246">
        <f aca="true" t="shared" si="115" ref="AJ78:AJ85">IF(AA78="","",IF(AA78&gt;0,1,""))</f>
      </c>
      <c r="AK78" s="27">
        <f aca="true" t="shared" si="116" ref="AK78:AL85">IF(AA78="","",IF(AA78&gt;=2,1,""))</f>
      </c>
      <c r="AL78" s="27">
        <f t="shared" si="116"/>
      </c>
      <c r="AM78" s="27">
        <f aca="true" t="shared" si="117" ref="AM78:AM85">IF(Z78&lt;=1,1,"")</f>
        <v>1</v>
      </c>
      <c r="AN78" s="27">
        <f aca="true" t="shared" si="118" ref="AN78:AN85">IF(Z78&lt;=2,1,"")</f>
        <v>1</v>
      </c>
      <c r="AO78" s="27">
        <f aca="true" t="shared" si="119" ref="AO78:AO85">IF(Z78=2,1,IF(Z78=3,1,""))</f>
      </c>
      <c r="AP78" s="27">
        <f aca="true" t="shared" si="120" ref="AP78:AP85">IF(Z78="","",IF(Z78&gt;=3,1,""))</f>
      </c>
      <c r="AQ78" s="27">
        <f aca="true" t="shared" si="121" ref="AQ78:AQ85">IF(Z78="","",IF(Z78&gt;=4,1,""))</f>
      </c>
      <c r="AR78" s="27">
        <f aca="true" t="shared" si="122" ref="AR78:AR85">IF(Z78=4,1,IF(Z78=5,1,IF(Z78=6,1,"")))</f>
      </c>
      <c r="AS78" s="27">
        <f aca="true" t="shared" si="123" ref="AS78:AS85">IF(Z78="","",IF(Z78&gt;=5,1,""))</f>
      </c>
      <c r="AT78" s="247">
        <f aca="true" t="shared" si="124" ref="AT78:AT85">IF(Z78="","",IF(Z78&gt;=7,1,""))</f>
      </c>
    </row>
    <row r="79" spans="1:46" ht="13.5" thickBot="1">
      <c r="A79" s="107"/>
      <c r="B79" s="170"/>
      <c r="C79" s="206" t="s">
        <v>75</v>
      </c>
      <c r="D79" s="13">
        <f t="shared" si="101"/>
      </c>
      <c r="E79" s="14">
        <f t="shared" si="102"/>
        <v>1</v>
      </c>
      <c r="F79" s="211">
        <f t="shared" si="103"/>
      </c>
      <c r="G79" s="9"/>
      <c r="H79" s="1"/>
      <c r="I79" s="71"/>
      <c r="J79" s="160" t="s">
        <v>66</v>
      </c>
      <c r="K79" s="13">
        <f t="shared" si="104"/>
      </c>
      <c r="L79" s="15">
        <f t="shared" si="105"/>
        <v>1</v>
      </c>
      <c r="M79" s="12">
        <f t="shared" si="106"/>
      </c>
      <c r="N79" s="9"/>
      <c r="O79" s="9"/>
      <c r="P79" s="16"/>
      <c r="Q79" s="1"/>
      <c r="R79" s="217">
        <v>0</v>
      </c>
      <c r="S79" s="220">
        <v>1</v>
      </c>
      <c r="T79" s="229">
        <v>1</v>
      </c>
      <c r="U79" s="198">
        <v>1</v>
      </c>
      <c r="X79" s="78">
        <f t="shared" si="23"/>
        <v>2</v>
      </c>
      <c r="Y79" s="27" t="str">
        <f t="shared" si="107"/>
        <v>X</v>
      </c>
      <c r="Z79" s="8">
        <f t="shared" si="108"/>
        <v>2</v>
      </c>
      <c r="AA79" s="6">
        <f t="shared" si="109"/>
        <v>1</v>
      </c>
      <c r="AB79" s="7">
        <f t="shared" si="110"/>
        <v>1</v>
      </c>
      <c r="AC79" s="115">
        <f t="shared" si="111"/>
      </c>
      <c r="AD79" s="116">
        <f t="shared" si="112"/>
        <v>1</v>
      </c>
      <c r="AE79" s="117">
        <f t="shared" si="113"/>
      </c>
      <c r="AF79" s="26"/>
      <c r="AG79" s="26"/>
      <c r="AH79" s="81">
        <f t="shared" si="114"/>
        <v>1</v>
      </c>
      <c r="AI79" s="113">
        <f aca="true" t="shared" si="125" ref="AI79:AI85">IF(Z79="","",IF(Z79&gt;=3,1,""))</f>
      </c>
      <c r="AJ79" s="248">
        <f t="shared" si="115"/>
        <v>1</v>
      </c>
      <c r="AK79" s="234">
        <f t="shared" si="116"/>
      </c>
      <c r="AL79" s="234">
        <f t="shared" si="116"/>
      </c>
      <c r="AM79" s="234">
        <f t="shared" si="117"/>
      </c>
      <c r="AN79" s="234">
        <f t="shared" si="118"/>
        <v>1</v>
      </c>
      <c r="AO79" s="234">
        <f t="shared" si="119"/>
        <v>1</v>
      </c>
      <c r="AP79" s="234">
        <f t="shared" si="120"/>
      </c>
      <c r="AQ79" s="234">
        <f t="shared" si="121"/>
      </c>
      <c r="AR79" s="234">
        <f t="shared" si="122"/>
      </c>
      <c r="AS79" s="234">
        <f t="shared" si="123"/>
      </c>
      <c r="AT79" s="249">
        <f t="shared" si="124"/>
      </c>
    </row>
    <row r="80" spans="1:46" ht="13.5" thickBot="1">
      <c r="A80" s="107"/>
      <c r="B80" s="170"/>
      <c r="C80" s="206" t="s">
        <v>76</v>
      </c>
      <c r="D80" s="13">
        <f t="shared" si="101"/>
        <v>1</v>
      </c>
      <c r="E80" s="14">
        <f t="shared" si="102"/>
      </c>
      <c r="F80" s="211">
        <f t="shared" si="103"/>
      </c>
      <c r="G80" s="9"/>
      <c r="H80" s="1"/>
      <c r="I80" s="71"/>
      <c r="J80" s="160" t="s">
        <v>57</v>
      </c>
      <c r="K80" s="13">
        <f t="shared" si="104"/>
      </c>
      <c r="L80" s="15">
        <f t="shared" si="105"/>
      </c>
      <c r="M80" s="12">
        <f t="shared" si="106"/>
        <v>1</v>
      </c>
      <c r="N80" s="9"/>
      <c r="O80" s="9"/>
      <c r="P80" s="16"/>
      <c r="Q80" s="1"/>
      <c r="R80" s="217">
        <v>0</v>
      </c>
      <c r="S80" s="220">
        <v>0</v>
      </c>
      <c r="T80" s="229">
        <v>2</v>
      </c>
      <c r="U80" s="198">
        <v>0</v>
      </c>
      <c r="X80" s="78" t="str">
        <f t="shared" si="23"/>
        <v>X</v>
      </c>
      <c r="Y80" s="27">
        <f t="shared" si="107"/>
        <v>1</v>
      </c>
      <c r="Z80" s="8">
        <f t="shared" si="108"/>
        <v>2</v>
      </c>
      <c r="AA80" s="6">
        <f t="shared" si="109"/>
        <v>0</v>
      </c>
      <c r="AB80" s="7">
        <f t="shared" si="110"/>
        <v>2</v>
      </c>
      <c r="AC80" s="118">
        <f t="shared" si="111"/>
      </c>
      <c r="AD80" s="119">
        <f t="shared" si="112"/>
      </c>
      <c r="AE80" s="120">
        <f t="shared" si="113"/>
        <v>1</v>
      </c>
      <c r="AF80" s="26"/>
      <c r="AG80" s="26"/>
      <c r="AH80" s="81">
        <f t="shared" si="114"/>
        <v>1</v>
      </c>
      <c r="AI80" s="113">
        <f t="shared" si="125"/>
      </c>
      <c r="AJ80" s="248">
        <f t="shared" si="115"/>
      </c>
      <c r="AK80" s="234">
        <f t="shared" si="116"/>
      </c>
      <c r="AL80" s="234">
        <f t="shared" si="116"/>
        <v>1</v>
      </c>
      <c r="AM80" s="234">
        <f t="shared" si="117"/>
      </c>
      <c r="AN80" s="234">
        <f t="shared" si="118"/>
        <v>1</v>
      </c>
      <c r="AO80" s="234">
        <f t="shared" si="119"/>
        <v>1</v>
      </c>
      <c r="AP80" s="234">
        <f t="shared" si="120"/>
      </c>
      <c r="AQ80" s="234">
        <f t="shared" si="121"/>
      </c>
      <c r="AR80" s="234">
        <f t="shared" si="122"/>
      </c>
      <c r="AS80" s="234">
        <f t="shared" si="123"/>
      </c>
      <c r="AT80" s="249">
        <f t="shared" si="124"/>
      </c>
    </row>
    <row r="81" spans="1:46" ht="13.5" thickBot="1">
      <c r="A81" s="107"/>
      <c r="B81" s="170"/>
      <c r="C81" s="206" t="s">
        <v>65</v>
      </c>
      <c r="D81" s="13">
        <f t="shared" si="101"/>
      </c>
      <c r="E81" s="14">
        <f t="shared" si="102"/>
        <v>1</v>
      </c>
      <c r="F81" s="211">
        <f t="shared" si="103"/>
      </c>
      <c r="G81" s="9"/>
      <c r="H81" s="1"/>
      <c r="I81" s="71"/>
      <c r="J81" s="160" t="s">
        <v>69</v>
      </c>
      <c r="K81" s="13">
        <f t="shared" si="104"/>
      </c>
      <c r="L81" s="15">
        <f t="shared" si="105"/>
        <v>1</v>
      </c>
      <c r="M81" s="12">
        <f t="shared" si="106"/>
      </c>
      <c r="N81" s="9"/>
      <c r="O81" s="9"/>
      <c r="P81" s="16"/>
      <c r="Q81" s="1"/>
      <c r="R81" s="217">
        <v>0</v>
      </c>
      <c r="S81" s="220">
        <v>0</v>
      </c>
      <c r="T81" s="229">
        <v>0</v>
      </c>
      <c r="U81" s="198">
        <v>0</v>
      </c>
      <c r="X81" s="78" t="str">
        <f t="shared" si="23"/>
        <v>X</v>
      </c>
      <c r="Y81" s="27" t="str">
        <f t="shared" si="107"/>
        <v>X</v>
      </c>
      <c r="Z81" s="8">
        <f t="shared" si="108"/>
        <v>0</v>
      </c>
      <c r="AA81" s="6">
        <f t="shared" si="109"/>
        <v>0</v>
      </c>
      <c r="AB81" s="7">
        <f t="shared" si="110"/>
        <v>0</v>
      </c>
      <c r="AC81" s="115">
        <f t="shared" si="111"/>
      </c>
      <c r="AD81" s="116">
        <f t="shared" si="112"/>
        <v>1</v>
      </c>
      <c r="AE81" s="117">
        <f t="shared" si="113"/>
      </c>
      <c r="AF81" s="26"/>
      <c r="AG81" s="26"/>
      <c r="AH81" s="81">
        <f t="shared" si="114"/>
        <v>1</v>
      </c>
      <c r="AI81" s="113">
        <f t="shared" si="125"/>
      </c>
      <c r="AJ81" s="248">
        <f t="shared" si="115"/>
      </c>
      <c r="AK81" s="234">
        <f t="shared" si="116"/>
      </c>
      <c r="AL81" s="234">
        <f t="shared" si="116"/>
      </c>
      <c r="AM81" s="234">
        <f t="shared" si="117"/>
        <v>1</v>
      </c>
      <c r="AN81" s="234">
        <f t="shared" si="118"/>
        <v>1</v>
      </c>
      <c r="AO81" s="234">
        <f t="shared" si="119"/>
      </c>
      <c r="AP81" s="234">
        <f t="shared" si="120"/>
      </c>
      <c r="AQ81" s="234">
        <f t="shared" si="121"/>
      </c>
      <c r="AR81" s="234">
        <f t="shared" si="122"/>
      </c>
      <c r="AS81" s="234">
        <f t="shared" si="123"/>
      </c>
      <c r="AT81" s="249">
        <f t="shared" si="124"/>
      </c>
    </row>
    <row r="82" spans="1:46" ht="13.5" thickBot="1">
      <c r="A82" s="107"/>
      <c r="B82" s="170"/>
      <c r="C82" s="206" t="s">
        <v>52</v>
      </c>
      <c r="D82" s="13">
        <f t="shared" si="101"/>
        <v>1</v>
      </c>
      <c r="E82" s="14">
        <f t="shared" si="102"/>
      </c>
      <c r="F82" s="211">
        <f t="shared" si="103"/>
      </c>
      <c r="G82" s="9"/>
      <c r="H82" s="1"/>
      <c r="I82" s="71"/>
      <c r="J82" s="160" t="s">
        <v>60</v>
      </c>
      <c r="K82" s="13">
        <f t="shared" si="104"/>
      </c>
      <c r="L82" s="15">
        <f t="shared" si="105"/>
      </c>
      <c r="M82" s="12">
        <f t="shared" si="106"/>
        <v>1</v>
      </c>
      <c r="N82" s="9"/>
      <c r="O82" s="9"/>
      <c r="P82" s="16"/>
      <c r="Q82" s="1"/>
      <c r="R82" s="217">
        <v>0</v>
      </c>
      <c r="S82" s="220">
        <v>0</v>
      </c>
      <c r="T82" s="229">
        <v>1</v>
      </c>
      <c r="U82" s="198">
        <v>0</v>
      </c>
      <c r="X82" s="78" t="str">
        <f t="shared" si="23"/>
        <v>X</v>
      </c>
      <c r="Y82" s="27">
        <f t="shared" si="107"/>
        <v>1</v>
      </c>
      <c r="Z82" s="8">
        <f t="shared" si="108"/>
        <v>1</v>
      </c>
      <c r="AA82" s="6">
        <f t="shared" si="109"/>
        <v>0</v>
      </c>
      <c r="AB82" s="7">
        <f t="shared" si="110"/>
        <v>1</v>
      </c>
      <c r="AC82" s="115">
        <f t="shared" si="111"/>
      </c>
      <c r="AD82" s="116">
        <f t="shared" si="112"/>
      </c>
      <c r="AE82" s="117">
        <f t="shared" si="113"/>
        <v>1</v>
      </c>
      <c r="AF82" s="26"/>
      <c r="AG82" s="26"/>
      <c r="AH82" s="81">
        <f t="shared" si="114"/>
        <v>1</v>
      </c>
      <c r="AI82" s="113">
        <f t="shared" si="125"/>
      </c>
      <c r="AJ82" s="248">
        <f t="shared" si="115"/>
      </c>
      <c r="AK82" s="234">
        <f t="shared" si="116"/>
      </c>
      <c r="AL82" s="234">
        <f t="shared" si="116"/>
      </c>
      <c r="AM82" s="234">
        <f t="shared" si="117"/>
        <v>1</v>
      </c>
      <c r="AN82" s="234">
        <f t="shared" si="118"/>
        <v>1</v>
      </c>
      <c r="AO82" s="234">
        <f t="shared" si="119"/>
      </c>
      <c r="AP82" s="234">
        <f t="shared" si="120"/>
      </c>
      <c r="AQ82" s="234">
        <f t="shared" si="121"/>
      </c>
      <c r="AR82" s="234">
        <f t="shared" si="122"/>
      </c>
      <c r="AS82" s="234">
        <f t="shared" si="123"/>
      </c>
      <c r="AT82" s="249">
        <f t="shared" si="124"/>
      </c>
    </row>
    <row r="83" spans="1:46" ht="13.5" thickBot="1">
      <c r="A83" s="107"/>
      <c r="B83" s="170"/>
      <c r="C83" s="206" t="s">
        <v>72</v>
      </c>
      <c r="D83" s="13">
        <f t="shared" si="101"/>
      </c>
      <c r="E83" s="14">
        <f t="shared" si="102"/>
      </c>
      <c r="F83" s="211">
        <f t="shared" si="103"/>
        <v>1</v>
      </c>
      <c r="G83" s="9"/>
      <c r="H83" s="1"/>
      <c r="I83" s="71"/>
      <c r="J83" s="160" t="s">
        <v>61</v>
      </c>
      <c r="K83" s="13">
        <f t="shared" si="104"/>
        <v>1</v>
      </c>
      <c r="L83" s="15">
        <f t="shared" si="105"/>
      </c>
      <c r="M83" s="12">
        <f t="shared" si="106"/>
      </c>
      <c r="N83" s="9"/>
      <c r="O83" s="9"/>
      <c r="P83" s="16"/>
      <c r="Q83" s="1"/>
      <c r="R83" s="217">
        <v>0</v>
      </c>
      <c r="S83" s="220">
        <v>1</v>
      </c>
      <c r="T83" s="229">
        <v>1</v>
      </c>
      <c r="U83" s="198">
        <v>2</v>
      </c>
      <c r="X83" s="78">
        <f t="shared" si="23"/>
        <v>2</v>
      </c>
      <c r="Y83" s="27">
        <f t="shared" si="107"/>
        <v>2</v>
      </c>
      <c r="Z83" s="8">
        <f t="shared" si="108"/>
        <v>3</v>
      </c>
      <c r="AA83" s="6">
        <f t="shared" si="109"/>
        <v>1</v>
      </c>
      <c r="AB83" s="7">
        <f t="shared" si="110"/>
        <v>2</v>
      </c>
      <c r="AC83" s="115">
        <f t="shared" si="111"/>
      </c>
      <c r="AD83" s="116">
        <f t="shared" si="112"/>
      </c>
      <c r="AE83" s="117">
        <f t="shared" si="113"/>
        <v>1</v>
      </c>
      <c r="AF83" s="26"/>
      <c r="AG83" s="26"/>
      <c r="AH83" s="81">
        <f t="shared" si="114"/>
      </c>
      <c r="AI83" s="113">
        <f t="shared" si="125"/>
        <v>1</v>
      </c>
      <c r="AJ83" s="248">
        <f t="shared" si="115"/>
        <v>1</v>
      </c>
      <c r="AK83" s="234">
        <f t="shared" si="116"/>
      </c>
      <c r="AL83" s="234">
        <f t="shared" si="116"/>
        <v>1</v>
      </c>
      <c r="AM83" s="234">
        <f t="shared" si="117"/>
      </c>
      <c r="AN83" s="234">
        <f t="shared" si="118"/>
      </c>
      <c r="AO83" s="234">
        <f t="shared" si="119"/>
        <v>1</v>
      </c>
      <c r="AP83" s="234">
        <f t="shared" si="120"/>
        <v>1</v>
      </c>
      <c r="AQ83" s="234">
        <f t="shared" si="121"/>
      </c>
      <c r="AR83" s="234">
        <f t="shared" si="122"/>
      </c>
      <c r="AS83" s="234">
        <f t="shared" si="123"/>
      </c>
      <c r="AT83" s="249">
        <f t="shared" si="124"/>
      </c>
    </row>
    <row r="84" spans="1:46" ht="13.5" thickBot="1">
      <c r="A84" s="107"/>
      <c r="B84" s="170"/>
      <c r="C84" s="206" t="s">
        <v>78</v>
      </c>
      <c r="D84" s="13">
        <f t="shared" si="101"/>
        <v>1</v>
      </c>
      <c r="E84" s="14">
        <f t="shared" si="102"/>
      </c>
      <c r="F84" s="211">
        <f t="shared" si="103"/>
      </c>
      <c r="G84" s="9"/>
      <c r="H84" s="1"/>
      <c r="I84" s="71"/>
      <c r="J84" s="160" t="s">
        <v>70</v>
      </c>
      <c r="K84" s="13">
        <f t="shared" si="104"/>
      </c>
      <c r="L84" s="15">
        <f t="shared" si="105"/>
      </c>
      <c r="M84" s="12">
        <f t="shared" si="106"/>
        <v>1</v>
      </c>
      <c r="N84" s="9"/>
      <c r="O84" s="9"/>
      <c r="P84" s="16"/>
      <c r="Q84" s="1"/>
      <c r="R84" s="217">
        <v>2</v>
      </c>
      <c r="S84" s="220">
        <v>0</v>
      </c>
      <c r="T84" s="229">
        <v>4</v>
      </c>
      <c r="U84" s="198">
        <v>1</v>
      </c>
      <c r="X84" s="78">
        <f t="shared" si="23"/>
        <v>1</v>
      </c>
      <c r="Y84" s="27">
        <f t="shared" si="107"/>
        <v>1</v>
      </c>
      <c r="Z84" s="8">
        <f t="shared" si="108"/>
        <v>5</v>
      </c>
      <c r="AA84" s="6">
        <f t="shared" si="109"/>
        <v>2</v>
      </c>
      <c r="AB84" s="7">
        <f t="shared" si="110"/>
        <v>3</v>
      </c>
      <c r="AC84" s="115">
        <f t="shared" si="111"/>
      </c>
      <c r="AD84" s="116">
        <f t="shared" si="112"/>
      </c>
      <c r="AE84" s="117">
        <f t="shared" si="113"/>
        <v>1</v>
      </c>
      <c r="AF84" s="26"/>
      <c r="AG84" s="26"/>
      <c r="AH84" s="81">
        <f t="shared" si="114"/>
      </c>
      <c r="AI84" s="113">
        <f t="shared" si="125"/>
        <v>1</v>
      </c>
      <c r="AJ84" s="248">
        <f t="shared" si="115"/>
        <v>1</v>
      </c>
      <c r="AK84" s="234">
        <f t="shared" si="116"/>
        <v>1</v>
      </c>
      <c r="AL84" s="234">
        <f t="shared" si="116"/>
        <v>1</v>
      </c>
      <c r="AM84" s="234">
        <f t="shared" si="117"/>
      </c>
      <c r="AN84" s="234">
        <f t="shared" si="118"/>
      </c>
      <c r="AO84" s="234">
        <f t="shared" si="119"/>
      </c>
      <c r="AP84" s="234">
        <f t="shared" si="120"/>
        <v>1</v>
      </c>
      <c r="AQ84" s="234">
        <f t="shared" si="121"/>
        <v>1</v>
      </c>
      <c r="AR84" s="234">
        <f t="shared" si="122"/>
        <v>1</v>
      </c>
      <c r="AS84" s="234">
        <f t="shared" si="123"/>
        <v>1</v>
      </c>
      <c r="AT84" s="249">
        <f t="shared" si="124"/>
      </c>
    </row>
    <row r="85" spans="1:46" ht="13.5" thickBot="1">
      <c r="A85" s="107"/>
      <c r="B85" s="171"/>
      <c r="C85" s="206" t="s">
        <v>73</v>
      </c>
      <c r="D85" s="91">
        <f t="shared" si="101"/>
        <v>1</v>
      </c>
      <c r="E85" s="92">
        <f t="shared" si="102"/>
      </c>
      <c r="F85" s="212">
        <f t="shared" si="103"/>
      </c>
      <c r="G85" s="9"/>
      <c r="H85" s="1"/>
      <c r="I85" s="71"/>
      <c r="J85" s="160" t="s">
        <v>79</v>
      </c>
      <c r="K85" s="13">
        <f t="shared" si="104"/>
      </c>
      <c r="L85" s="15">
        <f t="shared" si="105"/>
      </c>
      <c r="M85" s="12">
        <f t="shared" si="106"/>
        <v>1</v>
      </c>
      <c r="N85" s="9"/>
      <c r="O85" s="9"/>
      <c r="P85" s="16"/>
      <c r="Q85" s="1"/>
      <c r="R85" s="218">
        <v>0</v>
      </c>
      <c r="S85" s="221">
        <v>0</v>
      </c>
      <c r="T85" s="230">
        <v>1</v>
      </c>
      <c r="U85" s="200">
        <v>0</v>
      </c>
      <c r="X85" s="94" t="str">
        <f t="shared" si="23"/>
        <v>X</v>
      </c>
      <c r="Y85" s="88">
        <f t="shared" si="107"/>
        <v>1</v>
      </c>
      <c r="Z85" s="8">
        <f t="shared" si="108"/>
        <v>1</v>
      </c>
      <c r="AA85" s="6">
        <f t="shared" si="109"/>
        <v>0</v>
      </c>
      <c r="AB85" s="7">
        <f t="shared" si="110"/>
        <v>1</v>
      </c>
      <c r="AC85" s="118">
        <f t="shared" si="111"/>
      </c>
      <c r="AD85" s="119">
        <f t="shared" si="112"/>
      </c>
      <c r="AE85" s="120">
        <f t="shared" si="113"/>
        <v>1</v>
      </c>
      <c r="AF85" s="26"/>
      <c r="AG85" s="26"/>
      <c r="AH85" s="83">
        <f t="shared" si="114"/>
        <v>1</v>
      </c>
      <c r="AI85" s="233">
        <f t="shared" si="125"/>
      </c>
      <c r="AJ85" s="250">
        <f t="shared" si="115"/>
      </c>
      <c r="AK85" s="251">
        <f t="shared" si="116"/>
      </c>
      <c r="AL85" s="251">
        <f t="shared" si="116"/>
      </c>
      <c r="AM85" s="251">
        <f t="shared" si="117"/>
        <v>1</v>
      </c>
      <c r="AN85" s="251">
        <f t="shared" si="118"/>
        <v>1</v>
      </c>
      <c r="AO85" s="251">
        <f t="shared" si="119"/>
      </c>
      <c r="AP85" s="251">
        <f t="shared" si="120"/>
      </c>
      <c r="AQ85" s="251">
        <f t="shared" si="121"/>
      </c>
      <c r="AR85" s="251">
        <f t="shared" si="122"/>
      </c>
      <c r="AS85" s="251">
        <f t="shared" si="123"/>
      </c>
      <c r="AT85" s="252">
        <f t="shared" si="124"/>
      </c>
    </row>
    <row r="86" spans="1:46" s="19" customFormat="1" ht="12.75">
      <c r="A86" s="107"/>
      <c r="B86" s="108"/>
      <c r="C86" s="114"/>
      <c r="D86" s="16"/>
      <c r="E86" s="18"/>
      <c r="F86" s="18"/>
      <c r="G86" s="50"/>
      <c r="I86" s="71"/>
      <c r="J86" s="114"/>
      <c r="K86" s="16"/>
      <c r="L86" s="16"/>
      <c r="M86" s="16"/>
      <c r="N86" s="50"/>
      <c r="O86" s="50"/>
      <c r="P86" s="16"/>
      <c r="R86" s="49"/>
      <c r="S86" s="49"/>
      <c r="T86" s="161"/>
      <c r="U86" s="161"/>
      <c r="W86" s="102">
        <v>1</v>
      </c>
      <c r="X86" s="162">
        <f>COUNTIF(X78:X85,"1")</f>
        <v>1</v>
      </c>
      <c r="Y86" s="162"/>
      <c r="Z86" s="49"/>
      <c r="AA86" s="49"/>
      <c r="AB86" s="16"/>
      <c r="AC86" s="87">
        <f>SUM(AC78:AC85)</f>
        <v>0</v>
      </c>
      <c r="AD86" s="87">
        <f>SUM(AD78:AD85)</f>
        <v>3</v>
      </c>
      <c r="AE86" s="87">
        <f>SUM(AE78:AE85)</f>
        <v>5</v>
      </c>
      <c r="AF86" s="52"/>
      <c r="AG86" s="52"/>
      <c r="AH86" s="52">
        <f>SUM(AH78:AH85)</f>
        <v>6</v>
      </c>
      <c r="AI86" s="109">
        <f>SUM(AI78:AI85)</f>
        <v>2</v>
      </c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2"/>
    </row>
    <row r="87" spans="1:46" s="19" customFormat="1" ht="12.75">
      <c r="A87" s="107"/>
      <c r="B87" s="108"/>
      <c r="C87" s="114"/>
      <c r="D87" s="16"/>
      <c r="E87" s="18"/>
      <c r="F87" s="18"/>
      <c r="G87" s="50"/>
      <c r="I87" s="71"/>
      <c r="J87" s="114"/>
      <c r="K87" s="16"/>
      <c r="L87" s="16"/>
      <c r="M87" s="16"/>
      <c r="N87" s="50"/>
      <c r="O87" s="50"/>
      <c r="P87" s="16"/>
      <c r="R87" s="49"/>
      <c r="S87" s="49"/>
      <c r="T87" s="161"/>
      <c r="U87" s="161"/>
      <c r="W87" s="16" t="s">
        <v>18</v>
      </c>
      <c r="X87" s="162">
        <f>COUNTIF(X78:X85,"X")</f>
        <v>5</v>
      </c>
      <c r="Y87" s="162"/>
      <c r="Z87" s="49"/>
      <c r="AA87" s="49"/>
      <c r="AB87" s="16"/>
      <c r="AC87" s="173">
        <f>SUM(AC86+AD86+AE86)</f>
        <v>8</v>
      </c>
      <c r="AD87" s="173"/>
      <c r="AE87" s="173"/>
      <c r="AF87" s="52"/>
      <c r="AG87" s="52"/>
      <c r="AH87" s="236">
        <f>SUM(AH86+AI86)</f>
        <v>8</v>
      </c>
      <c r="AI87" s="17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2"/>
    </row>
    <row r="88" spans="1:46" s="19" customFormat="1" ht="16.5" thickBot="1">
      <c r="A88" s="107"/>
      <c r="B88" s="110"/>
      <c r="C88" s="86"/>
      <c r="D88" s="16"/>
      <c r="E88" s="18"/>
      <c r="F88" s="18"/>
      <c r="G88" s="50"/>
      <c r="I88" s="71"/>
      <c r="J88" s="86"/>
      <c r="K88" s="16"/>
      <c r="L88" s="16"/>
      <c r="M88" s="16"/>
      <c r="N88" s="50"/>
      <c r="O88" s="50"/>
      <c r="P88" s="16"/>
      <c r="R88" s="49"/>
      <c r="S88" s="49"/>
      <c r="T88" s="161"/>
      <c r="U88" s="161"/>
      <c r="W88" s="105">
        <v>2</v>
      </c>
      <c r="X88" s="162">
        <f>COUNTIF(X78:X85,"2")</f>
        <v>2</v>
      </c>
      <c r="Y88" s="162"/>
      <c r="Z88" s="49"/>
      <c r="AA88" s="49"/>
      <c r="AB88" s="16"/>
      <c r="AC88" s="87">
        <f>IF($AC$54=0,"",AC86/$AC$54*100)</f>
        <v>0</v>
      </c>
      <c r="AD88" s="87">
        <f>IF($AC$54=0,"",AD86/$AC$54*100)</f>
        <v>37.5</v>
      </c>
      <c r="AE88" s="87">
        <f>IF($AC$54=0,"",AE86/$AC$54*100)</f>
        <v>62.5</v>
      </c>
      <c r="AF88" s="52"/>
      <c r="AG88" s="52"/>
      <c r="AH88" s="52">
        <f>AH86/AH87*100</f>
        <v>75</v>
      </c>
      <c r="AI88" s="109">
        <f>AI86/AH87*100</f>
        <v>25</v>
      </c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2"/>
    </row>
    <row r="89" spans="1:46" ht="13.5" thickBot="1">
      <c r="A89" s="107"/>
      <c r="B89" s="169" t="s">
        <v>30</v>
      </c>
      <c r="C89" s="206" t="s">
        <v>69</v>
      </c>
      <c r="D89" s="13">
        <f aca="true" t="shared" si="126" ref="D89:D96">IF(T89&gt;U89,1,"")</f>
      </c>
      <c r="E89" s="14">
        <f aca="true" t="shared" si="127" ref="E89:E96">IF(T89="","",IF(C89=0,"",IF(T89=U89,1,"")))</f>
      </c>
      <c r="F89" s="11">
        <f aca="true" t="shared" si="128" ref="F89:F96">IF(U89&gt;T89,1,"")</f>
        <v>1</v>
      </c>
      <c r="G89" s="9"/>
      <c r="H89" s="1"/>
      <c r="I89" s="71"/>
      <c r="J89" s="160" t="s">
        <v>56</v>
      </c>
      <c r="K89" s="13">
        <f aca="true" t="shared" si="129" ref="K89:K96">IF(U89&gt;T89,1,"")</f>
        <v>1</v>
      </c>
      <c r="L89" s="15">
        <f aca="true" t="shared" si="130" ref="L89:L96">IF(U89="","",IF(J89=0,"",IF(T89=U89,1,"")))</f>
      </c>
      <c r="M89" s="12">
        <f aca="true" t="shared" si="131" ref="M89:M96">IF(T89&gt;U89,1,"")</f>
      </c>
      <c r="N89" s="9"/>
      <c r="O89" s="9"/>
      <c r="P89" s="16"/>
      <c r="Q89" s="1"/>
      <c r="R89" s="216">
        <v>0</v>
      </c>
      <c r="S89" s="219">
        <v>2</v>
      </c>
      <c r="T89" s="228">
        <v>0</v>
      </c>
      <c r="U89" s="196">
        <v>2</v>
      </c>
      <c r="X89" s="163">
        <f t="shared" si="23"/>
        <v>2</v>
      </c>
      <c r="Y89" s="89">
        <f aca="true" t="shared" si="132" ref="Y89:Y96">IF(T89="","",IF(T89=U89,"X",IF(T89&lt;U89,2,IF(T89&gt;U89,1,0))))</f>
        <v>2</v>
      </c>
      <c r="Z89" s="8">
        <f aca="true" t="shared" si="133" ref="Z89:Z96">(IF(T89="","",SUM(T89:U89)))</f>
        <v>2</v>
      </c>
      <c r="AA89" s="6">
        <f aca="true" t="shared" si="134" ref="AA89:AA96">IF(R89="","",SUM(R89:S89))</f>
        <v>2</v>
      </c>
      <c r="AB89" s="7">
        <f aca="true" t="shared" si="135" ref="AB89:AB96">IF(T89="","",Z89-AA89)</f>
        <v>0</v>
      </c>
      <c r="AC89" s="115">
        <f aca="true" t="shared" si="136" ref="AC89:AC96">IF(AA89&gt;AB89,1,"")</f>
        <v>1</v>
      </c>
      <c r="AD89" s="116">
        <f aca="true" t="shared" si="137" ref="AD89:AD96">IF(S89="","",IF(AA89=AB89,1,""))</f>
      </c>
      <c r="AE89" s="117">
        <f aca="true" t="shared" si="138" ref="AE89:AE96">IF(AB89&gt;AA89,1,"")</f>
      </c>
      <c r="AF89" s="26"/>
      <c r="AG89" s="26"/>
      <c r="AH89" s="79">
        <f aca="true" t="shared" si="139" ref="AH89:AH96">IF(Z89&lt;=2,1,"")</f>
        <v>1</v>
      </c>
      <c r="AI89" s="232">
        <f aca="true" t="shared" si="140" ref="AI89:AI96">IF(Z89="","",IF(Z89&gt;=3,1,""))</f>
      </c>
      <c r="AJ89" s="246">
        <f aca="true" t="shared" si="141" ref="AJ89:AJ96">IF(AA89="","",IF(AA89&gt;0,1,""))</f>
        <v>1</v>
      </c>
      <c r="AK89" s="27">
        <f aca="true" t="shared" si="142" ref="AK89:AL96">IF(AA89="","",IF(AA89&gt;=2,1,""))</f>
        <v>1</v>
      </c>
      <c r="AL89" s="27">
        <f t="shared" si="142"/>
      </c>
      <c r="AM89" s="27">
        <f aca="true" t="shared" si="143" ref="AM89:AM96">IF(Z89&lt;=1,1,"")</f>
      </c>
      <c r="AN89" s="27">
        <f aca="true" t="shared" si="144" ref="AN89:AN96">IF(Z89&lt;=2,1,"")</f>
        <v>1</v>
      </c>
      <c r="AO89" s="27">
        <f aca="true" t="shared" si="145" ref="AO89:AO96">IF(Z89=2,1,IF(Z89=3,1,""))</f>
        <v>1</v>
      </c>
      <c r="AP89" s="27">
        <f aca="true" t="shared" si="146" ref="AP89:AP96">IF(Z89="","",IF(Z89&gt;=3,1,""))</f>
      </c>
      <c r="AQ89" s="27">
        <f aca="true" t="shared" si="147" ref="AQ89:AQ96">IF(Z89="","",IF(Z89&gt;=4,1,""))</f>
      </c>
      <c r="AR89" s="27">
        <f aca="true" t="shared" si="148" ref="AR89:AR96">IF(Z89=4,1,IF(Z89=5,1,IF(Z89=6,1,"")))</f>
      </c>
      <c r="AS89" s="27">
        <f aca="true" t="shared" si="149" ref="AS89:AS96">IF(Z89="","",IF(Z89&gt;=5,1,""))</f>
      </c>
      <c r="AT89" s="247">
        <f aca="true" t="shared" si="150" ref="AT89:AT96">IF(Z89="","",IF(Z89&gt;=7,1,""))</f>
      </c>
    </row>
    <row r="90" spans="1:46" ht="13.5" thickBot="1">
      <c r="A90" s="107"/>
      <c r="B90" s="170"/>
      <c r="C90" s="206" t="s">
        <v>79</v>
      </c>
      <c r="D90" s="13">
        <f t="shared" si="126"/>
        <v>1</v>
      </c>
      <c r="E90" s="14">
        <f t="shared" si="127"/>
      </c>
      <c r="F90" s="11">
        <f t="shared" si="128"/>
      </c>
      <c r="G90" s="9"/>
      <c r="H90" s="1"/>
      <c r="I90" s="71"/>
      <c r="J90" s="160" t="s">
        <v>76</v>
      </c>
      <c r="K90" s="13">
        <f t="shared" si="129"/>
      </c>
      <c r="L90" s="15">
        <f t="shared" si="130"/>
      </c>
      <c r="M90" s="12">
        <f t="shared" si="131"/>
        <v>1</v>
      </c>
      <c r="N90" s="9"/>
      <c r="O90" s="9"/>
      <c r="P90" s="16"/>
      <c r="Q90" s="1"/>
      <c r="R90" s="217">
        <v>0</v>
      </c>
      <c r="S90" s="220">
        <v>0</v>
      </c>
      <c r="T90" s="229">
        <v>1</v>
      </c>
      <c r="U90" s="198">
        <v>0</v>
      </c>
      <c r="X90" s="78" t="str">
        <f t="shared" si="23"/>
        <v>X</v>
      </c>
      <c r="Y90" s="27">
        <f t="shared" si="132"/>
        <v>1</v>
      </c>
      <c r="Z90" s="8">
        <f t="shared" si="133"/>
        <v>1</v>
      </c>
      <c r="AA90" s="6">
        <f t="shared" si="134"/>
        <v>0</v>
      </c>
      <c r="AB90" s="7">
        <f t="shared" si="135"/>
        <v>1</v>
      </c>
      <c r="AC90" s="115">
        <f t="shared" si="136"/>
      </c>
      <c r="AD90" s="116">
        <f t="shared" si="137"/>
      </c>
      <c r="AE90" s="117">
        <f t="shared" si="138"/>
        <v>1</v>
      </c>
      <c r="AF90" s="26"/>
      <c r="AG90" s="26"/>
      <c r="AH90" s="81">
        <f t="shared" si="139"/>
        <v>1</v>
      </c>
      <c r="AI90" s="113">
        <f t="shared" si="140"/>
      </c>
      <c r="AJ90" s="248">
        <f t="shared" si="141"/>
      </c>
      <c r="AK90" s="234">
        <f t="shared" si="142"/>
      </c>
      <c r="AL90" s="234">
        <f t="shared" si="142"/>
      </c>
      <c r="AM90" s="234">
        <f t="shared" si="143"/>
        <v>1</v>
      </c>
      <c r="AN90" s="234">
        <f t="shared" si="144"/>
        <v>1</v>
      </c>
      <c r="AO90" s="234">
        <f t="shared" si="145"/>
      </c>
      <c r="AP90" s="234">
        <f t="shared" si="146"/>
      </c>
      <c r="AQ90" s="234">
        <f t="shared" si="147"/>
      </c>
      <c r="AR90" s="234">
        <f t="shared" si="148"/>
      </c>
      <c r="AS90" s="234">
        <f t="shared" si="149"/>
      </c>
      <c r="AT90" s="249">
        <f t="shared" si="150"/>
      </c>
    </row>
    <row r="91" spans="1:46" ht="13.5" thickBot="1">
      <c r="A91" s="107"/>
      <c r="B91" s="170"/>
      <c r="C91" s="206" t="s">
        <v>60</v>
      </c>
      <c r="D91" s="13">
        <f t="shared" si="126"/>
        <v>1</v>
      </c>
      <c r="E91" s="14">
        <f t="shared" si="127"/>
      </c>
      <c r="F91" s="11">
        <f t="shared" si="128"/>
      </c>
      <c r="G91" s="9"/>
      <c r="H91" s="1"/>
      <c r="I91" s="71"/>
      <c r="J91" s="160" t="s">
        <v>65</v>
      </c>
      <c r="K91" s="13">
        <f t="shared" si="129"/>
      </c>
      <c r="L91" s="15">
        <f t="shared" si="130"/>
      </c>
      <c r="M91" s="12">
        <f t="shared" si="131"/>
        <v>1</v>
      </c>
      <c r="N91" s="9"/>
      <c r="O91" s="9"/>
      <c r="P91" s="16"/>
      <c r="Q91" s="1"/>
      <c r="R91" s="217">
        <v>1</v>
      </c>
      <c r="S91" s="220">
        <v>0</v>
      </c>
      <c r="T91" s="229">
        <v>1</v>
      </c>
      <c r="U91" s="198">
        <v>0</v>
      </c>
      <c r="X91" s="78">
        <f t="shared" si="23"/>
        <v>1</v>
      </c>
      <c r="Y91" s="27">
        <f t="shared" si="132"/>
        <v>1</v>
      </c>
      <c r="Z91" s="8">
        <f t="shared" si="133"/>
        <v>1</v>
      </c>
      <c r="AA91" s="6">
        <f t="shared" si="134"/>
        <v>1</v>
      </c>
      <c r="AB91" s="7">
        <f t="shared" si="135"/>
        <v>0</v>
      </c>
      <c r="AC91" s="115">
        <f t="shared" si="136"/>
        <v>1</v>
      </c>
      <c r="AD91" s="116">
        <f t="shared" si="137"/>
      </c>
      <c r="AE91" s="117">
        <f t="shared" si="138"/>
      </c>
      <c r="AF91" s="26"/>
      <c r="AG91" s="26"/>
      <c r="AH91" s="81">
        <f t="shared" si="139"/>
        <v>1</v>
      </c>
      <c r="AI91" s="113">
        <f t="shared" si="140"/>
      </c>
      <c r="AJ91" s="248">
        <f t="shared" si="141"/>
        <v>1</v>
      </c>
      <c r="AK91" s="234">
        <f t="shared" si="142"/>
      </c>
      <c r="AL91" s="234">
        <f t="shared" si="142"/>
      </c>
      <c r="AM91" s="234">
        <f t="shared" si="143"/>
        <v>1</v>
      </c>
      <c r="AN91" s="234">
        <f t="shared" si="144"/>
        <v>1</v>
      </c>
      <c r="AO91" s="234">
        <f t="shared" si="145"/>
      </c>
      <c r="AP91" s="234">
        <f t="shared" si="146"/>
      </c>
      <c r="AQ91" s="234">
        <f t="shared" si="147"/>
      </c>
      <c r="AR91" s="234">
        <f t="shared" si="148"/>
      </c>
      <c r="AS91" s="234">
        <f t="shared" si="149"/>
      </c>
      <c r="AT91" s="249">
        <f t="shared" si="150"/>
      </c>
    </row>
    <row r="92" spans="1:46" ht="13.5" thickBot="1">
      <c r="A92" s="107"/>
      <c r="B92" s="170"/>
      <c r="C92" s="206" t="s">
        <v>70</v>
      </c>
      <c r="D92" s="13">
        <f t="shared" si="126"/>
      </c>
      <c r="E92" s="14">
        <f t="shared" si="127"/>
        <v>1</v>
      </c>
      <c r="F92" s="11">
        <f t="shared" si="128"/>
      </c>
      <c r="G92" s="9"/>
      <c r="H92" s="1"/>
      <c r="I92" s="71"/>
      <c r="J92" s="160" t="s">
        <v>73</v>
      </c>
      <c r="K92" s="13">
        <f t="shared" si="129"/>
      </c>
      <c r="L92" s="15">
        <f t="shared" si="130"/>
        <v>1</v>
      </c>
      <c r="M92" s="12">
        <f t="shared" si="131"/>
      </c>
      <c r="N92" s="9"/>
      <c r="O92" s="9"/>
      <c r="P92" s="16"/>
      <c r="Q92" s="1"/>
      <c r="R92" s="217">
        <v>1</v>
      </c>
      <c r="S92" s="220">
        <v>2</v>
      </c>
      <c r="T92" s="229">
        <v>2</v>
      </c>
      <c r="U92" s="198">
        <v>2</v>
      </c>
      <c r="X92" s="78">
        <f t="shared" si="23"/>
        <v>2</v>
      </c>
      <c r="Y92" s="27" t="str">
        <f t="shared" si="132"/>
        <v>X</v>
      </c>
      <c r="Z92" s="8">
        <f t="shared" si="133"/>
        <v>4</v>
      </c>
      <c r="AA92" s="6">
        <f t="shared" si="134"/>
        <v>3</v>
      </c>
      <c r="AB92" s="7">
        <f t="shared" si="135"/>
        <v>1</v>
      </c>
      <c r="AC92" s="115">
        <f t="shared" si="136"/>
        <v>1</v>
      </c>
      <c r="AD92" s="116">
        <f t="shared" si="137"/>
      </c>
      <c r="AE92" s="117">
        <f t="shared" si="138"/>
      </c>
      <c r="AF92" s="26"/>
      <c r="AG92" s="26"/>
      <c r="AH92" s="81">
        <f t="shared" si="139"/>
      </c>
      <c r="AI92" s="113">
        <f t="shared" si="140"/>
        <v>1</v>
      </c>
      <c r="AJ92" s="248">
        <f t="shared" si="141"/>
        <v>1</v>
      </c>
      <c r="AK92" s="234">
        <f t="shared" si="142"/>
        <v>1</v>
      </c>
      <c r="AL92" s="234">
        <f t="shared" si="142"/>
      </c>
      <c r="AM92" s="234">
        <f t="shared" si="143"/>
      </c>
      <c r="AN92" s="234">
        <f t="shared" si="144"/>
      </c>
      <c r="AO92" s="234">
        <f t="shared" si="145"/>
      </c>
      <c r="AP92" s="234">
        <f t="shared" si="146"/>
        <v>1</v>
      </c>
      <c r="AQ92" s="234">
        <f t="shared" si="147"/>
        <v>1</v>
      </c>
      <c r="AR92" s="234">
        <f t="shared" si="148"/>
        <v>1</v>
      </c>
      <c r="AS92" s="234">
        <f t="shared" si="149"/>
      </c>
      <c r="AT92" s="249">
        <f t="shared" si="150"/>
      </c>
    </row>
    <row r="93" spans="1:46" ht="13.5" thickBot="1">
      <c r="A93" s="107"/>
      <c r="B93" s="170"/>
      <c r="C93" s="206" t="s">
        <v>52</v>
      </c>
      <c r="D93" s="13">
        <f t="shared" si="126"/>
        <v>1</v>
      </c>
      <c r="E93" s="14">
        <f t="shared" si="127"/>
      </c>
      <c r="F93" s="11">
        <f t="shared" si="128"/>
      </c>
      <c r="G93" s="9"/>
      <c r="H93" s="1"/>
      <c r="I93" s="71"/>
      <c r="J93" s="160" t="s">
        <v>75</v>
      </c>
      <c r="K93" s="13">
        <f t="shared" si="129"/>
      </c>
      <c r="L93" s="15">
        <f t="shared" si="130"/>
      </c>
      <c r="M93" s="12">
        <f t="shared" si="131"/>
        <v>1</v>
      </c>
      <c r="N93" s="9"/>
      <c r="O93" s="9"/>
      <c r="P93" s="16"/>
      <c r="Q93" s="1"/>
      <c r="R93" s="217">
        <v>1</v>
      </c>
      <c r="S93" s="220">
        <v>0</v>
      </c>
      <c r="T93" s="229">
        <v>2</v>
      </c>
      <c r="U93" s="198">
        <v>0</v>
      </c>
      <c r="X93" s="78">
        <f t="shared" si="23"/>
        <v>1</v>
      </c>
      <c r="Y93" s="27">
        <f t="shared" si="132"/>
        <v>1</v>
      </c>
      <c r="Z93" s="8">
        <f t="shared" si="133"/>
        <v>2</v>
      </c>
      <c r="AA93" s="6">
        <f t="shared" si="134"/>
        <v>1</v>
      </c>
      <c r="AB93" s="7">
        <f t="shared" si="135"/>
        <v>1</v>
      </c>
      <c r="AC93" s="118">
        <f t="shared" si="136"/>
      </c>
      <c r="AD93" s="119">
        <f t="shared" si="137"/>
        <v>1</v>
      </c>
      <c r="AE93" s="120">
        <f t="shared" si="138"/>
      </c>
      <c r="AF93" s="26"/>
      <c r="AG93" s="26"/>
      <c r="AH93" s="81">
        <f t="shared" si="139"/>
        <v>1</v>
      </c>
      <c r="AI93" s="113">
        <f t="shared" si="140"/>
      </c>
      <c r="AJ93" s="248">
        <f t="shared" si="141"/>
        <v>1</v>
      </c>
      <c r="AK93" s="234">
        <f t="shared" si="142"/>
      </c>
      <c r="AL93" s="234">
        <f t="shared" si="142"/>
      </c>
      <c r="AM93" s="234">
        <f t="shared" si="143"/>
      </c>
      <c r="AN93" s="234">
        <f t="shared" si="144"/>
        <v>1</v>
      </c>
      <c r="AO93" s="234">
        <f t="shared" si="145"/>
        <v>1</v>
      </c>
      <c r="AP93" s="234">
        <f t="shared" si="146"/>
      </c>
      <c r="AQ93" s="234">
        <f t="shared" si="147"/>
      </c>
      <c r="AR93" s="234">
        <f t="shared" si="148"/>
      </c>
      <c r="AS93" s="234">
        <f t="shared" si="149"/>
      </c>
      <c r="AT93" s="249">
        <f t="shared" si="150"/>
      </c>
    </row>
    <row r="94" spans="1:46" ht="13.5" thickBot="1">
      <c r="A94" s="107"/>
      <c r="B94" s="170"/>
      <c r="C94" s="206" t="s">
        <v>53</v>
      </c>
      <c r="D94" s="13">
        <f t="shared" si="126"/>
      </c>
      <c r="E94" s="14">
        <f t="shared" si="127"/>
        <v>1</v>
      </c>
      <c r="F94" s="11">
        <f t="shared" si="128"/>
      </c>
      <c r="G94" s="9"/>
      <c r="H94" s="1"/>
      <c r="I94" s="71"/>
      <c r="J94" s="160" t="s">
        <v>57</v>
      </c>
      <c r="K94" s="13">
        <f t="shared" si="129"/>
      </c>
      <c r="L94" s="15">
        <f t="shared" si="130"/>
        <v>1</v>
      </c>
      <c r="M94" s="12">
        <f t="shared" si="131"/>
      </c>
      <c r="N94" s="9"/>
      <c r="O94" s="9"/>
      <c r="P94" s="16"/>
      <c r="Q94" s="1"/>
      <c r="R94" s="217">
        <v>0</v>
      </c>
      <c r="S94" s="220">
        <v>0</v>
      </c>
      <c r="T94" s="229">
        <v>0</v>
      </c>
      <c r="U94" s="198">
        <v>0</v>
      </c>
      <c r="X94" s="78" t="str">
        <f t="shared" si="23"/>
        <v>X</v>
      </c>
      <c r="Y94" s="27" t="str">
        <f t="shared" si="132"/>
        <v>X</v>
      </c>
      <c r="Z94" s="8">
        <f t="shared" si="133"/>
        <v>0</v>
      </c>
      <c r="AA94" s="6">
        <f t="shared" si="134"/>
        <v>0</v>
      </c>
      <c r="AB94" s="7">
        <f t="shared" si="135"/>
        <v>0</v>
      </c>
      <c r="AC94" s="115">
        <f t="shared" si="136"/>
      </c>
      <c r="AD94" s="116">
        <f t="shared" si="137"/>
        <v>1</v>
      </c>
      <c r="AE94" s="117">
        <f t="shared" si="138"/>
      </c>
      <c r="AF94" s="26"/>
      <c r="AG94" s="26"/>
      <c r="AH94" s="81">
        <f t="shared" si="139"/>
        <v>1</v>
      </c>
      <c r="AI94" s="113">
        <f t="shared" si="140"/>
      </c>
      <c r="AJ94" s="248">
        <f t="shared" si="141"/>
      </c>
      <c r="AK94" s="234">
        <f t="shared" si="142"/>
      </c>
      <c r="AL94" s="234">
        <f t="shared" si="142"/>
      </c>
      <c r="AM94" s="234">
        <f t="shared" si="143"/>
        <v>1</v>
      </c>
      <c r="AN94" s="234">
        <f t="shared" si="144"/>
        <v>1</v>
      </c>
      <c r="AO94" s="234">
        <f t="shared" si="145"/>
      </c>
      <c r="AP94" s="234">
        <f t="shared" si="146"/>
      </c>
      <c r="AQ94" s="234">
        <f t="shared" si="147"/>
      </c>
      <c r="AR94" s="234">
        <f t="shared" si="148"/>
      </c>
      <c r="AS94" s="234">
        <f t="shared" si="149"/>
      </c>
      <c r="AT94" s="249">
        <f t="shared" si="150"/>
      </c>
    </row>
    <row r="95" spans="1:46" ht="13.5" thickBot="1">
      <c r="A95" s="107"/>
      <c r="B95" s="170"/>
      <c r="C95" s="206" t="s">
        <v>61</v>
      </c>
      <c r="D95" s="13">
        <f t="shared" si="126"/>
      </c>
      <c r="E95" s="14">
        <f t="shared" si="127"/>
        <v>1</v>
      </c>
      <c r="F95" s="11">
        <f t="shared" si="128"/>
      </c>
      <c r="G95" s="9"/>
      <c r="H95" s="1"/>
      <c r="I95" s="71"/>
      <c r="J95" s="160" t="s">
        <v>78</v>
      </c>
      <c r="K95" s="13">
        <f t="shared" si="129"/>
      </c>
      <c r="L95" s="15">
        <f t="shared" si="130"/>
        <v>1</v>
      </c>
      <c r="M95" s="12">
        <f t="shared" si="131"/>
      </c>
      <c r="N95" s="9"/>
      <c r="O95" s="9"/>
      <c r="P95" s="16"/>
      <c r="Q95" s="1"/>
      <c r="R95" s="217">
        <v>0</v>
      </c>
      <c r="S95" s="220">
        <v>1</v>
      </c>
      <c r="T95" s="229">
        <v>2</v>
      </c>
      <c r="U95" s="198">
        <v>2</v>
      </c>
      <c r="X95" s="78">
        <f t="shared" si="23"/>
        <v>2</v>
      </c>
      <c r="Y95" s="27" t="str">
        <f t="shared" si="132"/>
        <v>X</v>
      </c>
      <c r="Z95" s="8">
        <f t="shared" si="133"/>
        <v>4</v>
      </c>
      <c r="AA95" s="6">
        <f t="shared" si="134"/>
        <v>1</v>
      </c>
      <c r="AB95" s="7">
        <f t="shared" si="135"/>
        <v>3</v>
      </c>
      <c r="AC95" s="115">
        <f t="shared" si="136"/>
      </c>
      <c r="AD95" s="116">
        <f t="shared" si="137"/>
      </c>
      <c r="AE95" s="117">
        <f t="shared" si="138"/>
        <v>1</v>
      </c>
      <c r="AF95" s="26"/>
      <c r="AG95" s="26"/>
      <c r="AH95" s="81">
        <f t="shared" si="139"/>
      </c>
      <c r="AI95" s="113">
        <f t="shared" si="140"/>
        <v>1</v>
      </c>
      <c r="AJ95" s="248">
        <f t="shared" si="141"/>
        <v>1</v>
      </c>
      <c r="AK95" s="234">
        <f t="shared" si="142"/>
      </c>
      <c r="AL95" s="234">
        <f t="shared" si="142"/>
        <v>1</v>
      </c>
      <c r="AM95" s="234">
        <f t="shared" si="143"/>
      </c>
      <c r="AN95" s="234">
        <f t="shared" si="144"/>
      </c>
      <c r="AO95" s="234">
        <f t="shared" si="145"/>
      </c>
      <c r="AP95" s="234">
        <f t="shared" si="146"/>
        <v>1</v>
      </c>
      <c r="AQ95" s="234">
        <f t="shared" si="147"/>
        <v>1</v>
      </c>
      <c r="AR95" s="234">
        <f t="shared" si="148"/>
        <v>1</v>
      </c>
      <c r="AS95" s="234">
        <f t="shared" si="149"/>
      </c>
      <c r="AT95" s="249">
        <f t="shared" si="150"/>
      </c>
    </row>
    <row r="96" spans="1:46" ht="13.5" thickBot="1">
      <c r="A96" s="107"/>
      <c r="B96" s="171"/>
      <c r="C96" s="206" t="s">
        <v>66</v>
      </c>
      <c r="D96" s="13">
        <f t="shared" si="126"/>
        <v>1</v>
      </c>
      <c r="E96" s="14">
        <f t="shared" si="127"/>
      </c>
      <c r="F96" s="11">
        <f t="shared" si="128"/>
      </c>
      <c r="G96" s="9"/>
      <c r="H96" s="1"/>
      <c r="I96" s="71"/>
      <c r="J96" s="160" t="s">
        <v>72</v>
      </c>
      <c r="K96" s="13">
        <f t="shared" si="129"/>
      </c>
      <c r="L96" s="15">
        <f t="shared" si="130"/>
      </c>
      <c r="M96" s="12">
        <f t="shared" si="131"/>
        <v>1</v>
      </c>
      <c r="N96" s="9"/>
      <c r="O96" s="9"/>
      <c r="P96" s="16"/>
      <c r="Q96" s="1"/>
      <c r="R96" s="218">
        <v>0</v>
      </c>
      <c r="S96" s="221">
        <v>1</v>
      </c>
      <c r="T96" s="230">
        <v>3</v>
      </c>
      <c r="U96" s="200">
        <v>1</v>
      </c>
      <c r="X96" s="94">
        <f t="shared" si="23"/>
        <v>2</v>
      </c>
      <c r="Y96" s="88">
        <f t="shared" si="132"/>
        <v>1</v>
      </c>
      <c r="Z96" s="8">
        <f t="shared" si="133"/>
        <v>4</v>
      </c>
      <c r="AA96" s="6">
        <f t="shared" si="134"/>
        <v>1</v>
      </c>
      <c r="AB96" s="7">
        <f t="shared" si="135"/>
        <v>3</v>
      </c>
      <c r="AC96" s="118">
        <f t="shared" si="136"/>
      </c>
      <c r="AD96" s="119">
        <f t="shared" si="137"/>
      </c>
      <c r="AE96" s="120">
        <f t="shared" si="138"/>
        <v>1</v>
      </c>
      <c r="AF96" s="26"/>
      <c r="AG96" s="26"/>
      <c r="AH96" s="83">
        <f t="shared" si="139"/>
      </c>
      <c r="AI96" s="233">
        <f t="shared" si="140"/>
        <v>1</v>
      </c>
      <c r="AJ96" s="250">
        <f t="shared" si="141"/>
        <v>1</v>
      </c>
      <c r="AK96" s="251">
        <f t="shared" si="142"/>
      </c>
      <c r="AL96" s="251">
        <f t="shared" si="142"/>
        <v>1</v>
      </c>
      <c r="AM96" s="251">
        <f t="shared" si="143"/>
      </c>
      <c r="AN96" s="251">
        <f t="shared" si="144"/>
      </c>
      <c r="AO96" s="251">
        <f t="shared" si="145"/>
      </c>
      <c r="AP96" s="251">
        <f t="shared" si="146"/>
        <v>1</v>
      </c>
      <c r="AQ96" s="251">
        <f t="shared" si="147"/>
        <v>1</v>
      </c>
      <c r="AR96" s="251">
        <f t="shared" si="148"/>
        <v>1</v>
      </c>
      <c r="AS96" s="251">
        <f t="shared" si="149"/>
      </c>
      <c r="AT96" s="252">
        <f t="shared" si="150"/>
      </c>
    </row>
    <row r="97" spans="1:46" s="19" customFormat="1" ht="12.75">
      <c r="A97" s="107"/>
      <c r="B97" s="108"/>
      <c r="C97" s="114"/>
      <c r="D97" s="16"/>
      <c r="E97" s="18"/>
      <c r="F97" s="18"/>
      <c r="G97" s="50"/>
      <c r="I97" s="71"/>
      <c r="J97" s="114"/>
      <c r="K97" s="16"/>
      <c r="L97" s="16"/>
      <c r="M97" s="16"/>
      <c r="N97" s="50"/>
      <c r="O97" s="50"/>
      <c r="P97" s="16"/>
      <c r="R97" s="49"/>
      <c r="S97" s="49"/>
      <c r="T97" s="161"/>
      <c r="U97" s="161"/>
      <c r="W97" s="102">
        <v>1</v>
      </c>
      <c r="X97" s="162">
        <f>COUNTIF(X89:X96,"1")</f>
        <v>2</v>
      </c>
      <c r="Y97" s="162"/>
      <c r="Z97" s="49"/>
      <c r="AA97" s="49"/>
      <c r="AB97" s="16"/>
      <c r="AC97" s="87">
        <f>SUM(AC89:AC96)</f>
        <v>3</v>
      </c>
      <c r="AD97" s="87">
        <f>SUM(AD89:AD96)</f>
        <v>2</v>
      </c>
      <c r="AE97" s="87">
        <f>SUM(AE89:AE96)</f>
        <v>3</v>
      </c>
      <c r="AF97" s="52"/>
      <c r="AG97" s="52"/>
      <c r="AH97" s="52">
        <f>SUM(AH89:AH96)</f>
        <v>5</v>
      </c>
      <c r="AI97" s="109">
        <f>SUM(AI89:AI96)</f>
        <v>3</v>
      </c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2"/>
    </row>
    <row r="98" spans="1:46" s="19" customFormat="1" ht="12.75">
      <c r="A98" s="107"/>
      <c r="B98" s="108"/>
      <c r="C98" s="114"/>
      <c r="D98" s="16"/>
      <c r="E98" s="18"/>
      <c r="F98" s="18"/>
      <c r="G98" s="50"/>
      <c r="I98" s="71"/>
      <c r="J98" s="114"/>
      <c r="K98" s="16"/>
      <c r="L98" s="16"/>
      <c r="M98" s="16"/>
      <c r="N98" s="50"/>
      <c r="O98" s="50"/>
      <c r="P98" s="16"/>
      <c r="R98" s="49"/>
      <c r="S98" s="49"/>
      <c r="T98" s="161"/>
      <c r="U98" s="161"/>
      <c r="W98" s="16" t="s">
        <v>18</v>
      </c>
      <c r="X98" s="162">
        <f>COUNTIF(X89:X96,"X")</f>
        <v>2</v>
      </c>
      <c r="Y98" s="162"/>
      <c r="Z98" s="49"/>
      <c r="AA98" s="49"/>
      <c r="AB98" s="16"/>
      <c r="AC98" s="173">
        <f>SUM(AC97+AD97+AE97)</f>
        <v>8</v>
      </c>
      <c r="AD98" s="173"/>
      <c r="AE98" s="173"/>
      <c r="AF98" s="52"/>
      <c r="AG98" s="52"/>
      <c r="AH98" s="236">
        <f>SUM(AH97+AI97)</f>
        <v>8</v>
      </c>
      <c r="AI98" s="17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2"/>
    </row>
    <row r="99" spans="1:46" s="19" customFormat="1" ht="16.5" thickBot="1">
      <c r="A99" s="107"/>
      <c r="B99" s="110"/>
      <c r="C99" s="86"/>
      <c r="D99" s="16"/>
      <c r="E99" s="18"/>
      <c r="F99" s="18"/>
      <c r="G99" s="50"/>
      <c r="I99" s="71"/>
      <c r="J99" s="86"/>
      <c r="K99" s="16"/>
      <c r="L99" s="16"/>
      <c r="M99" s="16"/>
      <c r="N99" s="50"/>
      <c r="O99" s="50"/>
      <c r="P99" s="16"/>
      <c r="R99" s="49"/>
      <c r="S99" s="49"/>
      <c r="T99" s="161"/>
      <c r="U99" s="161"/>
      <c r="W99" s="105">
        <v>2</v>
      </c>
      <c r="X99" s="162">
        <f>COUNTIF(X89:X96,"2")</f>
        <v>4</v>
      </c>
      <c r="Y99" s="162"/>
      <c r="Z99" s="49"/>
      <c r="AA99" s="49"/>
      <c r="AB99" s="16"/>
      <c r="AC99" s="87">
        <f>IF($AC$54=0,"",AC97/$AC$54*100)</f>
        <v>37.5</v>
      </c>
      <c r="AD99" s="87">
        <f>IF($AC$54=0,"",AD97/$AC$54*100)</f>
        <v>25</v>
      </c>
      <c r="AE99" s="87">
        <f>IF($AC$54=0,"",AE97/$AC$54*100)</f>
        <v>37.5</v>
      </c>
      <c r="AF99" s="52"/>
      <c r="AG99" s="52"/>
      <c r="AH99" s="52">
        <f>AH97/AH98*100</f>
        <v>62.5</v>
      </c>
      <c r="AI99" s="109">
        <f>AI97/AH98*100</f>
        <v>37.5</v>
      </c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2"/>
    </row>
    <row r="100" spans="1:46" ht="13.5" thickBot="1">
      <c r="A100" s="107"/>
      <c r="B100" s="169" t="s">
        <v>31</v>
      </c>
      <c r="C100" s="206" t="s">
        <v>65</v>
      </c>
      <c r="D100" s="13">
        <f aca="true" t="shared" si="151" ref="D100:D107">IF(T100&gt;U100,1,"")</f>
        <v>1</v>
      </c>
      <c r="E100" s="14">
        <f aca="true" t="shared" si="152" ref="E100:E107">IF(T100="","",IF(C100=0,"",IF(T100=U100,1,"")))</f>
      </c>
      <c r="F100" s="11">
        <f aca="true" t="shared" si="153" ref="F100:F107">IF(U100&gt;T100,1,"")</f>
      </c>
      <c r="G100" s="9"/>
      <c r="H100" s="1"/>
      <c r="I100" s="71"/>
      <c r="J100" s="160" t="s">
        <v>52</v>
      </c>
      <c r="K100" s="13">
        <f aca="true" t="shared" si="154" ref="K100:K107">IF(U100&gt;T100,1,"")</f>
      </c>
      <c r="L100" s="15">
        <f aca="true" t="shared" si="155" ref="L100:L107">IF(U100="","",IF(J100=0,"",IF(T100=U100,1,"")))</f>
      </c>
      <c r="M100" s="12">
        <f aca="true" t="shared" si="156" ref="M100:M107">IF(T100&gt;U100,1,"")</f>
        <v>1</v>
      </c>
      <c r="N100" s="9"/>
      <c r="O100" s="9"/>
      <c r="P100" s="16"/>
      <c r="Q100" s="1"/>
      <c r="R100" s="216">
        <v>0</v>
      </c>
      <c r="S100" s="219">
        <v>0</v>
      </c>
      <c r="T100" s="228">
        <v>1</v>
      </c>
      <c r="U100" s="196">
        <v>0</v>
      </c>
      <c r="X100" s="163" t="str">
        <f aca="true" t="shared" si="157" ref="X100:X118">IF(R100="","",IF(R100=S100,"X",IF(R100&lt;S100,2,IF(R100&gt;S100,1,0))))</f>
        <v>X</v>
      </c>
      <c r="Y100" s="89">
        <f aca="true" t="shared" si="158" ref="Y100:Y107">IF(T100="","",IF(T100=U100,"X",IF(T100&lt;U100,2,IF(T100&gt;U100,1,0))))</f>
        <v>1</v>
      </c>
      <c r="Z100" s="8">
        <f aca="true" t="shared" si="159" ref="Z100:Z107">(IF(T100="","",SUM(T100:U100)))</f>
        <v>1</v>
      </c>
      <c r="AA100" s="6">
        <f aca="true" t="shared" si="160" ref="AA100:AA107">IF(R100="","",SUM(R100:S100))</f>
        <v>0</v>
      </c>
      <c r="AB100" s="7">
        <f aca="true" t="shared" si="161" ref="AB100:AB107">IF(T100="","",Z100-AA100)</f>
        <v>1</v>
      </c>
      <c r="AC100" s="115">
        <f aca="true" t="shared" si="162" ref="AC100:AC107">IF(AA100&gt;AB100,1,"")</f>
      </c>
      <c r="AD100" s="116">
        <f aca="true" t="shared" si="163" ref="AD100:AD107">IF(S100="","",IF(AA100=AB100,1,""))</f>
      </c>
      <c r="AE100" s="117">
        <f aca="true" t="shared" si="164" ref="AE100:AE107">IF(AB100&gt;AA100,1,"")</f>
        <v>1</v>
      </c>
      <c r="AF100" s="26"/>
      <c r="AG100" s="26"/>
      <c r="AH100" s="79">
        <f aca="true" t="shared" si="165" ref="AH100:AH107">IF(Z100&lt;=2,1,"")</f>
        <v>1</v>
      </c>
      <c r="AI100" s="232">
        <f aca="true" t="shared" si="166" ref="AI100:AI106">IF(Z100="","",IF(Z100&gt;=3,1,""))</f>
      </c>
      <c r="AJ100" s="246">
        <f aca="true" t="shared" si="167" ref="AJ100:AJ107">IF(AA100="","",IF(AA100&gt;0,1,""))</f>
      </c>
      <c r="AK100" s="27">
        <f aca="true" t="shared" si="168" ref="AK100:AL107">IF(AA100="","",IF(AA100&gt;=2,1,""))</f>
      </c>
      <c r="AL100" s="27">
        <f t="shared" si="168"/>
      </c>
      <c r="AM100" s="27">
        <f aca="true" t="shared" si="169" ref="AM100:AM107">IF(Z100&lt;=1,1,"")</f>
        <v>1</v>
      </c>
      <c r="AN100" s="27">
        <f aca="true" t="shared" si="170" ref="AN100:AN107">IF(Z100&lt;=2,1,"")</f>
        <v>1</v>
      </c>
      <c r="AO100" s="27">
        <f aca="true" t="shared" si="171" ref="AO100:AO107">IF(Z100=2,1,IF(Z100=3,1,""))</f>
      </c>
      <c r="AP100" s="27">
        <f aca="true" t="shared" si="172" ref="AP100:AP107">IF(Z100="","",IF(Z100&gt;=3,1,""))</f>
      </c>
      <c r="AQ100" s="27">
        <f aca="true" t="shared" si="173" ref="AQ100:AQ107">IF(Z100="","",IF(Z100&gt;=4,1,""))</f>
      </c>
      <c r="AR100" s="27">
        <f aca="true" t="shared" si="174" ref="AR100:AR107">IF(Z100=4,1,IF(Z100=5,1,IF(Z100=6,1,"")))</f>
      </c>
      <c r="AS100" s="27">
        <f aca="true" t="shared" si="175" ref="AS100:AS107">IF(Z100="","",IF(Z100&gt;=5,1,""))</f>
      </c>
      <c r="AT100" s="247">
        <f aca="true" t="shared" si="176" ref="AT100:AT107">IF(Z100="","",IF(Z100&gt;=7,1,""))</f>
      </c>
    </row>
    <row r="101" spans="1:46" ht="13.5" thickBot="1">
      <c r="A101" s="107"/>
      <c r="B101" s="170"/>
      <c r="C101" s="206" t="s">
        <v>75</v>
      </c>
      <c r="D101" s="13">
        <f t="shared" si="151"/>
        <v>1</v>
      </c>
      <c r="E101" s="14">
        <f t="shared" si="152"/>
      </c>
      <c r="F101" s="11">
        <f t="shared" si="153"/>
      </c>
      <c r="G101" s="9"/>
      <c r="H101" s="1"/>
      <c r="I101" s="71"/>
      <c r="J101" s="160" t="s">
        <v>69</v>
      </c>
      <c r="K101" s="13">
        <f t="shared" si="154"/>
      </c>
      <c r="L101" s="15">
        <f t="shared" si="155"/>
      </c>
      <c r="M101" s="12">
        <f t="shared" si="156"/>
        <v>1</v>
      </c>
      <c r="N101" s="9"/>
      <c r="O101" s="9"/>
      <c r="P101" s="16"/>
      <c r="Q101" s="1"/>
      <c r="R101" s="217">
        <v>2</v>
      </c>
      <c r="S101" s="220">
        <v>2</v>
      </c>
      <c r="T101" s="229">
        <v>4</v>
      </c>
      <c r="U101" s="198">
        <v>2</v>
      </c>
      <c r="X101" s="78" t="str">
        <f t="shared" si="157"/>
        <v>X</v>
      </c>
      <c r="Y101" s="27">
        <f t="shared" si="158"/>
        <v>1</v>
      </c>
      <c r="Z101" s="8">
        <f t="shared" si="159"/>
        <v>6</v>
      </c>
      <c r="AA101" s="6">
        <f t="shared" si="160"/>
        <v>4</v>
      </c>
      <c r="AB101" s="7">
        <f t="shared" si="161"/>
        <v>2</v>
      </c>
      <c r="AC101" s="118">
        <f t="shared" si="162"/>
        <v>1</v>
      </c>
      <c r="AD101" s="119">
        <f t="shared" si="163"/>
      </c>
      <c r="AE101" s="120">
        <f t="shared" si="164"/>
      </c>
      <c r="AF101" s="26"/>
      <c r="AG101" s="26"/>
      <c r="AH101" s="81">
        <f t="shared" si="165"/>
      </c>
      <c r="AI101" s="113">
        <f t="shared" si="166"/>
        <v>1</v>
      </c>
      <c r="AJ101" s="248">
        <f t="shared" si="167"/>
        <v>1</v>
      </c>
      <c r="AK101" s="234">
        <f t="shared" si="168"/>
        <v>1</v>
      </c>
      <c r="AL101" s="234">
        <f t="shared" si="168"/>
        <v>1</v>
      </c>
      <c r="AM101" s="234">
        <f t="shared" si="169"/>
      </c>
      <c r="AN101" s="234">
        <f t="shared" si="170"/>
      </c>
      <c r="AO101" s="234">
        <f t="shared" si="171"/>
      </c>
      <c r="AP101" s="234">
        <f t="shared" si="172"/>
        <v>1</v>
      </c>
      <c r="AQ101" s="234">
        <f t="shared" si="173"/>
        <v>1</v>
      </c>
      <c r="AR101" s="234">
        <f t="shared" si="174"/>
        <v>1</v>
      </c>
      <c r="AS101" s="234">
        <f t="shared" si="175"/>
        <v>1</v>
      </c>
      <c r="AT101" s="249">
        <f t="shared" si="176"/>
      </c>
    </row>
    <row r="102" spans="1:46" ht="13.5" thickBot="1">
      <c r="A102" s="107"/>
      <c r="B102" s="170"/>
      <c r="C102" s="206" t="s">
        <v>57</v>
      </c>
      <c r="D102" s="13">
        <f t="shared" si="151"/>
      </c>
      <c r="E102" s="14">
        <f t="shared" si="152"/>
      </c>
      <c r="F102" s="11">
        <f t="shared" si="153"/>
        <v>1</v>
      </c>
      <c r="G102" s="9"/>
      <c r="H102" s="1"/>
      <c r="I102" s="71"/>
      <c r="J102" s="160" t="s">
        <v>79</v>
      </c>
      <c r="K102" s="13">
        <f t="shared" si="154"/>
        <v>1</v>
      </c>
      <c r="L102" s="15">
        <f t="shared" si="155"/>
      </c>
      <c r="M102" s="12">
        <f t="shared" si="156"/>
      </c>
      <c r="N102" s="9"/>
      <c r="O102" s="9"/>
      <c r="P102" s="16"/>
      <c r="Q102" s="1"/>
      <c r="R102" s="217">
        <v>0</v>
      </c>
      <c r="S102" s="220">
        <v>1</v>
      </c>
      <c r="T102" s="229">
        <v>0</v>
      </c>
      <c r="U102" s="198">
        <v>1</v>
      </c>
      <c r="X102" s="78">
        <f t="shared" si="157"/>
        <v>2</v>
      </c>
      <c r="Y102" s="27">
        <f t="shared" si="158"/>
        <v>2</v>
      </c>
      <c r="Z102" s="8">
        <f t="shared" si="159"/>
        <v>1</v>
      </c>
      <c r="AA102" s="6">
        <f t="shared" si="160"/>
        <v>1</v>
      </c>
      <c r="AB102" s="7">
        <f t="shared" si="161"/>
        <v>0</v>
      </c>
      <c r="AC102" s="115">
        <f t="shared" si="162"/>
        <v>1</v>
      </c>
      <c r="AD102" s="116">
        <f t="shared" si="163"/>
      </c>
      <c r="AE102" s="117">
        <f t="shared" si="164"/>
      </c>
      <c r="AF102" s="26"/>
      <c r="AG102" s="26"/>
      <c r="AH102" s="81">
        <f t="shared" si="165"/>
        <v>1</v>
      </c>
      <c r="AI102" s="113">
        <f t="shared" si="166"/>
      </c>
      <c r="AJ102" s="248">
        <f t="shared" si="167"/>
        <v>1</v>
      </c>
      <c r="AK102" s="234">
        <f t="shared" si="168"/>
      </c>
      <c r="AL102" s="234">
        <f t="shared" si="168"/>
      </c>
      <c r="AM102" s="234">
        <f t="shared" si="169"/>
        <v>1</v>
      </c>
      <c r="AN102" s="234">
        <f t="shared" si="170"/>
        <v>1</v>
      </c>
      <c r="AO102" s="234">
        <f t="shared" si="171"/>
      </c>
      <c r="AP102" s="234">
        <f t="shared" si="172"/>
      </c>
      <c r="AQ102" s="234">
        <f t="shared" si="173"/>
      </c>
      <c r="AR102" s="234">
        <f t="shared" si="174"/>
      </c>
      <c r="AS102" s="234">
        <f t="shared" si="175"/>
      </c>
      <c r="AT102" s="249">
        <f t="shared" si="176"/>
      </c>
    </row>
    <row r="103" spans="1:46" ht="13.5" thickBot="1">
      <c r="A103" s="107"/>
      <c r="B103" s="170"/>
      <c r="C103" s="206" t="s">
        <v>78</v>
      </c>
      <c r="D103" s="13">
        <f t="shared" si="151"/>
        <v>1</v>
      </c>
      <c r="E103" s="14">
        <f t="shared" si="152"/>
      </c>
      <c r="F103" s="11">
        <f t="shared" si="153"/>
      </c>
      <c r="G103" s="9"/>
      <c r="H103" s="1"/>
      <c r="I103" s="71"/>
      <c r="J103" s="160" t="s">
        <v>66</v>
      </c>
      <c r="K103" s="13">
        <f t="shared" si="154"/>
      </c>
      <c r="L103" s="15">
        <f t="shared" si="155"/>
      </c>
      <c r="M103" s="12">
        <f t="shared" si="156"/>
        <v>1</v>
      </c>
      <c r="N103" s="9"/>
      <c r="O103" s="9"/>
      <c r="P103" s="16"/>
      <c r="Q103" s="1"/>
      <c r="R103" s="217">
        <v>3</v>
      </c>
      <c r="S103" s="220">
        <v>0</v>
      </c>
      <c r="T103" s="229">
        <v>3</v>
      </c>
      <c r="U103" s="198">
        <v>1</v>
      </c>
      <c r="X103" s="78">
        <f t="shared" si="157"/>
        <v>1</v>
      </c>
      <c r="Y103" s="27">
        <f t="shared" si="158"/>
        <v>1</v>
      </c>
      <c r="Z103" s="8">
        <f t="shared" si="159"/>
        <v>4</v>
      </c>
      <c r="AA103" s="6">
        <f t="shared" si="160"/>
        <v>3</v>
      </c>
      <c r="AB103" s="7">
        <f t="shared" si="161"/>
        <v>1</v>
      </c>
      <c r="AC103" s="115">
        <f t="shared" si="162"/>
        <v>1</v>
      </c>
      <c r="AD103" s="116">
        <f t="shared" si="163"/>
      </c>
      <c r="AE103" s="117">
        <f t="shared" si="164"/>
      </c>
      <c r="AF103" s="26"/>
      <c r="AG103" s="26"/>
      <c r="AH103" s="81">
        <f t="shared" si="165"/>
      </c>
      <c r="AI103" s="113">
        <f t="shared" si="166"/>
        <v>1</v>
      </c>
      <c r="AJ103" s="248">
        <f t="shared" si="167"/>
        <v>1</v>
      </c>
      <c r="AK103" s="234">
        <f t="shared" si="168"/>
        <v>1</v>
      </c>
      <c r="AL103" s="234">
        <f t="shared" si="168"/>
      </c>
      <c r="AM103" s="234">
        <f t="shared" si="169"/>
      </c>
      <c r="AN103" s="234">
        <f t="shared" si="170"/>
      </c>
      <c r="AO103" s="234">
        <f t="shared" si="171"/>
      </c>
      <c r="AP103" s="234">
        <f t="shared" si="172"/>
        <v>1</v>
      </c>
      <c r="AQ103" s="234">
        <f t="shared" si="173"/>
        <v>1</v>
      </c>
      <c r="AR103" s="234">
        <f t="shared" si="174"/>
        <v>1</v>
      </c>
      <c r="AS103" s="234">
        <f t="shared" si="175"/>
      </c>
      <c r="AT103" s="249">
        <f t="shared" si="176"/>
      </c>
    </row>
    <row r="104" spans="1:46" ht="13.5" thickBot="1">
      <c r="A104" s="107"/>
      <c r="B104" s="170"/>
      <c r="C104" s="206" t="s">
        <v>72</v>
      </c>
      <c r="D104" s="13">
        <f t="shared" si="151"/>
        <v>1</v>
      </c>
      <c r="E104" s="14">
        <f t="shared" si="152"/>
      </c>
      <c r="F104" s="11">
        <f t="shared" si="153"/>
      </c>
      <c r="G104" s="9"/>
      <c r="H104" s="1"/>
      <c r="I104" s="71"/>
      <c r="J104" s="160" t="s">
        <v>70</v>
      </c>
      <c r="K104" s="13">
        <f t="shared" si="154"/>
      </c>
      <c r="L104" s="15">
        <f t="shared" si="155"/>
      </c>
      <c r="M104" s="12">
        <f t="shared" si="156"/>
        <v>1</v>
      </c>
      <c r="N104" s="191"/>
      <c r="O104" s="191"/>
      <c r="P104" s="191"/>
      <c r="Q104" s="1"/>
      <c r="R104" s="217">
        <v>1</v>
      </c>
      <c r="S104" s="220">
        <v>0</v>
      </c>
      <c r="T104" s="229">
        <v>2</v>
      </c>
      <c r="U104" s="198">
        <v>0</v>
      </c>
      <c r="X104" s="78">
        <f t="shared" si="157"/>
        <v>1</v>
      </c>
      <c r="Y104" s="27">
        <f t="shared" si="158"/>
        <v>1</v>
      </c>
      <c r="Z104" s="8">
        <f t="shared" si="159"/>
        <v>2</v>
      </c>
      <c r="AA104" s="6">
        <f t="shared" si="160"/>
        <v>1</v>
      </c>
      <c r="AB104" s="7">
        <f t="shared" si="161"/>
        <v>1</v>
      </c>
      <c r="AC104" s="115">
        <f t="shared" si="162"/>
      </c>
      <c r="AD104" s="116">
        <f t="shared" si="163"/>
        <v>1</v>
      </c>
      <c r="AE104" s="117">
        <f t="shared" si="164"/>
      </c>
      <c r="AF104" s="26"/>
      <c r="AG104" s="26"/>
      <c r="AH104" s="81">
        <f t="shared" si="165"/>
        <v>1</v>
      </c>
      <c r="AI104" s="113">
        <f t="shared" si="166"/>
      </c>
      <c r="AJ104" s="248">
        <f t="shared" si="167"/>
        <v>1</v>
      </c>
      <c r="AK104" s="234">
        <f t="shared" si="168"/>
      </c>
      <c r="AL104" s="234">
        <f t="shared" si="168"/>
      </c>
      <c r="AM104" s="234">
        <f t="shared" si="169"/>
      </c>
      <c r="AN104" s="234">
        <f t="shared" si="170"/>
        <v>1</v>
      </c>
      <c r="AO104" s="234">
        <f t="shared" si="171"/>
        <v>1</v>
      </c>
      <c r="AP104" s="234">
        <f t="shared" si="172"/>
      </c>
      <c r="AQ104" s="234">
        <f t="shared" si="173"/>
      </c>
      <c r="AR104" s="234">
        <f t="shared" si="174"/>
      </c>
      <c r="AS104" s="234">
        <f t="shared" si="175"/>
      </c>
      <c r="AT104" s="249">
        <f t="shared" si="176"/>
      </c>
    </row>
    <row r="105" spans="1:46" ht="13.5" thickBot="1">
      <c r="A105" s="107"/>
      <c r="B105" s="170"/>
      <c r="C105" s="206" t="s">
        <v>76</v>
      </c>
      <c r="D105" s="13">
        <f t="shared" si="151"/>
      </c>
      <c r="E105" s="14">
        <f t="shared" si="152"/>
      </c>
      <c r="F105" s="11">
        <f t="shared" si="153"/>
        <v>1</v>
      </c>
      <c r="G105" s="9"/>
      <c r="H105" s="1"/>
      <c r="I105" s="71"/>
      <c r="J105" s="160" t="s">
        <v>61</v>
      </c>
      <c r="K105" s="13">
        <f t="shared" si="154"/>
        <v>1</v>
      </c>
      <c r="L105" s="15">
        <f t="shared" si="155"/>
      </c>
      <c r="M105" s="12">
        <f t="shared" si="156"/>
      </c>
      <c r="N105" s="9"/>
      <c r="O105" s="9"/>
      <c r="P105" s="9"/>
      <c r="Q105" s="1"/>
      <c r="R105" s="217">
        <v>0</v>
      </c>
      <c r="S105" s="220">
        <v>1</v>
      </c>
      <c r="T105" s="229">
        <v>0</v>
      </c>
      <c r="U105" s="198">
        <v>5</v>
      </c>
      <c r="X105" s="78">
        <f t="shared" si="157"/>
        <v>2</v>
      </c>
      <c r="Y105" s="27">
        <f t="shared" si="158"/>
        <v>2</v>
      </c>
      <c r="Z105" s="8">
        <f t="shared" si="159"/>
        <v>5</v>
      </c>
      <c r="AA105" s="6">
        <f t="shared" si="160"/>
        <v>1</v>
      </c>
      <c r="AB105" s="7">
        <f t="shared" si="161"/>
        <v>4</v>
      </c>
      <c r="AC105" s="115">
        <f t="shared" si="162"/>
      </c>
      <c r="AD105" s="116">
        <f t="shared" si="163"/>
      </c>
      <c r="AE105" s="117">
        <f t="shared" si="164"/>
        <v>1</v>
      </c>
      <c r="AF105" s="26"/>
      <c r="AG105" s="26"/>
      <c r="AH105" s="81">
        <f t="shared" si="165"/>
      </c>
      <c r="AI105" s="113">
        <f t="shared" si="166"/>
        <v>1</v>
      </c>
      <c r="AJ105" s="248">
        <f t="shared" si="167"/>
        <v>1</v>
      </c>
      <c r="AK105" s="234">
        <f t="shared" si="168"/>
      </c>
      <c r="AL105" s="234">
        <f t="shared" si="168"/>
        <v>1</v>
      </c>
      <c r="AM105" s="234">
        <f t="shared" si="169"/>
      </c>
      <c r="AN105" s="234">
        <f t="shared" si="170"/>
      </c>
      <c r="AO105" s="234">
        <f t="shared" si="171"/>
      </c>
      <c r="AP105" s="234">
        <f t="shared" si="172"/>
        <v>1</v>
      </c>
      <c r="AQ105" s="234">
        <f t="shared" si="173"/>
        <v>1</v>
      </c>
      <c r="AR105" s="234">
        <f t="shared" si="174"/>
        <v>1</v>
      </c>
      <c r="AS105" s="234">
        <f t="shared" si="175"/>
        <v>1</v>
      </c>
      <c r="AT105" s="249">
        <f t="shared" si="176"/>
      </c>
    </row>
    <row r="106" spans="1:46" ht="13.5" thickBot="1">
      <c r="A106" s="107"/>
      <c r="B106" s="170"/>
      <c r="C106" s="206" t="s">
        <v>73</v>
      </c>
      <c r="D106" s="13">
        <f t="shared" si="151"/>
        <v>1</v>
      </c>
      <c r="E106" s="14">
        <f t="shared" si="152"/>
      </c>
      <c r="F106" s="11">
        <f t="shared" si="153"/>
      </c>
      <c r="G106" s="9"/>
      <c r="H106" s="1"/>
      <c r="I106" s="71"/>
      <c r="J106" s="160" t="s">
        <v>53</v>
      </c>
      <c r="K106" s="13">
        <f t="shared" si="154"/>
      </c>
      <c r="L106" s="15">
        <f t="shared" si="155"/>
      </c>
      <c r="M106" s="12">
        <f t="shared" si="156"/>
        <v>1</v>
      </c>
      <c r="N106" s="9"/>
      <c r="O106" s="9"/>
      <c r="P106" s="9"/>
      <c r="Q106" s="1"/>
      <c r="R106" s="217">
        <v>2</v>
      </c>
      <c r="S106" s="220">
        <v>1</v>
      </c>
      <c r="T106" s="229">
        <v>5</v>
      </c>
      <c r="U106" s="198">
        <v>3</v>
      </c>
      <c r="X106" s="78">
        <f t="shared" si="157"/>
        <v>1</v>
      </c>
      <c r="Y106" s="27">
        <f t="shared" si="158"/>
        <v>1</v>
      </c>
      <c r="Z106" s="8">
        <f t="shared" si="159"/>
        <v>8</v>
      </c>
      <c r="AA106" s="6">
        <f t="shared" si="160"/>
        <v>3</v>
      </c>
      <c r="AB106" s="7">
        <f t="shared" si="161"/>
        <v>5</v>
      </c>
      <c r="AC106" s="118">
        <f t="shared" si="162"/>
      </c>
      <c r="AD106" s="119">
        <f t="shared" si="163"/>
      </c>
      <c r="AE106" s="120">
        <f t="shared" si="164"/>
        <v>1</v>
      </c>
      <c r="AF106" s="26"/>
      <c r="AG106" s="26"/>
      <c r="AH106" s="81">
        <f t="shared" si="165"/>
      </c>
      <c r="AI106" s="113">
        <f t="shared" si="166"/>
        <v>1</v>
      </c>
      <c r="AJ106" s="248">
        <f t="shared" si="167"/>
        <v>1</v>
      </c>
      <c r="AK106" s="234">
        <f t="shared" si="168"/>
        <v>1</v>
      </c>
      <c r="AL106" s="234">
        <f t="shared" si="168"/>
        <v>1</v>
      </c>
      <c r="AM106" s="234">
        <f t="shared" si="169"/>
      </c>
      <c r="AN106" s="234">
        <f t="shared" si="170"/>
      </c>
      <c r="AO106" s="234">
        <f t="shared" si="171"/>
      </c>
      <c r="AP106" s="234">
        <f t="shared" si="172"/>
        <v>1</v>
      </c>
      <c r="AQ106" s="234">
        <f t="shared" si="173"/>
        <v>1</v>
      </c>
      <c r="AR106" s="234">
        <f t="shared" si="174"/>
      </c>
      <c r="AS106" s="234">
        <f t="shared" si="175"/>
        <v>1</v>
      </c>
      <c r="AT106" s="249">
        <f t="shared" si="176"/>
        <v>1</v>
      </c>
    </row>
    <row r="107" spans="1:46" ht="13.5" thickBot="1">
      <c r="A107" s="107"/>
      <c r="B107" s="171"/>
      <c r="C107" s="206" t="s">
        <v>56</v>
      </c>
      <c r="D107" s="13">
        <f t="shared" si="151"/>
        <v>1</v>
      </c>
      <c r="E107" s="14">
        <f t="shared" si="152"/>
      </c>
      <c r="F107" s="11">
        <f t="shared" si="153"/>
      </c>
      <c r="G107" s="9"/>
      <c r="H107" s="1"/>
      <c r="I107" s="71"/>
      <c r="J107" s="160" t="s">
        <v>60</v>
      </c>
      <c r="K107" s="13">
        <f t="shared" si="154"/>
      </c>
      <c r="L107" s="15">
        <f t="shared" si="155"/>
      </c>
      <c r="M107" s="12">
        <f t="shared" si="156"/>
        <v>1</v>
      </c>
      <c r="N107" s="9"/>
      <c r="O107" s="9"/>
      <c r="P107" s="9"/>
      <c r="Q107" s="1"/>
      <c r="R107" s="218">
        <v>2</v>
      </c>
      <c r="S107" s="221">
        <v>0</v>
      </c>
      <c r="T107" s="230">
        <v>3</v>
      </c>
      <c r="U107" s="200">
        <v>0</v>
      </c>
      <c r="X107" s="94">
        <f t="shared" si="157"/>
        <v>1</v>
      </c>
      <c r="Y107" s="88">
        <f t="shared" si="158"/>
        <v>1</v>
      </c>
      <c r="Z107" s="8">
        <f t="shared" si="159"/>
        <v>3</v>
      </c>
      <c r="AA107" s="6">
        <f t="shared" si="160"/>
        <v>2</v>
      </c>
      <c r="AB107" s="7">
        <f t="shared" si="161"/>
        <v>1</v>
      </c>
      <c r="AC107" s="118">
        <f t="shared" si="162"/>
        <v>1</v>
      </c>
      <c r="AD107" s="119">
        <f t="shared" si="163"/>
      </c>
      <c r="AE107" s="120">
        <f t="shared" si="164"/>
      </c>
      <c r="AF107" s="26"/>
      <c r="AG107" s="26"/>
      <c r="AH107" s="83">
        <f t="shared" si="165"/>
      </c>
      <c r="AI107" s="233">
        <f>IF(Z107="","",IF(Z107&gt;=3,1,""))</f>
        <v>1</v>
      </c>
      <c r="AJ107" s="250">
        <f t="shared" si="167"/>
        <v>1</v>
      </c>
      <c r="AK107" s="251">
        <f t="shared" si="168"/>
        <v>1</v>
      </c>
      <c r="AL107" s="251">
        <f t="shared" si="168"/>
      </c>
      <c r="AM107" s="251">
        <f t="shared" si="169"/>
      </c>
      <c r="AN107" s="251">
        <f t="shared" si="170"/>
      </c>
      <c r="AO107" s="251">
        <f t="shared" si="171"/>
        <v>1</v>
      </c>
      <c r="AP107" s="251">
        <f t="shared" si="172"/>
        <v>1</v>
      </c>
      <c r="AQ107" s="251">
        <f t="shared" si="173"/>
      </c>
      <c r="AR107" s="251">
        <f t="shared" si="174"/>
      </c>
      <c r="AS107" s="251">
        <f t="shared" si="175"/>
      </c>
      <c r="AT107" s="252">
        <f t="shared" si="176"/>
      </c>
    </row>
    <row r="108" spans="1:46" s="19" customFormat="1" ht="12.75">
      <c r="A108" s="107"/>
      <c r="B108" s="108"/>
      <c r="C108" s="114"/>
      <c r="D108" s="16"/>
      <c r="E108" s="18"/>
      <c r="F108" s="18"/>
      <c r="G108" s="50"/>
      <c r="I108" s="71"/>
      <c r="J108" s="114"/>
      <c r="K108" s="16"/>
      <c r="L108" s="16"/>
      <c r="M108" s="16"/>
      <c r="N108" s="50"/>
      <c r="O108" s="50"/>
      <c r="P108" s="16"/>
      <c r="R108" s="49"/>
      <c r="S108" s="49"/>
      <c r="T108" s="161"/>
      <c r="U108" s="161"/>
      <c r="W108" s="102">
        <v>1</v>
      </c>
      <c r="X108" s="162">
        <f>COUNTIF(X100:X107,"1")</f>
        <v>4</v>
      </c>
      <c r="Y108" s="162"/>
      <c r="Z108" s="49"/>
      <c r="AA108" s="49"/>
      <c r="AB108" s="16"/>
      <c r="AC108" s="87">
        <f>SUM(AC100:AC107)</f>
        <v>4</v>
      </c>
      <c r="AD108" s="87">
        <f>SUM(AD100:AD107)</f>
        <v>1</v>
      </c>
      <c r="AE108" s="87">
        <f>SUM(AE100:AE107)</f>
        <v>3</v>
      </c>
      <c r="AF108" s="52"/>
      <c r="AG108" s="52"/>
      <c r="AH108" s="52">
        <f>SUM(AH100:AH107)</f>
        <v>3</v>
      </c>
      <c r="AI108" s="109">
        <f>SUM(AI100:AI107)</f>
        <v>5</v>
      </c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2"/>
    </row>
    <row r="109" spans="1:46" s="19" customFormat="1" ht="12.75">
      <c r="A109" s="107"/>
      <c r="B109" s="108"/>
      <c r="C109" s="114"/>
      <c r="D109" s="16"/>
      <c r="E109" s="18"/>
      <c r="F109" s="18"/>
      <c r="G109" s="50"/>
      <c r="I109" s="71"/>
      <c r="J109" s="114"/>
      <c r="K109" s="16"/>
      <c r="L109" s="16"/>
      <c r="M109" s="16"/>
      <c r="N109" s="50"/>
      <c r="O109" s="50"/>
      <c r="P109" s="16"/>
      <c r="R109" s="49"/>
      <c r="S109" s="49"/>
      <c r="T109" s="161"/>
      <c r="U109" s="161"/>
      <c r="W109" s="16" t="s">
        <v>18</v>
      </c>
      <c r="X109" s="162">
        <f>COUNTIF(X100:X107,"X")</f>
        <v>2</v>
      </c>
      <c r="Y109" s="162"/>
      <c r="Z109" s="49"/>
      <c r="AA109" s="49"/>
      <c r="AB109" s="16"/>
      <c r="AC109" s="173">
        <f>SUM(AC108+AD108+AE108)</f>
        <v>8</v>
      </c>
      <c r="AD109" s="173"/>
      <c r="AE109" s="173"/>
      <c r="AF109" s="52"/>
      <c r="AG109" s="52"/>
      <c r="AH109" s="236">
        <f>SUM(AH108+AI108)</f>
        <v>8</v>
      </c>
      <c r="AI109" s="17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2"/>
    </row>
    <row r="110" spans="1:46" s="19" customFormat="1" ht="16.5" thickBot="1">
      <c r="A110" s="107"/>
      <c r="B110" s="110"/>
      <c r="C110" s="86"/>
      <c r="D110" s="16"/>
      <c r="E110" s="18"/>
      <c r="F110" s="18"/>
      <c r="G110" s="50"/>
      <c r="I110" s="71"/>
      <c r="J110" s="86"/>
      <c r="K110" s="16"/>
      <c r="L110" s="16"/>
      <c r="M110" s="16"/>
      <c r="N110" s="50"/>
      <c r="O110" s="50"/>
      <c r="P110" s="16"/>
      <c r="R110" s="49"/>
      <c r="S110" s="49"/>
      <c r="T110" s="161"/>
      <c r="U110" s="161"/>
      <c r="W110" s="105">
        <v>2</v>
      </c>
      <c r="X110" s="162">
        <f>COUNTIF(X100:X107,"2")</f>
        <v>2</v>
      </c>
      <c r="Y110" s="162"/>
      <c r="Z110" s="49"/>
      <c r="AA110" s="49"/>
      <c r="AB110" s="16"/>
      <c r="AC110" s="87">
        <f>IF($AC$54=0,"",AC108/$AC$54*100)</f>
        <v>50</v>
      </c>
      <c r="AD110" s="87">
        <f>IF($AC$54=0,"",AD108/$AC$54*100)</f>
        <v>12.5</v>
      </c>
      <c r="AE110" s="87">
        <f>IF($AC$54=0,"",AE108/$AC$54*100)</f>
        <v>37.5</v>
      </c>
      <c r="AF110" s="52"/>
      <c r="AG110" s="52"/>
      <c r="AH110" s="52">
        <f>AH108/AH109*100</f>
        <v>37.5</v>
      </c>
      <c r="AI110" s="109">
        <f>AI108/AH109*100</f>
        <v>62.5</v>
      </c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2"/>
    </row>
    <row r="111" spans="1:46" ht="13.5" thickBot="1">
      <c r="A111" s="107"/>
      <c r="B111" s="169" t="s">
        <v>32</v>
      </c>
      <c r="C111" s="206" t="s">
        <v>69</v>
      </c>
      <c r="D111" s="13">
        <f aca="true" t="shared" si="177" ref="D111:D118">IF(T111&gt;U111,1,"")</f>
      </c>
      <c r="E111" s="14">
        <f aca="true" t="shared" si="178" ref="E111:E118">IF(T111="","",IF(C111=0,"",IF(T111=U111,1,"")))</f>
      </c>
      <c r="F111" s="11">
        <f aca="true" t="shared" si="179" ref="F111:F118">IF(U111&gt;T111,1,"")</f>
      </c>
      <c r="G111" s="9"/>
      <c r="H111" s="1"/>
      <c r="I111" s="71"/>
      <c r="J111" s="160" t="s">
        <v>78</v>
      </c>
      <c r="K111" s="13">
        <f aca="true" t="shared" si="180" ref="K111:K118">IF(U111&gt;T111,1,"")</f>
      </c>
      <c r="L111" s="15">
        <f aca="true" t="shared" si="181" ref="L111:L118">IF(U111="","",IF(J111=0,"",IF(T111=U111,1,"")))</f>
      </c>
      <c r="M111" s="12">
        <f aca="true" t="shared" si="182" ref="M111:M118">IF(T111&gt;U111,1,"")</f>
      </c>
      <c r="N111" s="9"/>
      <c r="O111" s="9"/>
      <c r="P111" s="9"/>
      <c r="Q111" s="1"/>
      <c r="R111" s="22"/>
      <c r="S111" s="23"/>
      <c r="T111" s="67"/>
      <c r="U111" s="196"/>
      <c r="X111" s="163">
        <f t="shared" si="157"/>
      </c>
      <c r="Y111" s="89">
        <f aca="true" t="shared" si="183" ref="Y111:Y118">IF(T111="","",IF(T111=U111,"X",IF(T111&lt;U111,2,IF(T111&gt;U111,1,0))))</f>
      </c>
      <c r="Z111" s="8">
        <f aca="true" t="shared" si="184" ref="Z111:Z118">(IF(T111="","",SUM(T111:U111)))</f>
      </c>
      <c r="AA111" s="6">
        <f aca="true" t="shared" si="185" ref="AA111:AA118">IF(R111="","",SUM(R111:S111))</f>
      </c>
      <c r="AB111" s="7">
        <f aca="true" t="shared" si="186" ref="AB111:AB118">IF(T111="","",Z111-AA111)</f>
      </c>
      <c r="AC111" s="115">
        <f aca="true" t="shared" si="187" ref="AC111:AC118">IF(AA111&gt;AB111,1,"")</f>
      </c>
      <c r="AD111" s="127">
        <f aca="true" t="shared" si="188" ref="AD111:AD118">IF(S111="","",IF(AA111=AB111,1,""))</f>
      </c>
      <c r="AE111" s="237">
        <f aca="true" t="shared" si="189" ref="AE111:AE118">IF(AB111&gt;AA111,1,"")</f>
      </c>
      <c r="AF111" s="26"/>
      <c r="AG111" s="26"/>
      <c r="AH111" s="79">
        <f aca="true" t="shared" si="190" ref="AH111:AH118">IF(Z111&lt;=2,1,"")</f>
      </c>
      <c r="AI111" s="232">
        <f>IF(Z111="","",IF(Z111&gt;=3,1,""))</f>
      </c>
      <c r="AJ111" s="246">
        <f aca="true" t="shared" si="191" ref="AJ111:AJ117">IF(AA111="","",IF(AA111&gt;0,1,""))</f>
      </c>
      <c r="AK111" s="27">
        <f aca="true" t="shared" si="192" ref="AK111:AL117">IF(AA111="","",IF(AA111&gt;=2,1,""))</f>
      </c>
      <c r="AL111" s="27">
        <f t="shared" si="192"/>
      </c>
      <c r="AM111" s="27">
        <f aca="true" t="shared" si="193" ref="AM111:AM118">IF(Z111&lt;=1,1,"")</f>
      </c>
      <c r="AN111" s="27">
        <f aca="true" t="shared" si="194" ref="AN111:AN118">IF(Z111&lt;=2,1,"")</f>
      </c>
      <c r="AO111" s="27">
        <f aca="true" t="shared" si="195" ref="AO111:AO117">IF(Z111=2,1,IF(Z111=3,1,""))</f>
      </c>
      <c r="AP111" s="27">
        <f aca="true" t="shared" si="196" ref="AP111:AP117">IF(Z111="","",IF(Z111&gt;=3,1,""))</f>
      </c>
      <c r="AQ111" s="27">
        <f aca="true" t="shared" si="197" ref="AQ111:AQ117">IF(Z111="","",IF(Z111&gt;=4,1,""))</f>
      </c>
      <c r="AR111" s="27">
        <f aca="true" t="shared" si="198" ref="AR111:AR117">IF(Z111=4,1,IF(Z111=5,1,IF(Z111=6,1,"")))</f>
      </c>
      <c r="AS111" s="27">
        <f aca="true" t="shared" si="199" ref="AS111:AS117">IF(Z111="","",IF(Z111&gt;=5,1,""))</f>
      </c>
      <c r="AT111" s="247">
        <f aca="true" t="shared" si="200" ref="AT111:AT117">IF(Z111="","",IF(Z111&gt;=7,1,""))</f>
      </c>
    </row>
    <row r="112" spans="1:46" ht="13.5" thickBot="1">
      <c r="A112" s="107"/>
      <c r="B112" s="170"/>
      <c r="C112" s="206" t="s">
        <v>61</v>
      </c>
      <c r="D112" s="13">
        <f t="shared" si="177"/>
      </c>
      <c r="E112" s="14">
        <f t="shared" si="178"/>
      </c>
      <c r="F112" s="11">
        <f t="shared" si="179"/>
      </c>
      <c r="G112" s="9"/>
      <c r="H112" s="1"/>
      <c r="I112" s="71"/>
      <c r="J112" s="160" t="s">
        <v>57</v>
      </c>
      <c r="K112" s="13">
        <f t="shared" si="180"/>
      </c>
      <c r="L112" s="15">
        <f t="shared" si="181"/>
      </c>
      <c r="M112" s="12">
        <f t="shared" si="182"/>
      </c>
      <c r="N112" s="9"/>
      <c r="O112" s="9"/>
      <c r="P112" s="9"/>
      <c r="Q112" s="1"/>
      <c r="R112" s="197"/>
      <c r="S112" s="204"/>
      <c r="T112" s="69"/>
      <c r="U112" s="198"/>
      <c r="X112" s="78">
        <f t="shared" si="157"/>
      </c>
      <c r="Y112" s="27">
        <f t="shared" si="183"/>
      </c>
      <c r="Z112" s="8">
        <f t="shared" si="184"/>
      </c>
      <c r="AA112" s="6">
        <f t="shared" si="185"/>
      </c>
      <c r="AB112" s="7">
        <f t="shared" si="186"/>
      </c>
      <c r="AC112" s="115">
        <f t="shared" si="187"/>
      </c>
      <c r="AD112" s="127">
        <f t="shared" si="188"/>
      </c>
      <c r="AE112" s="237">
        <f t="shared" si="189"/>
      </c>
      <c r="AF112" s="26"/>
      <c r="AG112" s="26"/>
      <c r="AH112" s="81">
        <f t="shared" si="190"/>
      </c>
      <c r="AI112" s="113">
        <f aca="true" t="shared" si="201" ref="AI112:AI118">IF(Z112=2,1,IF(Z112=3,1,""))</f>
      </c>
      <c r="AJ112" s="248">
        <f t="shared" si="191"/>
      </c>
      <c r="AK112" s="234">
        <f t="shared" si="192"/>
      </c>
      <c r="AL112" s="234">
        <f t="shared" si="192"/>
      </c>
      <c r="AM112" s="234">
        <f t="shared" si="193"/>
      </c>
      <c r="AN112" s="234">
        <f t="shared" si="194"/>
      </c>
      <c r="AO112" s="234">
        <f t="shared" si="195"/>
      </c>
      <c r="AP112" s="234">
        <f t="shared" si="196"/>
      </c>
      <c r="AQ112" s="234">
        <f t="shared" si="197"/>
      </c>
      <c r="AR112" s="234">
        <f t="shared" si="198"/>
      </c>
      <c r="AS112" s="234">
        <f t="shared" si="199"/>
      </c>
      <c r="AT112" s="249">
        <f t="shared" si="200"/>
      </c>
    </row>
    <row r="113" spans="1:46" ht="13.5" thickBot="1">
      <c r="A113" s="107"/>
      <c r="B113" s="170"/>
      <c r="C113" s="206" t="s">
        <v>60</v>
      </c>
      <c r="D113" s="13">
        <f t="shared" si="177"/>
      </c>
      <c r="E113" s="14">
        <f t="shared" si="178"/>
      </c>
      <c r="F113" s="11">
        <f t="shared" si="179"/>
      </c>
      <c r="G113" s="9"/>
      <c r="H113" s="1"/>
      <c r="I113" s="71"/>
      <c r="J113" s="160" t="s">
        <v>72</v>
      </c>
      <c r="K113" s="13">
        <f t="shared" si="180"/>
      </c>
      <c r="L113" s="15">
        <f t="shared" si="181"/>
      </c>
      <c r="M113" s="12">
        <f t="shared" si="182"/>
      </c>
      <c r="N113" s="9"/>
      <c r="O113" s="9"/>
      <c r="P113" s="9"/>
      <c r="Q113" s="1"/>
      <c r="R113" s="197"/>
      <c r="S113" s="204"/>
      <c r="T113" s="69"/>
      <c r="U113" s="198"/>
      <c r="X113" s="78">
        <f t="shared" si="157"/>
      </c>
      <c r="Y113" s="27">
        <f t="shared" si="183"/>
      </c>
      <c r="Z113" s="8">
        <f t="shared" si="184"/>
      </c>
      <c r="AA113" s="6">
        <f t="shared" si="185"/>
      </c>
      <c r="AB113" s="7">
        <f t="shared" si="186"/>
      </c>
      <c r="AC113" s="115">
        <f t="shared" si="187"/>
      </c>
      <c r="AD113" s="127">
        <f t="shared" si="188"/>
      </c>
      <c r="AE113" s="237">
        <f t="shared" si="189"/>
      </c>
      <c r="AF113" s="26"/>
      <c r="AG113" s="26"/>
      <c r="AH113" s="81">
        <f t="shared" si="190"/>
      </c>
      <c r="AI113" s="113">
        <f t="shared" si="201"/>
      </c>
      <c r="AJ113" s="248">
        <f t="shared" si="191"/>
      </c>
      <c r="AK113" s="234">
        <f t="shared" si="192"/>
      </c>
      <c r="AL113" s="234">
        <f t="shared" si="192"/>
      </c>
      <c r="AM113" s="234">
        <f t="shared" si="193"/>
      </c>
      <c r="AN113" s="234">
        <f t="shared" si="194"/>
      </c>
      <c r="AO113" s="234">
        <f t="shared" si="195"/>
      </c>
      <c r="AP113" s="234">
        <f t="shared" si="196"/>
      </c>
      <c r="AQ113" s="234">
        <f t="shared" si="197"/>
      </c>
      <c r="AR113" s="234">
        <f t="shared" si="198"/>
      </c>
      <c r="AS113" s="234">
        <f t="shared" si="199"/>
      </c>
      <c r="AT113" s="249">
        <f t="shared" si="200"/>
      </c>
    </row>
    <row r="114" spans="1:46" ht="13.5" thickBot="1">
      <c r="A114" s="107"/>
      <c r="B114" s="170"/>
      <c r="C114" s="206" t="s">
        <v>65</v>
      </c>
      <c r="D114" s="13">
        <f t="shared" si="177"/>
      </c>
      <c r="E114" s="14">
        <f t="shared" si="178"/>
      </c>
      <c r="F114" s="11">
        <f t="shared" si="179"/>
      </c>
      <c r="G114" s="9"/>
      <c r="H114" s="1"/>
      <c r="I114" s="71"/>
      <c r="J114" s="160" t="s">
        <v>75</v>
      </c>
      <c r="K114" s="13">
        <f t="shared" si="180"/>
      </c>
      <c r="L114" s="15">
        <f t="shared" si="181"/>
      </c>
      <c r="M114" s="12">
        <f t="shared" si="182"/>
      </c>
      <c r="N114" s="9"/>
      <c r="O114" s="9"/>
      <c r="P114" s="9"/>
      <c r="Q114" s="1"/>
      <c r="R114" s="197"/>
      <c r="S114" s="204"/>
      <c r="T114" s="69"/>
      <c r="U114" s="198"/>
      <c r="X114" s="78">
        <f t="shared" si="157"/>
      </c>
      <c r="Y114" s="27">
        <f t="shared" si="183"/>
      </c>
      <c r="Z114" s="8">
        <f t="shared" si="184"/>
      </c>
      <c r="AA114" s="6">
        <f t="shared" si="185"/>
      </c>
      <c r="AB114" s="7">
        <f t="shared" si="186"/>
      </c>
      <c r="AC114" s="118">
        <f t="shared" si="187"/>
      </c>
      <c r="AD114" s="128">
        <f t="shared" si="188"/>
      </c>
      <c r="AE114" s="238">
        <f t="shared" si="189"/>
      </c>
      <c r="AF114" s="26"/>
      <c r="AG114" s="26"/>
      <c r="AH114" s="81">
        <f t="shared" si="190"/>
      </c>
      <c r="AI114" s="113">
        <f t="shared" si="201"/>
      </c>
      <c r="AJ114" s="248">
        <f t="shared" si="191"/>
      </c>
      <c r="AK114" s="234">
        <f t="shared" si="192"/>
      </c>
      <c r="AL114" s="234">
        <f t="shared" si="192"/>
      </c>
      <c r="AM114" s="234">
        <f t="shared" si="193"/>
      </c>
      <c r="AN114" s="234">
        <f t="shared" si="194"/>
      </c>
      <c r="AO114" s="234">
        <f t="shared" si="195"/>
      </c>
      <c r="AP114" s="234">
        <f t="shared" si="196"/>
      </c>
      <c r="AQ114" s="234">
        <f t="shared" si="197"/>
      </c>
      <c r="AR114" s="234">
        <f t="shared" si="198"/>
      </c>
      <c r="AS114" s="234">
        <f t="shared" si="199"/>
      </c>
      <c r="AT114" s="249">
        <f t="shared" si="200"/>
      </c>
    </row>
    <row r="115" spans="1:46" ht="13.5" thickBot="1">
      <c r="A115" s="107"/>
      <c r="B115" s="170"/>
      <c r="C115" s="206" t="s">
        <v>70</v>
      </c>
      <c r="D115" s="13">
        <f t="shared" si="177"/>
      </c>
      <c r="E115" s="14">
        <f t="shared" si="178"/>
      </c>
      <c r="F115" s="11">
        <f t="shared" si="179"/>
      </c>
      <c r="G115" s="9"/>
      <c r="H115" s="1"/>
      <c r="I115" s="71"/>
      <c r="J115" s="160" t="s">
        <v>56</v>
      </c>
      <c r="K115" s="13">
        <f t="shared" si="180"/>
      </c>
      <c r="L115" s="15">
        <f t="shared" si="181"/>
      </c>
      <c r="M115" s="12">
        <f t="shared" si="182"/>
      </c>
      <c r="N115" s="9"/>
      <c r="O115" s="9"/>
      <c r="P115" s="9"/>
      <c r="Q115" s="1"/>
      <c r="R115" s="197"/>
      <c r="S115" s="204"/>
      <c r="T115" s="69"/>
      <c r="U115" s="198"/>
      <c r="X115" s="78">
        <f t="shared" si="157"/>
      </c>
      <c r="Y115" s="27">
        <f t="shared" si="183"/>
      </c>
      <c r="Z115" s="8">
        <f t="shared" si="184"/>
      </c>
      <c r="AA115" s="6">
        <f t="shared" si="185"/>
      </c>
      <c r="AB115" s="7">
        <f t="shared" si="186"/>
      </c>
      <c r="AC115" s="115">
        <f t="shared" si="187"/>
      </c>
      <c r="AD115" s="127">
        <f t="shared" si="188"/>
      </c>
      <c r="AE115" s="237">
        <f t="shared" si="189"/>
      </c>
      <c r="AF115" s="26"/>
      <c r="AG115" s="26"/>
      <c r="AH115" s="81">
        <f t="shared" si="190"/>
      </c>
      <c r="AI115" s="113">
        <f t="shared" si="201"/>
      </c>
      <c r="AJ115" s="248">
        <f t="shared" si="191"/>
      </c>
      <c r="AK115" s="234">
        <f t="shared" si="192"/>
      </c>
      <c r="AL115" s="234">
        <f t="shared" si="192"/>
      </c>
      <c r="AM115" s="234">
        <f t="shared" si="193"/>
      </c>
      <c r="AN115" s="234">
        <f t="shared" si="194"/>
      </c>
      <c r="AO115" s="234">
        <f t="shared" si="195"/>
      </c>
      <c r="AP115" s="234">
        <f t="shared" si="196"/>
      </c>
      <c r="AQ115" s="234">
        <f t="shared" si="197"/>
      </c>
      <c r="AR115" s="234">
        <f t="shared" si="198"/>
      </c>
      <c r="AS115" s="234">
        <f t="shared" si="199"/>
      </c>
      <c r="AT115" s="249">
        <f t="shared" si="200"/>
      </c>
    </row>
    <row r="116" spans="1:46" ht="13.5" thickBot="1">
      <c r="A116" s="107"/>
      <c r="B116" s="170"/>
      <c r="C116" s="206" t="s">
        <v>66</v>
      </c>
      <c r="D116" s="13">
        <f t="shared" si="177"/>
      </c>
      <c r="E116" s="14">
        <f t="shared" si="178"/>
      </c>
      <c r="F116" s="11">
        <f t="shared" si="179"/>
      </c>
      <c r="G116" s="9"/>
      <c r="H116" s="1"/>
      <c r="I116" s="71"/>
      <c r="J116" s="160" t="s">
        <v>73</v>
      </c>
      <c r="K116" s="13">
        <f t="shared" si="180"/>
      </c>
      <c r="L116" s="15">
        <f t="shared" si="181"/>
      </c>
      <c r="M116" s="12">
        <f t="shared" si="182"/>
      </c>
      <c r="N116" s="9"/>
      <c r="O116" s="9"/>
      <c r="P116" s="9"/>
      <c r="Q116" s="1"/>
      <c r="R116" s="197"/>
      <c r="S116" s="204"/>
      <c r="T116" s="69"/>
      <c r="U116" s="198"/>
      <c r="X116" s="78">
        <f t="shared" si="157"/>
      </c>
      <c r="Y116" s="27">
        <f t="shared" si="183"/>
      </c>
      <c r="Z116" s="8">
        <f t="shared" si="184"/>
      </c>
      <c r="AA116" s="6">
        <f t="shared" si="185"/>
      </c>
      <c r="AB116" s="7">
        <f t="shared" si="186"/>
      </c>
      <c r="AC116" s="115">
        <f t="shared" si="187"/>
      </c>
      <c r="AD116" s="127">
        <f t="shared" si="188"/>
      </c>
      <c r="AE116" s="237">
        <f t="shared" si="189"/>
      </c>
      <c r="AF116" s="26"/>
      <c r="AG116" s="26"/>
      <c r="AH116" s="81">
        <f t="shared" si="190"/>
      </c>
      <c r="AI116" s="113">
        <f t="shared" si="201"/>
      </c>
      <c r="AJ116" s="248">
        <f t="shared" si="191"/>
      </c>
      <c r="AK116" s="234">
        <f t="shared" si="192"/>
      </c>
      <c r="AL116" s="234">
        <f t="shared" si="192"/>
      </c>
      <c r="AM116" s="234">
        <f t="shared" si="193"/>
      </c>
      <c r="AN116" s="234">
        <f t="shared" si="194"/>
      </c>
      <c r="AO116" s="234">
        <f t="shared" si="195"/>
      </c>
      <c r="AP116" s="234">
        <f t="shared" si="196"/>
      </c>
      <c r="AQ116" s="234">
        <f t="shared" si="197"/>
      </c>
      <c r="AR116" s="234">
        <f t="shared" si="198"/>
      </c>
      <c r="AS116" s="234">
        <f t="shared" si="199"/>
      </c>
      <c r="AT116" s="249">
        <f t="shared" si="200"/>
      </c>
    </row>
    <row r="117" spans="1:46" ht="13.5" thickBot="1">
      <c r="A117" s="107"/>
      <c r="B117" s="170"/>
      <c r="C117" s="206" t="s">
        <v>52</v>
      </c>
      <c r="D117" s="13">
        <f t="shared" si="177"/>
      </c>
      <c r="E117" s="14">
        <f t="shared" si="178"/>
      </c>
      <c r="F117" s="11">
        <f t="shared" si="179"/>
      </c>
      <c r="G117" s="9"/>
      <c r="H117" s="1"/>
      <c r="I117" s="71"/>
      <c r="J117" s="160" t="s">
        <v>76</v>
      </c>
      <c r="K117" s="13">
        <f t="shared" si="180"/>
      </c>
      <c r="L117" s="15">
        <f t="shared" si="181"/>
      </c>
      <c r="M117" s="12">
        <f t="shared" si="182"/>
      </c>
      <c r="N117" s="9"/>
      <c r="O117" s="9"/>
      <c r="P117" s="9"/>
      <c r="Q117" s="1"/>
      <c r="R117" s="197"/>
      <c r="S117" s="204"/>
      <c r="T117" s="69"/>
      <c r="U117" s="198"/>
      <c r="X117" s="78">
        <f t="shared" si="157"/>
      </c>
      <c r="Y117" s="27">
        <f t="shared" si="183"/>
      </c>
      <c r="Z117" s="8">
        <f t="shared" si="184"/>
      </c>
      <c r="AA117" s="6">
        <f t="shared" si="185"/>
      </c>
      <c r="AB117" s="7">
        <f t="shared" si="186"/>
      </c>
      <c r="AC117" s="115">
        <f t="shared" si="187"/>
      </c>
      <c r="AD117" s="127">
        <f t="shared" si="188"/>
      </c>
      <c r="AE117" s="237">
        <f t="shared" si="189"/>
      </c>
      <c r="AF117" s="26"/>
      <c r="AG117" s="26"/>
      <c r="AH117" s="81">
        <f t="shared" si="190"/>
      </c>
      <c r="AI117" s="113">
        <f t="shared" si="201"/>
      </c>
      <c r="AJ117" s="248">
        <f t="shared" si="191"/>
      </c>
      <c r="AK117" s="234">
        <f t="shared" si="192"/>
      </c>
      <c r="AL117" s="234">
        <f t="shared" si="192"/>
      </c>
      <c r="AM117" s="234">
        <f t="shared" si="193"/>
      </c>
      <c r="AN117" s="234">
        <f t="shared" si="194"/>
      </c>
      <c r="AO117" s="234">
        <f t="shared" si="195"/>
      </c>
      <c r="AP117" s="234">
        <f t="shared" si="196"/>
      </c>
      <c r="AQ117" s="234">
        <f t="shared" si="197"/>
      </c>
      <c r="AR117" s="234">
        <f t="shared" si="198"/>
      </c>
      <c r="AS117" s="234">
        <f t="shared" si="199"/>
      </c>
      <c r="AT117" s="249">
        <f t="shared" si="200"/>
      </c>
    </row>
    <row r="118" spans="1:46" ht="13.5" thickBot="1">
      <c r="A118" s="107"/>
      <c r="B118" s="171"/>
      <c r="C118" s="206" t="s">
        <v>53</v>
      </c>
      <c r="D118" s="13">
        <f t="shared" si="177"/>
      </c>
      <c r="E118" s="14">
        <f t="shared" si="178"/>
      </c>
      <c r="F118" s="11">
        <f t="shared" si="179"/>
      </c>
      <c r="G118" s="9"/>
      <c r="H118" s="1"/>
      <c r="I118" s="71"/>
      <c r="J118" s="160" t="s">
        <v>79</v>
      </c>
      <c r="K118" s="13">
        <f t="shared" si="180"/>
      </c>
      <c r="L118" s="15">
        <f t="shared" si="181"/>
      </c>
      <c r="M118" s="12">
        <f t="shared" si="182"/>
      </c>
      <c r="N118" s="9"/>
      <c r="O118" s="9"/>
      <c r="P118" s="9"/>
      <c r="Q118" s="1"/>
      <c r="R118" s="199"/>
      <c r="S118" s="205"/>
      <c r="T118" s="70"/>
      <c r="U118" s="200"/>
      <c r="X118" s="78">
        <f t="shared" si="157"/>
      </c>
      <c r="Y118" s="27">
        <f t="shared" si="183"/>
      </c>
      <c r="Z118" s="8">
        <f t="shared" si="184"/>
      </c>
      <c r="AA118" s="6">
        <f t="shared" si="185"/>
      </c>
      <c r="AB118" s="7">
        <f t="shared" si="186"/>
      </c>
      <c r="AC118" s="118">
        <f t="shared" si="187"/>
      </c>
      <c r="AD118" s="128">
        <f t="shared" si="188"/>
      </c>
      <c r="AE118" s="238">
        <f t="shared" si="189"/>
      </c>
      <c r="AF118" s="26"/>
      <c r="AG118" s="26"/>
      <c r="AH118" s="83">
        <f t="shared" si="190"/>
      </c>
      <c r="AI118" s="233">
        <f t="shared" si="201"/>
      </c>
      <c r="AJ118" s="267"/>
      <c r="AK118" s="268"/>
      <c r="AL118" s="268"/>
      <c r="AM118" s="251">
        <f t="shared" si="193"/>
      </c>
      <c r="AN118" s="251">
        <f t="shared" si="194"/>
      </c>
      <c r="AO118" s="268"/>
      <c r="AP118" s="268"/>
      <c r="AQ118" s="268"/>
      <c r="AR118" s="268"/>
      <c r="AS118" s="268"/>
      <c r="AT118" s="269"/>
    </row>
    <row r="119" spans="1:46" s="19" customFormat="1" ht="12.75">
      <c r="A119" s="107"/>
      <c r="B119" s="108"/>
      <c r="C119" s="114"/>
      <c r="D119" s="16"/>
      <c r="E119" s="18"/>
      <c r="F119" s="18"/>
      <c r="G119" s="50"/>
      <c r="I119" s="71"/>
      <c r="J119" s="114"/>
      <c r="K119" s="16"/>
      <c r="L119" s="16"/>
      <c r="M119" s="16"/>
      <c r="N119" s="50"/>
      <c r="O119" s="50"/>
      <c r="P119" s="16"/>
      <c r="R119" s="49"/>
      <c r="S119" s="49"/>
      <c r="T119" s="161"/>
      <c r="U119" s="161"/>
      <c r="W119" s="102">
        <v>1</v>
      </c>
      <c r="X119" s="162">
        <f>COUNTIF(X111:X118,"1")</f>
        <v>0</v>
      </c>
      <c r="Y119" s="162"/>
      <c r="Z119" s="49"/>
      <c r="AA119" s="49"/>
      <c r="AB119" s="16"/>
      <c r="AC119" s="87">
        <f>SUM(AC111:AC118)</f>
        <v>0</v>
      </c>
      <c r="AD119" s="87">
        <f>SUM(AD111:AD118)</f>
        <v>0</v>
      </c>
      <c r="AE119" s="87">
        <f>SUM(AE111:AE118)</f>
        <v>0</v>
      </c>
      <c r="AF119" s="52"/>
      <c r="AG119" s="52"/>
      <c r="AH119" s="52">
        <f>SUM(AH111:AH118)</f>
        <v>0</v>
      </c>
      <c r="AI119" s="109">
        <f>SUM(AI111:AI118)</f>
        <v>0</v>
      </c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2"/>
    </row>
    <row r="120" spans="1:46" s="19" customFormat="1" ht="12.75">
      <c r="A120" s="107"/>
      <c r="B120" s="108"/>
      <c r="C120" s="114"/>
      <c r="D120" s="16"/>
      <c r="E120" s="18"/>
      <c r="F120" s="18"/>
      <c r="G120" s="50"/>
      <c r="I120" s="71"/>
      <c r="J120" s="114"/>
      <c r="K120" s="16"/>
      <c r="L120" s="16"/>
      <c r="M120" s="16"/>
      <c r="N120" s="50"/>
      <c r="O120" s="50"/>
      <c r="P120" s="16"/>
      <c r="R120" s="49"/>
      <c r="S120" s="49"/>
      <c r="T120" s="161"/>
      <c r="U120" s="161"/>
      <c r="W120" s="16" t="s">
        <v>18</v>
      </c>
      <c r="X120" s="162">
        <f>COUNTIF(X111:X118,"X")</f>
        <v>0</v>
      </c>
      <c r="Y120" s="162"/>
      <c r="Z120" s="49"/>
      <c r="AA120" s="49"/>
      <c r="AB120" s="16"/>
      <c r="AC120" s="173">
        <f>SUM(AC119+AD119+AE119)</f>
        <v>0</v>
      </c>
      <c r="AD120" s="173"/>
      <c r="AE120" s="173"/>
      <c r="AF120" s="52"/>
      <c r="AG120" s="52"/>
      <c r="AH120" s="236">
        <f>SUM(AH119+AI119)</f>
        <v>0</v>
      </c>
      <c r="AI120" s="17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2"/>
    </row>
    <row r="121" spans="1:46" s="19" customFormat="1" ht="16.5" thickBot="1">
      <c r="A121" s="107"/>
      <c r="B121" s="110"/>
      <c r="C121" s="86"/>
      <c r="D121" s="16"/>
      <c r="E121" s="18"/>
      <c r="F121" s="18"/>
      <c r="G121" s="50"/>
      <c r="I121" s="71"/>
      <c r="J121" s="86"/>
      <c r="K121" s="16"/>
      <c r="L121" s="16"/>
      <c r="M121" s="16"/>
      <c r="N121" s="50"/>
      <c r="O121" s="50"/>
      <c r="P121" s="16"/>
      <c r="R121" s="49"/>
      <c r="S121" s="49"/>
      <c r="T121" s="161"/>
      <c r="U121" s="161"/>
      <c r="W121" s="105">
        <v>2</v>
      </c>
      <c r="X121" s="162">
        <f>COUNTIF(X111:X118,"2")</f>
        <v>0</v>
      </c>
      <c r="Y121" s="162"/>
      <c r="Z121" s="49"/>
      <c r="AA121" s="49"/>
      <c r="AB121" s="16"/>
      <c r="AC121" s="87">
        <f>IF($AC$54=0,"",AC119/$AC$54*100)</f>
        <v>0</v>
      </c>
      <c r="AD121" s="87">
        <f>IF($AC$54=0,"",AD119/$AC$54*100)</f>
        <v>0</v>
      </c>
      <c r="AE121" s="87">
        <f>IF($AC$54=0,"",AE119/$AC$54*100)</f>
        <v>0</v>
      </c>
      <c r="AF121" s="52"/>
      <c r="AG121" s="52"/>
      <c r="AH121" s="52" t="e">
        <f>AH119/AH120*100</f>
        <v>#DIV/0!</v>
      </c>
      <c r="AI121" s="109" t="e">
        <f>AI119/AH120*100</f>
        <v>#DIV/0!</v>
      </c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2"/>
    </row>
    <row r="122" spans="1:46" ht="13.5" thickBot="1">
      <c r="A122" s="107"/>
      <c r="B122" s="169" t="s">
        <v>33</v>
      </c>
      <c r="C122" s="206" t="s">
        <v>75</v>
      </c>
      <c r="D122" s="13">
        <f aca="true" t="shared" si="202" ref="D122:D129">IF(T122&gt;U122,1,"")</f>
      </c>
      <c r="E122" s="14">
        <f aca="true" t="shared" si="203" ref="E122:E129">IF(T122="","",IF(C122=0,"",IF(T122=U122,1,"")))</f>
      </c>
      <c r="F122" s="11">
        <f aca="true" t="shared" si="204" ref="F122:F129">IF(U122&gt;T122,1,"")</f>
      </c>
      <c r="G122" s="9"/>
      <c r="H122" s="1"/>
      <c r="I122" s="71"/>
      <c r="J122" s="160" t="s">
        <v>60</v>
      </c>
      <c r="K122" s="13">
        <f aca="true" t="shared" si="205" ref="K122:K129">IF(U122&gt;T122,1,"")</f>
      </c>
      <c r="L122" s="15">
        <f aca="true" t="shared" si="206" ref="L122:L129">IF(U122="","",IF(J122=0,"",IF(T122=U122,1,"")))</f>
      </c>
      <c r="M122" s="12">
        <f aca="true" t="shared" si="207" ref="M122:M129">IF(T122&gt;U122,1,"")</f>
      </c>
      <c r="N122" s="9"/>
      <c r="O122" s="9"/>
      <c r="P122" s="9"/>
      <c r="Q122" s="1"/>
      <c r="R122" s="22"/>
      <c r="S122" s="23"/>
      <c r="T122" s="67"/>
      <c r="U122" s="196"/>
      <c r="X122" s="163">
        <f aca="true" t="shared" si="208" ref="X122:X132">IF(R122="","",IF(R122=S122,"X",IF(R122&lt;S122,2,IF(R122&gt;S122,1,0))))</f>
      </c>
      <c r="Y122" s="89">
        <f aca="true" t="shared" si="209" ref="Y122:Y129">IF(T122="","",IF(T122=U122,"X",IF(T122&lt;U122,2,IF(T122&gt;U122,1,0))))</f>
      </c>
      <c r="Z122" s="8">
        <f aca="true" t="shared" si="210" ref="Z122:Z129">(IF(T122="","",SUM(T122:U122)))</f>
      </c>
      <c r="AA122" s="6">
        <f aca="true" t="shared" si="211" ref="AA122:AA129">IF(R122="","",SUM(R122:S122))</f>
      </c>
      <c r="AB122" s="7">
        <f aca="true" t="shared" si="212" ref="AB122:AB129">IF(T122="","",Z122-AA122)</f>
      </c>
      <c r="AC122" s="115">
        <f aca="true" t="shared" si="213" ref="AC122:AC129">IF(AA122&gt;AB122,1,"")</f>
      </c>
      <c r="AD122" s="127">
        <f aca="true" t="shared" si="214" ref="AD122:AD129">IF(S122="","",IF(AA122=AB122,1,""))</f>
      </c>
      <c r="AE122" s="237">
        <f aca="true" t="shared" si="215" ref="AE122:AE129">IF(AB122&gt;AA122,1,"")</f>
      </c>
      <c r="AF122" s="26"/>
      <c r="AG122" s="26"/>
      <c r="AH122" s="79">
        <f aca="true" t="shared" si="216" ref="AH122:AH129">IF(Z122&lt;=2,1,"")</f>
      </c>
      <c r="AI122" s="232">
        <f>IF(Z122="","",IF(Z122&gt;=3,1,""))</f>
      </c>
      <c r="AJ122" s="246">
        <f aca="true" t="shared" si="217" ref="AJ122:AJ128">IF(AA122="","",IF(AA122&gt;0,1,""))</f>
      </c>
      <c r="AK122" s="27">
        <f aca="true" t="shared" si="218" ref="AK122:AK128">IF(AA122="","",IF(AA122&gt;=2,1,""))</f>
      </c>
      <c r="AL122" s="27">
        <f aca="true" t="shared" si="219" ref="AL122:AL128">IF(AB122="","",IF(AB122&gt;=2,1,""))</f>
      </c>
      <c r="AM122" s="27">
        <f aca="true" t="shared" si="220" ref="AM122:AM129">IF(Z122&lt;=1,1,"")</f>
      </c>
      <c r="AN122" s="27">
        <f aca="true" t="shared" si="221" ref="AN122:AN129">IF(Z122&lt;=2,1,"")</f>
      </c>
      <c r="AO122" s="27">
        <f aca="true" t="shared" si="222" ref="AO122:AO128">IF(Z122=2,1,IF(Z122=3,1,""))</f>
      </c>
      <c r="AP122" s="27">
        <f aca="true" t="shared" si="223" ref="AP122:AP128">IF(Z122="","",IF(Z122&gt;=3,1,""))</f>
      </c>
      <c r="AQ122" s="27">
        <f aca="true" t="shared" si="224" ref="AQ122:AQ128">IF(Z122="","",IF(Z122&gt;=4,1,""))</f>
      </c>
      <c r="AR122" s="27">
        <f aca="true" t="shared" si="225" ref="AR122:AR128">IF(Z122=4,1,IF(Z122=5,1,IF(Z122=6,1,"")))</f>
      </c>
      <c r="AS122" s="27">
        <f aca="true" t="shared" si="226" ref="AS122:AS128">IF(Z122="","",IF(Z122&gt;=5,1,""))</f>
      </c>
      <c r="AT122" s="247">
        <f aca="true" t="shared" si="227" ref="AT122:AT128">IF(Z122="","",IF(Z122&gt;=7,1,""))</f>
      </c>
    </row>
    <row r="123" spans="1:46" ht="13.5" thickBot="1">
      <c r="A123" s="107"/>
      <c r="B123" s="170"/>
      <c r="C123" s="206" t="s">
        <v>76</v>
      </c>
      <c r="D123" s="13">
        <f t="shared" si="202"/>
      </c>
      <c r="E123" s="14">
        <f t="shared" si="203"/>
      </c>
      <c r="F123" s="11">
        <f t="shared" si="204"/>
      </c>
      <c r="G123" s="9"/>
      <c r="H123" s="1"/>
      <c r="I123" s="71"/>
      <c r="J123" s="160" t="s">
        <v>70</v>
      </c>
      <c r="K123" s="13">
        <f t="shared" si="205"/>
      </c>
      <c r="L123" s="15">
        <f t="shared" si="206"/>
      </c>
      <c r="M123" s="12">
        <f t="shared" si="207"/>
      </c>
      <c r="N123" s="9"/>
      <c r="O123" s="9"/>
      <c r="P123" s="9"/>
      <c r="Q123" s="1"/>
      <c r="R123" s="197"/>
      <c r="S123" s="204"/>
      <c r="T123" s="69"/>
      <c r="U123" s="198"/>
      <c r="X123" s="78">
        <f t="shared" si="208"/>
      </c>
      <c r="Y123" s="27">
        <f t="shared" si="209"/>
      </c>
      <c r="Z123" s="8">
        <f t="shared" si="210"/>
      </c>
      <c r="AA123" s="6">
        <f t="shared" si="211"/>
      </c>
      <c r="AB123" s="7">
        <f t="shared" si="212"/>
      </c>
      <c r="AC123" s="115">
        <f t="shared" si="213"/>
      </c>
      <c r="AD123" s="127">
        <f t="shared" si="214"/>
      </c>
      <c r="AE123" s="237">
        <f t="shared" si="215"/>
      </c>
      <c r="AF123" s="26"/>
      <c r="AG123" s="26"/>
      <c r="AH123" s="81">
        <f t="shared" si="216"/>
      </c>
      <c r="AI123" s="113">
        <f aca="true" t="shared" si="228" ref="AI123:AI129">IF(Z123=2,1,IF(Z123=3,1,""))</f>
      </c>
      <c r="AJ123" s="248">
        <f t="shared" si="217"/>
      </c>
      <c r="AK123" s="234">
        <f t="shared" si="218"/>
      </c>
      <c r="AL123" s="234">
        <f t="shared" si="219"/>
      </c>
      <c r="AM123" s="234">
        <f t="shared" si="220"/>
      </c>
      <c r="AN123" s="234">
        <f t="shared" si="221"/>
      </c>
      <c r="AO123" s="234">
        <f t="shared" si="222"/>
      </c>
      <c r="AP123" s="234">
        <f t="shared" si="223"/>
      </c>
      <c r="AQ123" s="234">
        <f t="shared" si="224"/>
      </c>
      <c r="AR123" s="234">
        <f t="shared" si="225"/>
      </c>
      <c r="AS123" s="234">
        <f t="shared" si="226"/>
      </c>
      <c r="AT123" s="249">
        <f t="shared" si="227"/>
      </c>
    </row>
    <row r="124" spans="1:46" ht="13.5" thickBot="1">
      <c r="A124" s="107"/>
      <c r="B124" s="170"/>
      <c r="C124" s="206" t="s">
        <v>57</v>
      </c>
      <c r="D124" s="13">
        <f t="shared" si="202"/>
      </c>
      <c r="E124" s="14">
        <f t="shared" si="203"/>
      </c>
      <c r="F124" s="11">
        <f t="shared" si="204"/>
      </c>
      <c r="G124" s="9"/>
      <c r="H124" s="1"/>
      <c r="I124" s="71"/>
      <c r="J124" s="160" t="s">
        <v>66</v>
      </c>
      <c r="K124" s="13">
        <f t="shared" si="205"/>
      </c>
      <c r="L124" s="15">
        <f t="shared" si="206"/>
      </c>
      <c r="M124" s="12">
        <f t="shared" si="207"/>
      </c>
      <c r="N124" s="9"/>
      <c r="O124" s="9"/>
      <c r="P124" s="9"/>
      <c r="Q124" s="1"/>
      <c r="R124" s="197"/>
      <c r="S124" s="204"/>
      <c r="T124" s="69"/>
      <c r="U124" s="198"/>
      <c r="X124" s="78">
        <f t="shared" si="208"/>
      </c>
      <c r="Y124" s="27">
        <f t="shared" si="209"/>
      </c>
      <c r="Z124" s="8">
        <f t="shared" si="210"/>
      </c>
      <c r="AA124" s="6">
        <f t="shared" si="211"/>
      </c>
      <c r="AB124" s="7">
        <f t="shared" si="212"/>
      </c>
      <c r="AC124" s="115">
        <f t="shared" si="213"/>
      </c>
      <c r="AD124" s="127">
        <f t="shared" si="214"/>
      </c>
      <c r="AE124" s="237">
        <f t="shared" si="215"/>
      </c>
      <c r="AF124" s="26"/>
      <c r="AG124" s="26"/>
      <c r="AH124" s="81">
        <f t="shared" si="216"/>
      </c>
      <c r="AI124" s="113">
        <f t="shared" si="228"/>
      </c>
      <c r="AJ124" s="248">
        <f t="shared" si="217"/>
      </c>
      <c r="AK124" s="234">
        <f t="shared" si="218"/>
      </c>
      <c r="AL124" s="234">
        <f t="shared" si="219"/>
      </c>
      <c r="AM124" s="234">
        <f t="shared" si="220"/>
      </c>
      <c r="AN124" s="234">
        <f t="shared" si="221"/>
      </c>
      <c r="AO124" s="234">
        <f t="shared" si="222"/>
      </c>
      <c r="AP124" s="234">
        <f t="shared" si="223"/>
      </c>
      <c r="AQ124" s="234">
        <f t="shared" si="224"/>
      </c>
      <c r="AR124" s="234">
        <f t="shared" si="225"/>
      </c>
      <c r="AS124" s="234">
        <f t="shared" si="226"/>
      </c>
      <c r="AT124" s="249">
        <f t="shared" si="227"/>
      </c>
    </row>
    <row r="125" spans="1:46" ht="13.5" thickBot="1">
      <c r="A125" s="107"/>
      <c r="B125" s="170"/>
      <c r="C125" s="206" t="s">
        <v>78</v>
      </c>
      <c r="D125" s="13">
        <f t="shared" si="202"/>
      </c>
      <c r="E125" s="14">
        <f t="shared" si="203"/>
      </c>
      <c r="F125" s="11">
        <f t="shared" si="204"/>
      </c>
      <c r="G125" s="9"/>
      <c r="H125" s="1"/>
      <c r="I125" s="71"/>
      <c r="J125" s="160" t="s">
        <v>53</v>
      </c>
      <c r="K125" s="13">
        <f t="shared" si="205"/>
      </c>
      <c r="L125" s="15">
        <f t="shared" si="206"/>
      </c>
      <c r="M125" s="12">
        <f t="shared" si="207"/>
      </c>
      <c r="N125" s="9"/>
      <c r="O125" s="9"/>
      <c r="P125" s="9"/>
      <c r="Q125" s="1"/>
      <c r="R125" s="197"/>
      <c r="S125" s="204"/>
      <c r="T125" s="69"/>
      <c r="U125" s="198"/>
      <c r="X125" s="78">
        <f t="shared" si="208"/>
      </c>
      <c r="Y125" s="27">
        <f t="shared" si="209"/>
      </c>
      <c r="Z125" s="8">
        <f t="shared" si="210"/>
      </c>
      <c r="AA125" s="6">
        <f t="shared" si="211"/>
      </c>
      <c r="AB125" s="7">
        <f t="shared" si="212"/>
      </c>
      <c r="AC125" s="118">
        <f t="shared" si="213"/>
      </c>
      <c r="AD125" s="128">
        <f t="shared" si="214"/>
      </c>
      <c r="AE125" s="238">
        <f t="shared" si="215"/>
      </c>
      <c r="AF125" s="26"/>
      <c r="AG125" s="26"/>
      <c r="AH125" s="81">
        <f t="shared" si="216"/>
      </c>
      <c r="AI125" s="113">
        <f t="shared" si="228"/>
      </c>
      <c r="AJ125" s="248">
        <f t="shared" si="217"/>
      </c>
      <c r="AK125" s="234">
        <f t="shared" si="218"/>
      </c>
      <c r="AL125" s="234">
        <f t="shared" si="219"/>
      </c>
      <c r="AM125" s="234">
        <f t="shared" si="220"/>
      </c>
      <c r="AN125" s="234">
        <f t="shared" si="221"/>
      </c>
      <c r="AO125" s="234">
        <f t="shared" si="222"/>
      </c>
      <c r="AP125" s="234">
        <f t="shared" si="223"/>
      </c>
      <c r="AQ125" s="234">
        <f t="shared" si="224"/>
      </c>
      <c r="AR125" s="234">
        <f t="shared" si="225"/>
      </c>
      <c r="AS125" s="234">
        <f t="shared" si="226"/>
      </c>
      <c r="AT125" s="249">
        <f t="shared" si="227"/>
      </c>
    </row>
    <row r="126" spans="1:46" ht="13.5" thickBot="1">
      <c r="A126" s="107"/>
      <c r="B126" s="170"/>
      <c r="C126" s="206" t="s">
        <v>73</v>
      </c>
      <c r="D126" s="13">
        <f t="shared" si="202"/>
      </c>
      <c r="E126" s="14">
        <f t="shared" si="203"/>
      </c>
      <c r="F126" s="11">
        <f t="shared" si="204"/>
      </c>
      <c r="G126" s="9"/>
      <c r="H126" s="1"/>
      <c r="I126" s="71"/>
      <c r="J126" s="160" t="s">
        <v>69</v>
      </c>
      <c r="K126" s="13">
        <f t="shared" si="205"/>
      </c>
      <c r="L126" s="15">
        <f t="shared" si="206"/>
      </c>
      <c r="M126" s="12">
        <f t="shared" si="207"/>
      </c>
      <c r="N126" s="9"/>
      <c r="O126" s="9"/>
      <c r="P126" s="9"/>
      <c r="Q126" s="1"/>
      <c r="R126" s="197"/>
      <c r="S126" s="204"/>
      <c r="T126" s="69"/>
      <c r="U126" s="198"/>
      <c r="X126" s="78">
        <f t="shared" si="208"/>
      </c>
      <c r="Y126" s="27">
        <f t="shared" si="209"/>
      </c>
      <c r="Z126" s="8">
        <f t="shared" si="210"/>
      </c>
      <c r="AA126" s="6">
        <f t="shared" si="211"/>
      </c>
      <c r="AB126" s="7">
        <f t="shared" si="212"/>
      </c>
      <c r="AC126" s="115">
        <f t="shared" si="213"/>
      </c>
      <c r="AD126" s="127">
        <f t="shared" si="214"/>
      </c>
      <c r="AE126" s="237">
        <f t="shared" si="215"/>
      </c>
      <c r="AF126" s="26"/>
      <c r="AG126" s="26"/>
      <c r="AH126" s="81">
        <f t="shared" si="216"/>
      </c>
      <c r="AI126" s="113">
        <f t="shared" si="228"/>
      </c>
      <c r="AJ126" s="248">
        <f t="shared" si="217"/>
      </c>
      <c r="AK126" s="234">
        <f t="shared" si="218"/>
      </c>
      <c r="AL126" s="234">
        <f t="shared" si="219"/>
      </c>
      <c r="AM126" s="234">
        <f t="shared" si="220"/>
      </c>
      <c r="AN126" s="234">
        <f t="shared" si="221"/>
      </c>
      <c r="AO126" s="234">
        <f t="shared" si="222"/>
      </c>
      <c r="AP126" s="234">
        <f t="shared" si="223"/>
      </c>
      <c r="AQ126" s="234">
        <f t="shared" si="224"/>
      </c>
      <c r="AR126" s="234">
        <f t="shared" si="225"/>
      </c>
      <c r="AS126" s="234">
        <f t="shared" si="226"/>
      </c>
      <c r="AT126" s="249">
        <f t="shared" si="227"/>
      </c>
    </row>
    <row r="127" spans="1:46" ht="13.5" thickBot="1">
      <c r="A127" s="107"/>
      <c r="B127" s="170"/>
      <c r="C127" s="206" t="s">
        <v>72</v>
      </c>
      <c r="D127" s="13">
        <f t="shared" si="202"/>
      </c>
      <c r="E127" s="14">
        <f t="shared" si="203"/>
      </c>
      <c r="F127" s="11">
        <f t="shared" si="204"/>
      </c>
      <c r="G127" s="9"/>
      <c r="H127" s="1"/>
      <c r="I127" s="71"/>
      <c r="J127" s="160" t="s">
        <v>52</v>
      </c>
      <c r="K127" s="13">
        <f t="shared" si="205"/>
      </c>
      <c r="L127" s="15">
        <f t="shared" si="206"/>
      </c>
      <c r="M127" s="12">
        <f t="shared" si="207"/>
      </c>
      <c r="N127" s="9"/>
      <c r="O127" s="9"/>
      <c r="P127" s="9"/>
      <c r="Q127" s="1"/>
      <c r="R127" s="197"/>
      <c r="S127" s="204"/>
      <c r="T127" s="69"/>
      <c r="U127" s="198"/>
      <c r="X127" s="78">
        <f t="shared" si="208"/>
      </c>
      <c r="Y127" s="27">
        <f t="shared" si="209"/>
      </c>
      <c r="Z127" s="8">
        <f t="shared" si="210"/>
      </c>
      <c r="AA127" s="6">
        <f t="shared" si="211"/>
      </c>
      <c r="AB127" s="7">
        <f t="shared" si="212"/>
      </c>
      <c r="AC127" s="115">
        <f t="shared" si="213"/>
      </c>
      <c r="AD127" s="127">
        <f t="shared" si="214"/>
      </c>
      <c r="AE127" s="237">
        <f t="shared" si="215"/>
      </c>
      <c r="AF127" s="26"/>
      <c r="AG127" s="26"/>
      <c r="AH127" s="81">
        <f t="shared" si="216"/>
      </c>
      <c r="AI127" s="113">
        <f t="shared" si="228"/>
      </c>
      <c r="AJ127" s="248">
        <f t="shared" si="217"/>
      </c>
      <c r="AK127" s="234">
        <f t="shared" si="218"/>
      </c>
      <c r="AL127" s="234">
        <f t="shared" si="219"/>
      </c>
      <c r="AM127" s="234">
        <f t="shared" si="220"/>
      </c>
      <c r="AN127" s="234">
        <f t="shared" si="221"/>
      </c>
      <c r="AO127" s="234">
        <f t="shared" si="222"/>
      </c>
      <c r="AP127" s="234">
        <f t="shared" si="223"/>
      </c>
      <c r="AQ127" s="234">
        <f t="shared" si="224"/>
      </c>
      <c r="AR127" s="234">
        <f t="shared" si="225"/>
      </c>
      <c r="AS127" s="234">
        <f t="shared" si="226"/>
      </c>
      <c r="AT127" s="249">
        <f t="shared" si="227"/>
      </c>
    </row>
    <row r="128" spans="1:46" ht="13.5" thickBot="1">
      <c r="A128" s="107"/>
      <c r="B128" s="170"/>
      <c r="C128" s="206" t="s">
        <v>56</v>
      </c>
      <c r="D128" s="13">
        <f t="shared" si="202"/>
      </c>
      <c r="E128" s="14">
        <f t="shared" si="203"/>
      </c>
      <c r="F128" s="11">
        <f t="shared" si="204"/>
      </c>
      <c r="G128" s="9"/>
      <c r="H128" s="1"/>
      <c r="I128" s="71"/>
      <c r="J128" s="160" t="s">
        <v>65</v>
      </c>
      <c r="K128" s="13">
        <f t="shared" si="205"/>
      </c>
      <c r="L128" s="15">
        <f t="shared" si="206"/>
      </c>
      <c r="M128" s="12">
        <f t="shared" si="207"/>
      </c>
      <c r="N128" s="9"/>
      <c r="O128" s="9"/>
      <c r="P128" s="9"/>
      <c r="Q128" s="1"/>
      <c r="R128" s="197"/>
      <c r="S128" s="204"/>
      <c r="T128" s="69"/>
      <c r="U128" s="198"/>
      <c r="X128" s="78">
        <f t="shared" si="208"/>
      </c>
      <c r="Y128" s="27">
        <f t="shared" si="209"/>
      </c>
      <c r="Z128" s="8">
        <f t="shared" si="210"/>
      </c>
      <c r="AA128" s="6">
        <f t="shared" si="211"/>
      </c>
      <c r="AB128" s="7">
        <f t="shared" si="212"/>
      </c>
      <c r="AC128" s="115">
        <f t="shared" si="213"/>
      </c>
      <c r="AD128" s="127">
        <f t="shared" si="214"/>
      </c>
      <c r="AE128" s="237">
        <f t="shared" si="215"/>
      </c>
      <c r="AF128" s="26"/>
      <c r="AG128" s="26"/>
      <c r="AH128" s="81">
        <f t="shared" si="216"/>
      </c>
      <c r="AI128" s="113">
        <f t="shared" si="228"/>
      </c>
      <c r="AJ128" s="248">
        <f t="shared" si="217"/>
      </c>
      <c r="AK128" s="234">
        <f t="shared" si="218"/>
      </c>
      <c r="AL128" s="234">
        <f t="shared" si="219"/>
      </c>
      <c r="AM128" s="234">
        <f t="shared" si="220"/>
      </c>
      <c r="AN128" s="234">
        <f t="shared" si="221"/>
      </c>
      <c r="AO128" s="234">
        <f t="shared" si="222"/>
      </c>
      <c r="AP128" s="234">
        <f t="shared" si="223"/>
      </c>
      <c r="AQ128" s="234">
        <f t="shared" si="224"/>
      </c>
      <c r="AR128" s="234">
        <f t="shared" si="225"/>
      </c>
      <c r="AS128" s="234">
        <f t="shared" si="226"/>
      </c>
      <c r="AT128" s="249">
        <f t="shared" si="227"/>
      </c>
    </row>
    <row r="129" spans="1:46" ht="13.5" thickBot="1">
      <c r="A129" s="107"/>
      <c r="B129" s="171"/>
      <c r="C129" s="206" t="s">
        <v>79</v>
      </c>
      <c r="D129" s="13">
        <f t="shared" si="202"/>
      </c>
      <c r="E129" s="14">
        <f t="shared" si="203"/>
      </c>
      <c r="F129" s="11">
        <f t="shared" si="204"/>
      </c>
      <c r="G129" s="9"/>
      <c r="H129" s="1"/>
      <c r="I129" s="71"/>
      <c r="J129" s="160" t="s">
        <v>61</v>
      </c>
      <c r="K129" s="13">
        <f t="shared" si="205"/>
      </c>
      <c r="L129" s="15">
        <f t="shared" si="206"/>
      </c>
      <c r="M129" s="12">
        <f t="shared" si="207"/>
      </c>
      <c r="N129" s="9"/>
      <c r="O129" s="9"/>
      <c r="P129" s="9"/>
      <c r="Q129" s="1"/>
      <c r="R129" s="199"/>
      <c r="S129" s="205"/>
      <c r="T129" s="70"/>
      <c r="U129" s="200"/>
      <c r="X129" s="78">
        <f t="shared" si="208"/>
      </c>
      <c r="Y129" s="27">
        <f t="shared" si="209"/>
      </c>
      <c r="Z129" s="8">
        <f t="shared" si="210"/>
      </c>
      <c r="AA129" s="6">
        <f t="shared" si="211"/>
      </c>
      <c r="AB129" s="7">
        <f t="shared" si="212"/>
      </c>
      <c r="AC129" s="118">
        <f t="shared" si="213"/>
      </c>
      <c r="AD129" s="128">
        <f t="shared" si="214"/>
      </c>
      <c r="AE129" s="238">
        <f t="shared" si="215"/>
      </c>
      <c r="AF129" s="26"/>
      <c r="AG129" s="26"/>
      <c r="AH129" s="83">
        <f t="shared" si="216"/>
      </c>
      <c r="AI129" s="233">
        <f t="shared" si="228"/>
      </c>
      <c r="AJ129" s="267"/>
      <c r="AK129" s="268"/>
      <c r="AL129" s="268"/>
      <c r="AM129" s="251">
        <f t="shared" si="220"/>
      </c>
      <c r="AN129" s="251">
        <f t="shared" si="221"/>
      </c>
      <c r="AO129" s="268"/>
      <c r="AP129" s="268"/>
      <c r="AQ129" s="268"/>
      <c r="AR129" s="268"/>
      <c r="AS129" s="268"/>
      <c r="AT129" s="269"/>
    </row>
    <row r="130" spans="1:47" ht="12.75">
      <c r="A130" s="107"/>
      <c r="B130" s="108"/>
      <c r="C130" s="114"/>
      <c r="D130" s="16"/>
      <c r="E130" s="18"/>
      <c r="F130" s="18"/>
      <c r="G130" s="50"/>
      <c r="H130" s="19"/>
      <c r="I130" s="71"/>
      <c r="J130" s="114"/>
      <c r="K130" s="16"/>
      <c r="L130" s="16"/>
      <c r="M130" s="16"/>
      <c r="N130" s="50"/>
      <c r="O130" s="50"/>
      <c r="P130" s="16"/>
      <c r="Q130" s="19"/>
      <c r="R130" s="49"/>
      <c r="S130" s="49"/>
      <c r="T130" s="161"/>
      <c r="U130" s="161"/>
      <c r="V130" s="19"/>
      <c r="W130" s="102">
        <v>1</v>
      </c>
      <c r="X130" s="162">
        <f>COUNTIF(X122:X129,"1")</f>
        <v>0</v>
      </c>
      <c r="Y130" s="162"/>
      <c r="Z130" s="49"/>
      <c r="AA130" s="49"/>
      <c r="AB130" s="16"/>
      <c r="AC130" s="87">
        <f>SUM(AC122:AC129)</f>
        <v>0</v>
      </c>
      <c r="AD130" s="87">
        <f>SUM(AD122:AD129)</f>
        <v>0</v>
      </c>
      <c r="AE130" s="87">
        <f>SUM(AE122:AE129)</f>
        <v>0</v>
      </c>
      <c r="AF130" s="52"/>
      <c r="AG130" s="52"/>
      <c r="AH130" s="52">
        <f>SUM(AH122:AH129)</f>
        <v>0</v>
      </c>
      <c r="AI130" s="109">
        <f>SUM(AI122:AI129)</f>
        <v>0</v>
      </c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2"/>
      <c r="AU130" s="19"/>
    </row>
    <row r="131" spans="1:47" ht="12.75">
      <c r="A131" s="107"/>
      <c r="B131" s="108"/>
      <c r="C131" s="114"/>
      <c r="D131" s="16"/>
      <c r="E131" s="18"/>
      <c r="F131" s="18"/>
      <c r="G131" s="50"/>
      <c r="H131" s="19"/>
      <c r="I131" s="71"/>
      <c r="J131" s="114"/>
      <c r="K131" s="16"/>
      <c r="L131" s="16"/>
      <c r="M131" s="16"/>
      <c r="N131" s="50"/>
      <c r="O131" s="50"/>
      <c r="P131" s="16"/>
      <c r="Q131" s="19"/>
      <c r="R131" s="49"/>
      <c r="S131" s="49"/>
      <c r="T131" s="161"/>
      <c r="U131" s="161"/>
      <c r="V131" s="19"/>
      <c r="W131" s="16" t="s">
        <v>18</v>
      </c>
      <c r="X131" s="162">
        <f>COUNTIF(X122:X129,"X")</f>
        <v>0</v>
      </c>
      <c r="Y131" s="162"/>
      <c r="Z131" s="49"/>
      <c r="AA131" s="49"/>
      <c r="AB131" s="16"/>
      <c r="AC131" s="173">
        <f>SUM(AC130+AD130+AE130)</f>
        <v>0</v>
      </c>
      <c r="AD131" s="173"/>
      <c r="AE131" s="173"/>
      <c r="AF131" s="52"/>
      <c r="AG131" s="52"/>
      <c r="AH131" s="236">
        <f>SUM(AH130+AI130)</f>
        <v>0</v>
      </c>
      <c r="AI131" s="17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2"/>
      <c r="AU131" s="19"/>
    </row>
    <row r="132" spans="1:47" ht="16.5" thickBot="1">
      <c r="A132" s="107"/>
      <c r="B132" s="110"/>
      <c r="C132" s="86"/>
      <c r="D132" s="16"/>
      <c r="E132" s="18"/>
      <c r="F132" s="18"/>
      <c r="G132" s="50"/>
      <c r="H132" s="19"/>
      <c r="I132" s="71"/>
      <c r="J132" s="86"/>
      <c r="K132" s="16"/>
      <c r="L132" s="16"/>
      <c r="M132" s="16"/>
      <c r="N132" s="50"/>
      <c r="O132" s="50"/>
      <c r="P132" s="16"/>
      <c r="Q132" s="19"/>
      <c r="R132" s="49"/>
      <c r="S132" s="49"/>
      <c r="T132" s="161"/>
      <c r="U132" s="161"/>
      <c r="V132" s="19"/>
      <c r="W132" s="105">
        <v>2</v>
      </c>
      <c r="X132" s="162">
        <f>COUNTIF(X122:X129,"2")</f>
        <v>0</v>
      </c>
      <c r="Y132" s="162"/>
      <c r="Z132" s="49"/>
      <c r="AA132" s="49"/>
      <c r="AB132" s="16"/>
      <c r="AC132" s="87">
        <f>IF($AC$54=0,"",AC130/$AC$54*100)</f>
        <v>0</v>
      </c>
      <c r="AD132" s="87">
        <f>IF($AC$54=0,"",AD130/$AC$54*100)</f>
        <v>0</v>
      </c>
      <c r="AE132" s="87">
        <f>IF($AC$54=0,"",AE130/$AC$54*100)</f>
        <v>0</v>
      </c>
      <c r="AF132" s="52"/>
      <c r="AG132" s="52"/>
      <c r="AH132" s="52" t="e">
        <f>AH130/AH131*100</f>
        <v>#DIV/0!</v>
      </c>
      <c r="AI132" s="109" t="e">
        <f>AI130/AH131*100</f>
        <v>#DIV/0!</v>
      </c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2"/>
      <c r="AU132" s="19"/>
    </row>
    <row r="133" spans="1:46" ht="13.5" thickBot="1">
      <c r="A133" s="107"/>
      <c r="B133" s="169" t="s">
        <v>34</v>
      </c>
      <c r="C133" s="206" t="s">
        <v>61</v>
      </c>
      <c r="D133" s="13">
        <f aca="true" t="shared" si="229" ref="D133:D140">IF(T133&gt;U133,1,"")</f>
      </c>
      <c r="E133" s="14">
        <f aca="true" t="shared" si="230" ref="E133:E140">IF(T133="","",IF(C133=0,"",IF(T133=U133,1,"")))</f>
      </c>
      <c r="F133" s="11">
        <f aca="true" t="shared" si="231" ref="F133:F140">IF(U133&gt;T133,1,"")</f>
      </c>
      <c r="G133" s="9"/>
      <c r="H133" s="1"/>
      <c r="I133" s="71"/>
      <c r="J133" s="160" t="s">
        <v>73</v>
      </c>
      <c r="K133" s="13">
        <f aca="true" t="shared" si="232" ref="K133:K140">IF(U133&gt;T133,1,"")</f>
      </c>
      <c r="L133" s="15">
        <f aca="true" t="shared" si="233" ref="L133:L140">IF(U133="","",IF(J133=0,"",IF(T133=U133,1,"")))</f>
      </c>
      <c r="M133" s="12">
        <f aca="true" t="shared" si="234" ref="M133:M140">IF(T133&gt;U133,1,"")</f>
      </c>
      <c r="N133" s="9"/>
      <c r="O133" s="9"/>
      <c r="P133" s="9"/>
      <c r="Q133" s="1"/>
      <c r="R133" s="22"/>
      <c r="S133" s="23"/>
      <c r="T133" s="67"/>
      <c r="U133" s="196"/>
      <c r="X133" s="163">
        <f aca="true" t="shared" si="235" ref="X133:X143">IF(R133="","",IF(R133=S133,"X",IF(R133&lt;S133,2,IF(R133&gt;S133,1,0))))</f>
      </c>
      <c r="Y133" s="89">
        <f aca="true" t="shared" si="236" ref="Y133:Y140">IF(T133="","",IF(T133=U133,"X",IF(T133&lt;U133,2,IF(T133&gt;U133,1,0))))</f>
      </c>
      <c r="Z133" s="8">
        <f aca="true" t="shared" si="237" ref="Z133:Z140">(IF(T133="","",SUM(T133:U133)))</f>
      </c>
      <c r="AA133" s="6">
        <f aca="true" t="shared" si="238" ref="AA133:AA140">IF(R133="","",SUM(R133:S133))</f>
      </c>
      <c r="AB133" s="7">
        <f aca="true" t="shared" si="239" ref="AB133:AB140">IF(T133="","",Z133-AA133)</f>
      </c>
      <c r="AC133" s="115">
        <f aca="true" t="shared" si="240" ref="AC133:AC140">IF(AA133&gt;AB133,1,"")</f>
      </c>
      <c r="AD133" s="127">
        <f aca="true" t="shared" si="241" ref="AD133:AD140">IF(S133="","",IF(AA133=AB133,1,""))</f>
      </c>
      <c r="AE133" s="237">
        <f aca="true" t="shared" si="242" ref="AE133:AE140">IF(AB133&gt;AA133,1,"")</f>
      </c>
      <c r="AF133" s="26"/>
      <c r="AG133" s="26"/>
      <c r="AH133" s="79">
        <f aca="true" t="shared" si="243" ref="AH133:AH140">IF(Z133&lt;=2,1,"")</f>
      </c>
      <c r="AI133" s="232">
        <f>IF(Z133="","",IF(Z133&gt;=3,1,""))</f>
      </c>
      <c r="AJ133" s="246">
        <f aca="true" t="shared" si="244" ref="AJ133:AJ139">IF(AA133="","",IF(AA133&gt;0,1,""))</f>
      </c>
      <c r="AK133" s="27">
        <f aca="true" t="shared" si="245" ref="AK133:AK139">IF(AA133="","",IF(AA133&gt;=2,1,""))</f>
      </c>
      <c r="AL133" s="27">
        <f aca="true" t="shared" si="246" ref="AL133:AL139">IF(AB133="","",IF(AB133&gt;=2,1,""))</f>
      </c>
      <c r="AM133" s="27">
        <f aca="true" t="shared" si="247" ref="AM133:AM140">IF(Z133&lt;=1,1,"")</f>
      </c>
      <c r="AN133" s="27">
        <f aca="true" t="shared" si="248" ref="AN133:AN140">IF(Z133&lt;=2,1,"")</f>
      </c>
      <c r="AO133" s="27">
        <f aca="true" t="shared" si="249" ref="AO133:AO139">IF(Z133=2,1,IF(Z133=3,1,""))</f>
      </c>
      <c r="AP133" s="27">
        <f aca="true" t="shared" si="250" ref="AP133:AP139">IF(Z133="","",IF(Z133&gt;=3,1,""))</f>
      </c>
      <c r="AQ133" s="27">
        <f aca="true" t="shared" si="251" ref="AQ133:AQ139">IF(Z133="","",IF(Z133&gt;=4,1,""))</f>
      </c>
      <c r="AR133" s="27">
        <f aca="true" t="shared" si="252" ref="AR133:AR139">IF(Z133=4,1,IF(Z133=5,1,IF(Z133=6,1,"")))</f>
      </c>
      <c r="AS133" s="27">
        <f aca="true" t="shared" si="253" ref="AS133:AS139">IF(Z133="","",IF(Z133&gt;=5,1,""))</f>
      </c>
      <c r="AT133" s="247">
        <f aca="true" t="shared" si="254" ref="AT133:AT139">IF(Z133="","",IF(Z133&gt;=7,1,""))</f>
      </c>
    </row>
    <row r="134" spans="1:46" ht="13.5" thickBot="1">
      <c r="A134" s="107"/>
      <c r="B134" s="170"/>
      <c r="C134" s="206" t="s">
        <v>60</v>
      </c>
      <c r="D134" s="13">
        <f t="shared" si="229"/>
      </c>
      <c r="E134" s="14">
        <f t="shared" si="230"/>
      </c>
      <c r="F134" s="11">
        <f t="shared" si="231"/>
      </c>
      <c r="G134" s="9"/>
      <c r="H134" s="1"/>
      <c r="I134" s="71"/>
      <c r="J134" s="160" t="s">
        <v>57</v>
      </c>
      <c r="K134" s="13">
        <f t="shared" si="232"/>
      </c>
      <c r="L134" s="15">
        <f t="shared" si="233"/>
      </c>
      <c r="M134" s="12">
        <f t="shared" si="234"/>
      </c>
      <c r="N134" s="9"/>
      <c r="O134" s="9"/>
      <c r="P134" s="9"/>
      <c r="Q134" s="1"/>
      <c r="R134" s="197"/>
      <c r="S134" s="204"/>
      <c r="T134" s="69"/>
      <c r="U134" s="198"/>
      <c r="X134" s="78">
        <f t="shared" si="235"/>
      </c>
      <c r="Y134" s="27">
        <f t="shared" si="236"/>
      </c>
      <c r="Z134" s="8">
        <f t="shared" si="237"/>
      </c>
      <c r="AA134" s="6">
        <f t="shared" si="238"/>
      </c>
      <c r="AB134" s="7">
        <f t="shared" si="239"/>
      </c>
      <c r="AC134" s="115">
        <f t="shared" si="240"/>
      </c>
      <c r="AD134" s="127">
        <f t="shared" si="241"/>
      </c>
      <c r="AE134" s="237">
        <f t="shared" si="242"/>
      </c>
      <c r="AF134" s="26"/>
      <c r="AG134" s="26"/>
      <c r="AH134" s="81">
        <f t="shared" si="243"/>
      </c>
      <c r="AI134" s="113">
        <f aca="true" t="shared" si="255" ref="AI134:AI140">IF(Z134=2,1,IF(Z134=3,1,""))</f>
      </c>
      <c r="AJ134" s="248">
        <f t="shared" si="244"/>
      </c>
      <c r="AK134" s="234">
        <f t="shared" si="245"/>
      </c>
      <c r="AL134" s="234">
        <f t="shared" si="246"/>
      </c>
      <c r="AM134" s="234">
        <f t="shared" si="247"/>
      </c>
      <c r="AN134" s="234">
        <f t="shared" si="248"/>
      </c>
      <c r="AO134" s="234">
        <f t="shared" si="249"/>
      </c>
      <c r="AP134" s="234">
        <f t="shared" si="250"/>
      </c>
      <c r="AQ134" s="234">
        <f t="shared" si="251"/>
      </c>
      <c r="AR134" s="234">
        <f t="shared" si="252"/>
      </c>
      <c r="AS134" s="234">
        <f t="shared" si="253"/>
      </c>
      <c r="AT134" s="249">
        <f t="shared" si="254"/>
      </c>
    </row>
    <row r="135" spans="1:46" ht="13.5" thickBot="1">
      <c r="A135" s="107"/>
      <c r="B135" s="170"/>
      <c r="C135" s="206" t="s">
        <v>65</v>
      </c>
      <c r="D135" s="13">
        <f t="shared" si="229"/>
      </c>
      <c r="E135" s="14">
        <f t="shared" si="230"/>
      </c>
      <c r="F135" s="11">
        <f t="shared" si="231"/>
      </c>
      <c r="G135" s="9"/>
      <c r="H135" s="1"/>
      <c r="I135" s="71"/>
      <c r="J135" s="160" t="s">
        <v>78</v>
      </c>
      <c r="K135" s="13">
        <f t="shared" si="232"/>
      </c>
      <c r="L135" s="15">
        <f t="shared" si="233"/>
      </c>
      <c r="M135" s="12">
        <f t="shared" si="234"/>
      </c>
      <c r="N135" s="9"/>
      <c r="O135" s="9"/>
      <c r="P135" s="9"/>
      <c r="Q135" s="1"/>
      <c r="R135" s="197"/>
      <c r="S135" s="204"/>
      <c r="T135" s="69"/>
      <c r="U135" s="198"/>
      <c r="X135" s="78">
        <f t="shared" si="235"/>
      </c>
      <c r="Y135" s="27">
        <f t="shared" si="236"/>
      </c>
      <c r="Z135" s="8">
        <f t="shared" si="237"/>
      </c>
      <c r="AA135" s="6">
        <f t="shared" si="238"/>
      </c>
      <c r="AB135" s="7">
        <f t="shared" si="239"/>
      </c>
      <c r="AC135" s="115">
        <f t="shared" si="240"/>
      </c>
      <c r="AD135" s="127">
        <f t="shared" si="241"/>
      </c>
      <c r="AE135" s="237">
        <f t="shared" si="242"/>
      </c>
      <c r="AF135" s="26"/>
      <c r="AG135" s="26"/>
      <c r="AH135" s="81">
        <f t="shared" si="243"/>
      </c>
      <c r="AI135" s="113">
        <f t="shared" si="255"/>
      </c>
      <c r="AJ135" s="248">
        <f t="shared" si="244"/>
      </c>
      <c r="AK135" s="234">
        <f t="shared" si="245"/>
      </c>
      <c r="AL135" s="234">
        <f t="shared" si="246"/>
      </c>
      <c r="AM135" s="234">
        <f t="shared" si="247"/>
      </c>
      <c r="AN135" s="234">
        <f t="shared" si="248"/>
      </c>
      <c r="AO135" s="234">
        <f t="shared" si="249"/>
      </c>
      <c r="AP135" s="234">
        <f t="shared" si="250"/>
      </c>
      <c r="AQ135" s="234">
        <f t="shared" si="251"/>
      </c>
      <c r="AR135" s="234">
        <f t="shared" si="252"/>
      </c>
      <c r="AS135" s="234">
        <f t="shared" si="253"/>
      </c>
      <c r="AT135" s="249">
        <f t="shared" si="254"/>
      </c>
    </row>
    <row r="136" spans="1:46" ht="13.5" thickBot="1">
      <c r="A136" s="107"/>
      <c r="B136" s="170"/>
      <c r="C136" s="206" t="s">
        <v>70</v>
      </c>
      <c r="D136" s="13">
        <f t="shared" si="229"/>
      </c>
      <c r="E136" s="14">
        <f t="shared" si="230"/>
      </c>
      <c r="F136" s="11">
        <f t="shared" si="231"/>
      </c>
      <c r="G136" s="9"/>
      <c r="H136" s="1"/>
      <c r="I136" s="71"/>
      <c r="J136" s="160" t="s">
        <v>75</v>
      </c>
      <c r="K136" s="13">
        <f t="shared" si="232"/>
      </c>
      <c r="L136" s="15">
        <f t="shared" si="233"/>
      </c>
      <c r="M136" s="12">
        <f t="shared" si="234"/>
      </c>
      <c r="N136" s="9"/>
      <c r="O136" s="9"/>
      <c r="P136" s="9"/>
      <c r="Q136" s="1"/>
      <c r="R136" s="197"/>
      <c r="S136" s="204"/>
      <c r="T136" s="69"/>
      <c r="U136" s="198"/>
      <c r="X136" s="78">
        <f t="shared" si="235"/>
      </c>
      <c r="Y136" s="27">
        <f t="shared" si="236"/>
      </c>
      <c r="Z136" s="8">
        <f t="shared" si="237"/>
      </c>
      <c r="AA136" s="6">
        <f t="shared" si="238"/>
      </c>
      <c r="AB136" s="7">
        <f t="shared" si="239"/>
      </c>
      <c r="AC136" s="118">
        <f t="shared" si="240"/>
      </c>
      <c r="AD136" s="128">
        <f t="shared" si="241"/>
      </c>
      <c r="AE136" s="238">
        <f t="shared" si="242"/>
      </c>
      <c r="AF136" s="26"/>
      <c r="AG136" s="26"/>
      <c r="AH136" s="81">
        <f t="shared" si="243"/>
      </c>
      <c r="AI136" s="113">
        <f t="shared" si="255"/>
      </c>
      <c r="AJ136" s="248">
        <f t="shared" si="244"/>
      </c>
      <c r="AK136" s="234">
        <f t="shared" si="245"/>
      </c>
      <c r="AL136" s="234">
        <f t="shared" si="246"/>
      </c>
      <c r="AM136" s="234">
        <f t="shared" si="247"/>
      </c>
      <c r="AN136" s="234">
        <f t="shared" si="248"/>
      </c>
      <c r="AO136" s="234">
        <f t="shared" si="249"/>
      </c>
      <c r="AP136" s="234">
        <f t="shared" si="250"/>
      </c>
      <c r="AQ136" s="234">
        <f t="shared" si="251"/>
      </c>
      <c r="AR136" s="234">
        <f t="shared" si="252"/>
      </c>
      <c r="AS136" s="234">
        <f t="shared" si="253"/>
      </c>
      <c r="AT136" s="249">
        <f t="shared" si="254"/>
      </c>
    </row>
    <row r="137" spans="1:46" ht="13.5" thickBot="1">
      <c r="A137" s="107"/>
      <c r="B137" s="170"/>
      <c r="C137" s="206" t="s">
        <v>66</v>
      </c>
      <c r="D137" s="13">
        <f t="shared" si="229"/>
      </c>
      <c r="E137" s="14">
        <f t="shared" si="230"/>
      </c>
      <c r="F137" s="11">
        <f t="shared" si="231"/>
      </c>
      <c r="G137" s="9"/>
      <c r="H137" s="1"/>
      <c r="I137" s="71"/>
      <c r="J137" s="160" t="s">
        <v>79</v>
      </c>
      <c r="K137" s="13">
        <f t="shared" si="232"/>
      </c>
      <c r="L137" s="15">
        <f t="shared" si="233"/>
      </c>
      <c r="M137" s="12">
        <f t="shared" si="234"/>
      </c>
      <c r="N137" s="9"/>
      <c r="O137" s="9"/>
      <c r="P137" s="9"/>
      <c r="Q137" s="1"/>
      <c r="R137" s="197"/>
      <c r="S137" s="204"/>
      <c r="T137" s="69"/>
      <c r="U137" s="198"/>
      <c r="X137" s="78">
        <f t="shared" si="235"/>
      </c>
      <c r="Y137" s="27">
        <f t="shared" si="236"/>
      </c>
      <c r="Z137" s="8">
        <f t="shared" si="237"/>
      </c>
      <c r="AA137" s="6">
        <f t="shared" si="238"/>
      </c>
      <c r="AB137" s="7">
        <f t="shared" si="239"/>
      </c>
      <c r="AC137" s="115">
        <f t="shared" si="240"/>
      </c>
      <c r="AD137" s="127">
        <f t="shared" si="241"/>
      </c>
      <c r="AE137" s="237">
        <f t="shared" si="242"/>
      </c>
      <c r="AF137" s="26"/>
      <c r="AG137" s="26"/>
      <c r="AH137" s="81">
        <f t="shared" si="243"/>
      </c>
      <c r="AI137" s="113">
        <f t="shared" si="255"/>
      </c>
      <c r="AJ137" s="248">
        <f t="shared" si="244"/>
      </c>
      <c r="AK137" s="234">
        <f t="shared" si="245"/>
      </c>
      <c r="AL137" s="234">
        <f t="shared" si="246"/>
      </c>
      <c r="AM137" s="234">
        <f t="shared" si="247"/>
      </c>
      <c r="AN137" s="234">
        <f t="shared" si="248"/>
      </c>
      <c r="AO137" s="234">
        <f t="shared" si="249"/>
      </c>
      <c r="AP137" s="234">
        <f t="shared" si="250"/>
      </c>
      <c r="AQ137" s="234">
        <f t="shared" si="251"/>
      </c>
      <c r="AR137" s="234">
        <f t="shared" si="252"/>
      </c>
      <c r="AS137" s="234">
        <f t="shared" si="253"/>
      </c>
      <c r="AT137" s="249">
        <f t="shared" si="254"/>
      </c>
    </row>
    <row r="138" spans="1:46" ht="13.5" thickBot="1">
      <c r="A138" s="107"/>
      <c r="B138" s="170"/>
      <c r="C138" s="206" t="s">
        <v>69</v>
      </c>
      <c r="D138" s="13">
        <f t="shared" si="229"/>
      </c>
      <c r="E138" s="14">
        <f t="shared" si="230"/>
      </c>
      <c r="F138" s="11">
        <f t="shared" si="231"/>
      </c>
      <c r="G138" s="9"/>
      <c r="H138" s="1"/>
      <c r="I138" s="71"/>
      <c r="J138" s="160" t="s">
        <v>72</v>
      </c>
      <c r="K138" s="13">
        <f t="shared" si="232"/>
      </c>
      <c r="L138" s="15">
        <f t="shared" si="233"/>
      </c>
      <c r="M138" s="12">
        <f t="shared" si="234"/>
      </c>
      <c r="N138" s="9"/>
      <c r="O138" s="9"/>
      <c r="P138" s="9"/>
      <c r="Q138" s="1"/>
      <c r="R138" s="197"/>
      <c r="S138" s="204"/>
      <c r="T138" s="69"/>
      <c r="U138" s="198"/>
      <c r="X138" s="78">
        <f t="shared" si="235"/>
      </c>
      <c r="Y138" s="27">
        <f t="shared" si="236"/>
      </c>
      <c r="Z138" s="8">
        <f t="shared" si="237"/>
      </c>
      <c r="AA138" s="6">
        <f t="shared" si="238"/>
      </c>
      <c r="AB138" s="7">
        <f t="shared" si="239"/>
      </c>
      <c r="AC138" s="115">
        <f t="shared" si="240"/>
      </c>
      <c r="AD138" s="127">
        <f t="shared" si="241"/>
      </c>
      <c r="AE138" s="237">
        <f t="shared" si="242"/>
      </c>
      <c r="AF138" s="26"/>
      <c r="AG138" s="26"/>
      <c r="AH138" s="81">
        <f t="shared" si="243"/>
      </c>
      <c r="AI138" s="113">
        <f t="shared" si="255"/>
      </c>
      <c r="AJ138" s="248">
        <f t="shared" si="244"/>
      </c>
      <c r="AK138" s="234">
        <f t="shared" si="245"/>
      </c>
      <c r="AL138" s="234">
        <f t="shared" si="246"/>
      </c>
      <c r="AM138" s="234">
        <f t="shared" si="247"/>
      </c>
      <c r="AN138" s="234">
        <f t="shared" si="248"/>
      </c>
      <c r="AO138" s="234">
        <f t="shared" si="249"/>
      </c>
      <c r="AP138" s="234">
        <f t="shared" si="250"/>
      </c>
      <c r="AQ138" s="234">
        <f t="shared" si="251"/>
      </c>
      <c r="AR138" s="234">
        <f t="shared" si="252"/>
      </c>
      <c r="AS138" s="234">
        <f t="shared" si="253"/>
      </c>
      <c r="AT138" s="249">
        <f t="shared" si="254"/>
      </c>
    </row>
    <row r="139" spans="1:46" ht="13.5" thickBot="1">
      <c r="A139" s="107"/>
      <c r="B139" s="170"/>
      <c r="C139" s="206" t="s">
        <v>52</v>
      </c>
      <c r="D139" s="13">
        <f t="shared" si="229"/>
      </c>
      <c r="E139" s="14">
        <f t="shared" si="230"/>
      </c>
      <c r="F139" s="11">
        <f t="shared" si="231"/>
      </c>
      <c r="G139" s="9"/>
      <c r="H139" s="1"/>
      <c r="I139" s="71"/>
      <c r="J139" s="160" t="s">
        <v>56</v>
      </c>
      <c r="K139" s="13">
        <f t="shared" si="232"/>
      </c>
      <c r="L139" s="15">
        <f t="shared" si="233"/>
      </c>
      <c r="M139" s="12">
        <f t="shared" si="234"/>
      </c>
      <c r="N139" s="9"/>
      <c r="O139" s="9"/>
      <c r="P139" s="9"/>
      <c r="Q139" s="1"/>
      <c r="R139" s="197"/>
      <c r="S139" s="204"/>
      <c r="T139" s="69"/>
      <c r="U139" s="198"/>
      <c r="X139" s="78">
        <f t="shared" si="235"/>
      </c>
      <c r="Y139" s="27">
        <f t="shared" si="236"/>
      </c>
      <c r="Z139" s="8">
        <f t="shared" si="237"/>
      </c>
      <c r="AA139" s="6">
        <f t="shared" si="238"/>
      </c>
      <c r="AB139" s="7">
        <f t="shared" si="239"/>
      </c>
      <c r="AC139" s="115">
        <f t="shared" si="240"/>
      </c>
      <c r="AD139" s="127">
        <f t="shared" si="241"/>
      </c>
      <c r="AE139" s="237">
        <f t="shared" si="242"/>
      </c>
      <c r="AF139" s="26"/>
      <c r="AG139" s="26"/>
      <c r="AH139" s="81">
        <f t="shared" si="243"/>
      </c>
      <c r="AI139" s="113">
        <f t="shared" si="255"/>
      </c>
      <c r="AJ139" s="248">
        <f t="shared" si="244"/>
      </c>
      <c r="AK139" s="234">
        <f t="shared" si="245"/>
      </c>
      <c r="AL139" s="234">
        <f t="shared" si="246"/>
      </c>
      <c r="AM139" s="234">
        <f t="shared" si="247"/>
      </c>
      <c r="AN139" s="234">
        <f t="shared" si="248"/>
      </c>
      <c r="AO139" s="234">
        <f t="shared" si="249"/>
      </c>
      <c r="AP139" s="234">
        <f t="shared" si="250"/>
      </c>
      <c r="AQ139" s="234">
        <f t="shared" si="251"/>
      </c>
      <c r="AR139" s="234">
        <f t="shared" si="252"/>
      </c>
      <c r="AS139" s="234">
        <f t="shared" si="253"/>
      </c>
      <c r="AT139" s="249">
        <f t="shared" si="254"/>
      </c>
    </row>
    <row r="140" spans="1:46" ht="13.5" thickBot="1">
      <c r="A140" s="107"/>
      <c r="B140" s="171"/>
      <c r="C140" s="206" t="s">
        <v>53</v>
      </c>
      <c r="D140" s="13">
        <f t="shared" si="229"/>
      </c>
      <c r="E140" s="14">
        <f t="shared" si="230"/>
      </c>
      <c r="F140" s="11">
        <f t="shared" si="231"/>
      </c>
      <c r="G140" s="9"/>
      <c r="H140" s="1"/>
      <c r="I140" s="71"/>
      <c r="J140" s="160" t="s">
        <v>76</v>
      </c>
      <c r="K140" s="13">
        <f t="shared" si="232"/>
      </c>
      <c r="L140" s="15">
        <f t="shared" si="233"/>
      </c>
      <c r="M140" s="12">
        <f t="shared" si="234"/>
      </c>
      <c r="N140" s="9"/>
      <c r="O140" s="9"/>
      <c r="P140" s="9"/>
      <c r="Q140" s="1"/>
      <c r="R140" s="199"/>
      <c r="S140" s="205"/>
      <c r="T140" s="70"/>
      <c r="U140" s="200"/>
      <c r="X140" s="78">
        <f t="shared" si="235"/>
      </c>
      <c r="Y140" s="27">
        <f t="shared" si="236"/>
      </c>
      <c r="Z140" s="8">
        <f t="shared" si="237"/>
      </c>
      <c r="AA140" s="6">
        <f t="shared" si="238"/>
      </c>
      <c r="AB140" s="7">
        <f t="shared" si="239"/>
      </c>
      <c r="AC140" s="118">
        <f t="shared" si="240"/>
      </c>
      <c r="AD140" s="128">
        <f t="shared" si="241"/>
      </c>
      <c r="AE140" s="238">
        <f t="shared" si="242"/>
      </c>
      <c r="AF140" s="26"/>
      <c r="AG140" s="26"/>
      <c r="AH140" s="83">
        <f t="shared" si="243"/>
      </c>
      <c r="AI140" s="233">
        <f t="shared" si="255"/>
      </c>
      <c r="AJ140" s="267"/>
      <c r="AK140" s="268"/>
      <c r="AL140" s="268"/>
      <c r="AM140" s="251">
        <f t="shared" si="247"/>
      </c>
      <c r="AN140" s="251">
        <f t="shared" si="248"/>
      </c>
      <c r="AO140" s="268"/>
      <c r="AP140" s="268"/>
      <c r="AQ140" s="268"/>
      <c r="AR140" s="268"/>
      <c r="AS140" s="268"/>
      <c r="AT140" s="269"/>
    </row>
    <row r="141" spans="1:47" ht="12.75">
      <c r="A141" s="107"/>
      <c r="B141" s="108"/>
      <c r="C141" s="114"/>
      <c r="D141" s="16"/>
      <c r="E141" s="18"/>
      <c r="F141" s="18"/>
      <c r="G141" s="50"/>
      <c r="H141" s="19"/>
      <c r="I141" s="71"/>
      <c r="J141" s="114"/>
      <c r="K141" s="16"/>
      <c r="L141" s="16"/>
      <c r="M141" s="16"/>
      <c r="N141" s="50"/>
      <c r="O141" s="50"/>
      <c r="P141" s="16"/>
      <c r="Q141" s="19"/>
      <c r="R141" s="49"/>
      <c r="S141" s="49"/>
      <c r="T141" s="161"/>
      <c r="U141" s="161"/>
      <c r="V141" s="19"/>
      <c r="W141" s="102">
        <v>1</v>
      </c>
      <c r="X141" s="162">
        <f>COUNTIF(X133:X140,"1")</f>
        <v>0</v>
      </c>
      <c r="Y141" s="162"/>
      <c r="Z141" s="49"/>
      <c r="AA141" s="49"/>
      <c r="AB141" s="16"/>
      <c r="AC141" s="87">
        <f>SUM(AC133:AC140)</f>
        <v>0</v>
      </c>
      <c r="AD141" s="87">
        <f>SUM(AD133:AD140)</f>
        <v>0</v>
      </c>
      <c r="AE141" s="87">
        <f>SUM(AE133:AE140)</f>
        <v>0</v>
      </c>
      <c r="AF141" s="52"/>
      <c r="AG141" s="52"/>
      <c r="AH141" s="52">
        <f>SUM(AH133:AH140)</f>
        <v>0</v>
      </c>
      <c r="AI141" s="109">
        <f>SUM(AI133:AI140)</f>
        <v>0</v>
      </c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2"/>
      <c r="AU141" s="19"/>
    </row>
    <row r="142" spans="1:47" ht="12.75">
      <c r="A142" s="107"/>
      <c r="B142" s="108"/>
      <c r="C142" s="114"/>
      <c r="D142" s="16"/>
      <c r="E142" s="18"/>
      <c r="F142" s="18"/>
      <c r="G142" s="50"/>
      <c r="H142" s="19"/>
      <c r="I142" s="71"/>
      <c r="J142" s="114"/>
      <c r="K142" s="16"/>
      <c r="L142" s="16"/>
      <c r="M142" s="16"/>
      <c r="N142" s="50"/>
      <c r="O142" s="50"/>
      <c r="P142" s="16"/>
      <c r="Q142" s="19"/>
      <c r="R142" s="49"/>
      <c r="S142" s="49"/>
      <c r="T142" s="161"/>
      <c r="U142" s="161"/>
      <c r="V142" s="19"/>
      <c r="W142" s="16" t="s">
        <v>18</v>
      </c>
      <c r="X142" s="162">
        <f>COUNTIF(X133:X140,"X")</f>
        <v>0</v>
      </c>
      <c r="Y142" s="162"/>
      <c r="Z142" s="49"/>
      <c r="AA142" s="49"/>
      <c r="AB142" s="16"/>
      <c r="AC142" s="173">
        <f>SUM(AC141+AD141+AE141)</f>
        <v>0</v>
      </c>
      <c r="AD142" s="173"/>
      <c r="AE142" s="173"/>
      <c r="AF142" s="52"/>
      <c r="AG142" s="52"/>
      <c r="AH142" s="236">
        <f>SUM(AH141+AI141)</f>
        <v>0</v>
      </c>
      <c r="AI142" s="17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2"/>
      <c r="AU142" s="19"/>
    </row>
    <row r="143" spans="1:47" ht="16.5" thickBot="1">
      <c r="A143" s="107"/>
      <c r="B143" s="110"/>
      <c r="C143" s="86"/>
      <c r="D143" s="16"/>
      <c r="E143" s="18"/>
      <c r="F143" s="18"/>
      <c r="G143" s="50"/>
      <c r="H143" s="19"/>
      <c r="I143" s="71"/>
      <c r="J143" s="86"/>
      <c r="K143" s="16"/>
      <c r="L143" s="16"/>
      <c r="M143" s="16"/>
      <c r="N143" s="50"/>
      <c r="O143" s="50"/>
      <c r="P143" s="16"/>
      <c r="Q143" s="19"/>
      <c r="R143" s="49"/>
      <c r="S143" s="49"/>
      <c r="T143" s="161"/>
      <c r="U143" s="161"/>
      <c r="V143" s="19"/>
      <c r="W143" s="105">
        <v>2</v>
      </c>
      <c r="X143" s="162">
        <f>COUNTIF(X133:X140,"2")</f>
        <v>0</v>
      </c>
      <c r="Y143" s="162"/>
      <c r="Z143" s="49"/>
      <c r="AA143" s="49"/>
      <c r="AB143" s="16"/>
      <c r="AC143" s="87">
        <f>IF($AC$54=0,"",AC141/$AC$54*100)</f>
        <v>0</v>
      </c>
      <c r="AD143" s="87">
        <f>IF($AC$54=0,"",AD141/$AC$54*100)</f>
        <v>0</v>
      </c>
      <c r="AE143" s="87">
        <f>IF($AC$54=0,"",AE141/$AC$54*100)</f>
        <v>0</v>
      </c>
      <c r="AF143" s="52"/>
      <c r="AG143" s="52"/>
      <c r="AH143" s="52" t="e">
        <f>AH141/AH142*100</f>
        <v>#DIV/0!</v>
      </c>
      <c r="AI143" s="109" t="e">
        <f>AI141/AH142*100</f>
        <v>#DIV/0!</v>
      </c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2"/>
      <c r="AU143" s="19"/>
    </row>
    <row r="144" spans="1:46" ht="13.5" thickBot="1">
      <c r="A144" s="107"/>
      <c r="B144" s="169" t="s">
        <v>35</v>
      </c>
      <c r="C144" s="206" t="s">
        <v>75</v>
      </c>
      <c r="D144" s="13">
        <f aca="true" t="shared" si="256" ref="D144:D151">IF(T144&gt;U144,1,"")</f>
      </c>
      <c r="E144" s="14">
        <f aca="true" t="shared" si="257" ref="E144:E151">IF(T144="","",IF(C144=0,"",IF(T144=U144,1,"")))</f>
      </c>
      <c r="F144" s="11">
        <f aca="true" t="shared" si="258" ref="F144:F151">IF(U144&gt;T144,1,"")</f>
      </c>
      <c r="G144" s="9"/>
      <c r="H144" s="1"/>
      <c r="I144" s="71"/>
      <c r="J144" s="160" t="s">
        <v>56</v>
      </c>
      <c r="K144" s="13">
        <f aca="true" t="shared" si="259" ref="K144:K151">IF(U144&gt;T144,1,"")</f>
      </c>
      <c r="L144" s="15">
        <f aca="true" t="shared" si="260" ref="L144:L151">IF(U144="","",IF(J144=0,"",IF(T144=U144,1,"")))</f>
      </c>
      <c r="M144" s="12">
        <f aca="true" t="shared" si="261" ref="M144:M151">IF(T144&gt;U144,1,"")</f>
      </c>
      <c r="N144" s="9"/>
      <c r="O144" s="9"/>
      <c r="P144" s="9"/>
      <c r="Q144" s="1"/>
      <c r="R144" s="22"/>
      <c r="S144" s="23"/>
      <c r="T144" s="67"/>
      <c r="U144" s="196"/>
      <c r="X144" s="163">
        <f aca="true" t="shared" si="262" ref="X144:X154">IF(R144="","",IF(R144=S144,"X",IF(R144&lt;S144,2,IF(R144&gt;S144,1,0))))</f>
      </c>
      <c r="Y144" s="89">
        <f aca="true" t="shared" si="263" ref="Y144:Y151">IF(T144="","",IF(T144=U144,"X",IF(T144&lt;U144,2,IF(T144&gt;U144,1,0))))</f>
      </c>
      <c r="Z144" s="98">
        <f aca="true" t="shared" si="264" ref="Z144:Z151">(IF(T144="","",SUM(T144:U144)))</f>
      </c>
      <c r="AA144" s="99">
        <f aca="true" t="shared" si="265" ref="AA144:AA151">IF(R144="","",SUM(R144:S144))</f>
      </c>
      <c r="AB144" s="100">
        <f aca="true" t="shared" si="266" ref="AB144:AB151">IF(T144="","",Z144-AA144)</f>
      </c>
      <c r="AC144" s="124">
        <f aca="true" t="shared" si="267" ref="AC144:AC151">IF(AA144&gt;AB144,1,"")</f>
      </c>
      <c r="AD144" s="130">
        <f aca="true" t="shared" si="268" ref="AD144:AD151">IF(S144="","",IF(AA144=AB144,1,""))</f>
      </c>
      <c r="AE144" s="125">
        <f aca="true" t="shared" si="269" ref="AE144:AE151">IF(AB144&gt;AA144,1,"")</f>
      </c>
      <c r="AF144" s="26"/>
      <c r="AG144" s="26"/>
      <c r="AH144" s="79">
        <f aca="true" t="shared" si="270" ref="AH144:AH151">IF(Z144&lt;=2,1,"")</f>
      </c>
      <c r="AI144" s="232">
        <f>IF(Z144="","",IF(Z144&gt;=3,1,""))</f>
      </c>
      <c r="AJ144" s="246">
        <f aca="true" t="shared" si="271" ref="AJ144:AJ150">IF(AA144="","",IF(AA144&gt;0,1,""))</f>
      </c>
      <c r="AK144" s="27">
        <f aca="true" t="shared" si="272" ref="AK144:AK150">IF(AA144="","",IF(AA144&gt;=2,1,""))</f>
      </c>
      <c r="AL144" s="27">
        <f aca="true" t="shared" si="273" ref="AL144:AL150">IF(AB144="","",IF(AB144&gt;=2,1,""))</f>
      </c>
      <c r="AM144" s="27">
        <f aca="true" t="shared" si="274" ref="AM144:AM151">IF(Z144&lt;=1,1,"")</f>
      </c>
      <c r="AN144" s="27">
        <f aca="true" t="shared" si="275" ref="AN144:AN151">IF(Z144&lt;=2,1,"")</f>
      </c>
      <c r="AO144" s="27">
        <f aca="true" t="shared" si="276" ref="AO144:AO150">IF(Z144=2,1,IF(Z144=3,1,""))</f>
      </c>
      <c r="AP144" s="27">
        <f aca="true" t="shared" si="277" ref="AP144:AP150">IF(Z144="","",IF(Z144&gt;=3,1,""))</f>
      </c>
      <c r="AQ144" s="27">
        <f aca="true" t="shared" si="278" ref="AQ144:AQ150">IF(Z144="","",IF(Z144&gt;=4,1,""))</f>
      </c>
      <c r="AR144" s="27">
        <f aca="true" t="shared" si="279" ref="AR144:AR150">IF(Z144=4,1,IF(Z144=5,1,IF(Z144=6,1,"")))</f>
      </c>
      <c r="AS144" s="27">
        <f aca="true" t="shared" si="280" ref="AS144:AS150">IF(Z144="","",IF(Z144&gt;=5,1,""))</f>
      </c>
      <c r="AT144" s="247">
        <f aca="true" t="shared" si="281" ref="AT144:AT150">IF(Z144="","",IF(Z144&gt;=7,1,""))</f>
      </c>
    </row>
    <row r="145" spans="1:46" ht="13.5" thickBot="1">
      <c r="A145" s="107"/>
      <c r="B145" s="170"/>
      <c r="C145" s="206" t="s">
        <v>76</v>
      </c>
      <c r="D145" s="13">
        <f t="shared" si="256"/>
      </c>
      <c r="E145" s="14">
        <f t="shared" si="257"/>
      </c>
      <c r="F145" s="11">
        <f t="shared" si="258"/>
      </c>
      <c r="G145" s="9"/>
      <c r="H145" s="1"/>
      <c r="I145" s="71"/>
      <c r="J145" s="160" t="s">
        <v>66</v>
      </c>
      <c r="K145" s="13">
        <f t="shared" si="259"/>
      </c>
      <c r="L145" s="15">
        <f t="shared" si="260"/>
      </c>
      <c r="M145" s="12">
        <f t="shared" si="261"/>
      </c>
      <c r="N145" s="9"/>
      <c r="O145" s="9"/>
      <c r="P145" s="9"/>
      <c r="Q145" s="1"/>
      <c r="R145" s="197"/>
      <c r="S145" s="204"/>
      <c r="T145" s="69"/>
      <c r="U145" s="198"/>
      <c r="X145" s="78">
        <f t="shared" si="262"/>
      </c>
      <c r="Y145" s="27">
        <f t="shared" si="263"/>
      </c>
      <c r="Z145" s="8">
        <f t="shared" si="264"/>
      </c>
      <c r="AA145" s="6">
        <f t="shared" si="265"/>
      </c>
      <c r="AB145" s="7">
        <f t="shared" si="266"/>
      </c>
      <c r="AC145" s="115">
        <f t="shared" si="267"/>
      </c>
      <c r="AD145" s="127">
        <f t="shared" si="268"/>
      </c>
      <c r="AE145" s="116">
        <f t="shared" si="269"/>
      </c>
      <c r="AF145" s="26"/>
      <c r="AG145" s="26"/>
      <c r="AH145" s="81">
        <f t="shared" si="270"/>
      </c>
      <c r="AI145" s="113">
        <f aca="true" t="shared" si="282" ref="AI145:AI151">IF(Z145=2,1,IF(Z145=3,1,""))</f>
      </c>
      <c r="AJ145" s="248">
        <f t="shared" si="271"/>
      </c>
      <c r="AK145" s="234">
        <f t="shared" si="272"/>
      </c>
      <c r="AL145" s="234">
        <f t="shared" si="273"/>
      </c>
      <c r="AM145" s="234">
        <f t="shared" si="274"/>
      </c>
      <c r="AN145" s="234">
        <f t="shared" si="275"/>
      </c>
      <c r="AO145" s="234">
        <f t="shared" si="276"/>
      </c>
      <c r="AP145" s="234">
        <f t="shared" si="277"/>
      </c>
      <c r="AQ145" s="234">
        <f t="shared" si="278"/>
      </c>
      <c r="AR145" s="234">
        <f t="shared" si="279"/>
      </c>
      <c r="AS145" s="234">
        <f t="shared" si="280"/>
      </c>
      <c r="AT145" s="249">
        <f t="shared" si="281"/>
      </c>
    </row>
    <row r="146" spans="1:46" ht="13.5" thickBot="1">
      <c r="A146" s="107"/>
      <c r="B146" s="170"/>
      <c r="C146" s="206" t="s">
        <v>57</v>
      </c>
      <c r="D146" s="13">
        <f t="shared" si="256"/>
      </c>
      <c r="E146" s="14">
        <f t="shared" si="257"/>
      </c>
      <c r="F146" s="11">
        <f t="shared" si="258"/>
      </c>
      <c r="G146" s="9"/>
      <c r="H146" s="1"/>
      <c r="I146" s="71"/>
      <c r="J146" s="160" t="s">
        <v>69</v>
      </c>
      <c r="K146" s="13">
        <f t="shared" si="259"/>
      </c>
      <c r="L146" s="15">
        <f t="shared" si="260"/>
      </c>
      <c r="M146" s="12">
        <f t="shared" si="261"/>
      </c>
      <c r="N146" s="9"/>
      <c r="O146" s="9"/>
      <c r="P146" s="9"/>
      <c r="Q146" s="1"/>
      <c r="R146" s="197"/>
      <c r="S146" s="204"/>
      <c r="T146" s="69"/>
      <c r="U146" s="198"/>
      <c r="X146" s="78">
        <f t="shared" si="262"/>
      </c>
      <c r="Y146" s="27">
        <f t="shared" si="263"/>
      </c>
      <c r="Z146" s="8">
        <f t="shared" si="264"/>
      </c>
      <c r="AA146" s="6">
        <f t="shared" si="265"/>
      </c>
      <c r="AB146" s="7">
        <f t="shared" si="266"/>
      </c>
      <c r="AC146" s="115">
        <f t="shared" si="267"/>
      </c>
      <c r="AD146" s="127">
        <f t="shared" si="268"/>
      </c>
      <c r="AE146" s="116">
        <f t="shared" si="269"/>
      </c>
      <c r="AF146" s="26"/>
      <c r="AG146" s="26"/>
      <c r="AH146" s="81">
        <f t="shared" si="270"/>
      </c>
      <c r="AI146" s="113">
        <f t="shared" si="282"/>
      </c>
      <c r="AJ146" s="248">
        <f t="shared" si="271"/>
      </c>
      <c r="AK146" s="234">
        <f t="shared" si="272"/>
      </c>
      <c r="AL146" s="234">
        <f t="shared" si="273"/>
      </c>
      <c r="AM146" s="234">
        <f t="shared" si="274"/>
      </c>
      <c r="AN146" s="234">
        <f t="shared" si="275"/>
      </c>
      <c r="AO146" s="234">
        <f t="shared" si="276"/>
      </c>
      <c r="AP146" s="234">
        <f t="shared" si="277"/>
      </c>
      <c r="AQ146" s="234">
        <f t="shared" si="278"/>
      </c>
      <c r="AR146" s="234">
        <f t="shared" si="279"/>
      </c>
      <c r="AS146" s="234">
        <f t="shared" si="280"/>
      </c>
      <c r="AT146" s="249">
        <f t="shared" si="281"/>
      </c>
    </row>
    <row r="147" spans="1:46" ht="13.5" thickBot="1">
      <c r="A147" s="107"/>
      <c r="B147" s="170"/>
      <c r="C147" s="206" t="s">
        <v>78</v>
      </c>
      <c r="D147" s="13">
        <f t="shared" si="256"/>
      </c>
      <c r="E147" s="14">
        <f t="shared" si="257"/>
      </c>
      <c r="F147" s="11">
        <f t="shared" si="258"/>
      </c>
      <c r="G147" s="9"/>
      <c r="H147" s="1"/>
      <c r="I147" s="71"/>
      <c r="J147" s="160" t="s">
        <v>52</v>
      </c>
      <c r="K147" s="13">
        <f t="shared" si="259"/>
      </c>
      <c r="L147" s="15">
        <f t="shared" si="260"/>
      </c>
      <c r="M147" s="12">
        <f t="shared" si="261"/>
      </c>
      <c r="N147" s="9"/>
      <c r="O147" s="9"/>
      <c r="P147" s="9"/>
      <c r="Q147" s="1"/>
      <c r="R147" s="197"/>
      <c r="S147" s="204"/>
      <c r="T147" s="69"/>
      <c r="U147" s="198"/>
      <c r="X147" s="78">
        <f t="shared" si="262"/>
      </c>
      <c r="Y147" s="27">
        <f t="shared" si="263"/>
      </c>
      <c r="Z147" s="8">
        <f t="shared" si="264"/>
      </c>
      <c r="AA147" s="6">
        <f t="shared" si="265"/>
      </c>
      <c r="AB147" s="7">
        <f t="shared" si="266"/>
      </c>
      <c r="AC147" s="118">
        <f t="shared" si="267"/>
      </c>
      <c r="AD147" s="128">
        <f t="shared" si="268"/>
      </c>
      <c r="AE147" s="119">
        <f t="shared" si="269"/>
      </c>
      <c r="AF147" s="26"/>
      <c r="AG147" s="26"/>
      <c r="AH147" s="81">
        <f t="shared" si="270"/>
      </c>
      <c r="AI147" s="113">
        <f t="shared" si="282"/>
      </c>
      <c r="AJ147" s="248">
        <f t="shared" si="271"/>
      </c>
      <c r="AK147" s="234">
        <f t="shared" si="272"/>
      </c>
      <c r="AL147" s="234">
        <f t="shared" si="273"/>
      </c>
      <c r="AM147" s="234">
        <f t="shared" si="274"/>
      </c>
      <c r="AN147" s="234">
        <f t="shared" si="275"/>
      </c>
      <c r="AO147" s="234">
        <f t="shared" si="276"/>
      </c>
      <c r="AP147" s="234">
        <f t="shared" si="277"/>
      </c>
      <c r="AQ147" s="234">
        <f t="shared" si="278"/>
      </c>
      <c r="AR147" s="234">
        <f t="shared" si="279"/>
      </c>
      <c r="AS147" s="234">
        <f t="shared" si="280"/>
      </c>
      <c r="AT147" s="249">
        <f t="shared" si="281"/>
      </c>
    </row>
    <row r="148" spans="1:46" ht="13.5" thickBot="1">
      <c r="A148" s="107"/>
      <c r="B148" s="170"/>
      <c r="C148" s="206" t="s">
        <v>73</v>
      </c>
      <c r="D148" s="13">
        <f t="shared" si="256"/>
      </c>
      <c r="E148" s="14">
        <f t="shared" si="257"/>
      </c>
      <c r="F148" s="11">
        <f t="shared" si="258"/>
      </c>
      <c r="G148" s="9"/>
      <c r="H148" s="1"/>
      <c r="I148" s="71"/>
      <c r="J148" s="160" t="s">
        <v>60</v>
      </c>
      <c r="K148" s="13">
        <f t="shared" si="259"/>
      </c>
      <c r="L148" s="15">
        <f t="shared" si="260"/>
      </c>
      <c r="M148" s="12">
        <f t="shared" si="261"/>
      </c>
      <c r="N148" s="9"/>
      <c r="O148" s="9"/>
      <c r="P148" s="9"/>
      <c r="Q148" s="1"/>
      <c r="R148" s="197"/>
      <c r="S148" s="204"/>
      <c r="T148" s="69"/>
      <c r="U148" s="198"/>
      <c r="X148" s="78">
        <f t="shared" si="262"/>
      </c>
      <c r="Y148" s="27">
        <f t="shared" si="263"/>
      </c>
      <c r="Z148" s="8">
        <f t="shared" si="264"/>
      </c>
      <c r="AA148" s="6">
        <f t="shared" si="265"/>
      </c>
      <c r="AB148" s="7">
        <f t="shared" si="266"/>
      </c>
      <c r="AC148" s="115">
        <f t="shared" si="267"/>
      </c>
      <c r="AD148" s="127">
        <f t="shared" si="268"/>
      </c>
      <c r="AE148" s="116">
        <f t="shared" si="269"/>
      </c>
      <c r="AF148" s="26"/>
      <c r="AG148" s="26"/>
      <c r="AH148" s="81">
        <f t="shared" si="270"/>
      </c>
      <c r="AI148" s="113">
        <f t="shared" si="282"/>
      </c>
      <c r="AJ148" s="248">
        <f t="shared" si="271"/>
      </c>
      <c r="AK148" s="234">
        <f t="shared" si="272"/>
      </c>
      <c r="AL148" s="234">
        <f t="shared" si="273"/>
      </c>
      <c r="AM148" s="234">
        <f t="shared" si="274"/>
      </c>
      <c r="AN148" s="234">
        <f t="shared" si="275"/>
      </c>
      <c r="AO148" s="234">
        <f t="shared" si="276"/>
      </c>
      <c r="AP148" s="234">
        <f t="shared" si="277"/>
      </c>
      <c r="AQ148" s="234">
        <f t="shared" si="278"/>
      </c>
      <c r="AR148" s="234">
        <f t="shared" si="279"/>
      </c>
      <c r="AS148" s="234">
        <f t="shared" si="280"/>
      </c>
      <c r="AT148" s="249">
        <f t="shared" si="281"/>
      </c>
    </row>
    <row r="149" spans="1:46" ht="13.5" thickBot="1">
      <c r="A149" s="107"/>
      <c r="B149" s="170"/>
      <c r="C149" s="206" t="s">
        <v>79</v>
      </c>
      <c r="D149" s="13">
        <f t="shared" si="256"/>
      </c>
      <c r="E149" s="14">
        <f t="shared" si="257"/>
      </c>
      <c r="F149" s="11">
        <f t="shared" si="258"/>
      </c>
      <c r="G149" s="9"/>
      <c r="H149" s="1"/>
      <c r="I149" s="71"/>
      <c r="J149" s="160" t="s">
        <v>70</v>
      </c>
      <c r="K149" s="13">
        <f t="shared" si="259"/>
      </c>
      <c r="L149" s="15">
        <f t="shared" si="260"/>
      </c>
      <c r="M149" s="12">
        <f t="shared" si="261"/>
      </c>
      <c r="N149" s="9"/>
      <c r="O149" s="9"/>
      <c r="P149" s="9"/>
      <c r="Q149" s="1"/>
      <c r="R149" s="197"/>
      <c r="S149" s="204"/>
      <c r="T149" s="69"/>
      <c r="U149" s="198"/>
      <c r="X149" s="78">
        <f t="shared" si="262"/>
      </c>
      <c r="Y149" s="27">
        <f t="shared" si="263"/>
      </c>
      <c r="Z149" s="8">
        <f t="shared" si="264"/>
      </c>
      <c r="AA149" s="6">
        <f t="shared" si="265"/>
      </c>
      <c r="AB149" s="7">
        <f t="shared" si="266"/>
      </c>
      <c r="AC149" s="115">
        <f t="shared" si="267"/>
      </c>
      <c r="AD149" s="127">
        <f t="shared" si="268"/>
      </c>
      <c r="AE149" s="116">
        <f t="shared" si="269"/>
      </c>
      <c r="AF149" s="26"/>
      <c r="AG149" s="26"/>
      <c r="AH149" s="81">
        <f t="shared" si="270"/>
      </c>
      <c r="AI149" s="113">
        <f t="shared" si="282"/>
      </c>
      <c r="AJ149" s="248">
        <f t="shared" si="271"/>
      </c>
      <c r="AK149" s="234">
        <f t="shared" si="272"/>
      </c>
      <c r="AL149" s="234">
        <f t="shared" si="273"/>
      </c>
      <c r="AM149" s="234">
        <f t="shared" si="274"/>
      </c>
      <c r="AN149" s="234">
        <f t="shared" si="275"/>
      </c>
      <c r="AO149" s="234">
        <f t="shared" si="276"/>
      </c>
      <c r="AP149" s="234">
        <f t="shared" si="277"/>
      </c>
      <c r="AQ149" s="234">
        <f t="shared" si="278"/>
      </c>
      <c r="AR149" s="234">
        <f t="shared" si="279"/>
      </c>
      <c r="AS149" s="234">
        <f t="shared" si="280"/>
      </c>
      <c r="AT149" s="249">
        <f t="shared" si="281"/>
      </c>
    </row>
    <row r="150" spans="1:46" ht="13.5" thickBot="1">
      <c r="A150" s="107"/>
      <c r="B150" s="170"/>
      <c r="C150" s="206" t="s">
        <v>72</v>
      </c>
      <c r="D150" s="13">
        <f t="shared" si="256"/>
      </c>
      <c r="E150" s="14">
        <f t="shared" si="257"/>
      </c>
      <c r="F150" s="11">
        <f t="shared" si="258"/>
      </c>
      <c r="G150" s="9"/>
      <c r="H150" s="1"/>
      <c r="I150" s="71"/>
      <c r="J150" s="160" t="s">
        <v>65</v>
      </c>
      <c r="K150" s="13">
        <f t="shared" si="259"/>
      </c>
      <c r="L150" s="15">
        <f t="shared" si="260"/>
      </c>
      <c r="M150" s="12">
        <f t="shared" si="261"/>
      </c>
      <c r="N150" s="9"/>
      <c r="O150" s="9"/>
      <c r="P150" s="9"/>
      <c r="Q150" s="1"/>
      <c r="R150" s="197"/>
      <c r="S150" s="204"/>
      <c r="T150" s="69"/>
      <c r="U150" s="198"/>
      <c r="X150" s="78">
        <f t="shared" si="262"/>
      </c>
      <c r="Y150" s="27">
        <f t="shared" si="263"/>
      </c>
      <c r="Z150" s="8">
        <f t="shared" si="264"/>
      </c>
      <c r="AA150" s="6">
        <f t="shared" si="265"/>
      </c>
      <c r="AB150" s="7">
        <f t="shared" si="266"/>
      </c>
      <c r="AC150" s="115">
        <f t="shared" si="267"/>
      </c>
      <c r="AD150" s="127">
        <f t="shared" si="268"/>
      </c>
      <c r="AE150" s="116">
        <f t="shared" si="269"/>
      </c>
      <c r="AF150" s="26"/>
      <c r="AG150" s="26"/>
      <c r="AH150" s="81">
        <f t="shared" si="270"/>
      </c>
      <c r="AI150" s="113">
        <f t="shared" si="282"/>
      </c>
      <c r="AJ150" s="248">
        <f t="shared" si="271"/>
      </c>
      <c r="AK150" s="234">
        <f t="shared" si="272"/>
      </c>
      <c r="AL150" s="234">
        <f t="shared" si="273"/>
      </c>
      <c r="AM150" s="234">
        <f t="shared" si="274"/>
      </c>
      <c r="AN150" s="234">
        <f t="shared" si="275"/>
      </c>
      <c r="AO150" s="234">
        <f t="shared" si="276"/>
      </c>
      <c r="AP150" s="234">
        <f t="shared" si="277"/>
      </c>
      <c r="AQ150" s="234">
        <f t="shared" si="278"/>
      </c>
      <c r="AR150" s="234">
        <f t="shared" si="279"/>
      </c>
      <c r="AS150" s="234">
        <f t="shared" si="280"/>
      </c>
      <c r="AT150" s="249">
        <f t="shared" si="281"/>
      </c>
    </row>
    <row r="151" spans="1:46" ht="13.5" thickBot="1">
      <c r="A151" s="107"/>
      <c r="B151" s="171"/>
      <c r="C151" s="206" t="s">
        <v>53</v>
      </c>
      <c r="D151" s="13">
        <f t="shared" si="256"/>
      </c>
      <c r="E151" s="14">
        <f t="shared" si="257"/>
      </c>
      <c r="F151" s="11">
        <f t="shared" si="258"/>
      </c>
      <c r="G151" s="9"/>
      <c r="H151" s="1"/>
      <c r="I151" s="71"/>
      <c r="J151" s="160" t="s">
        <v>61</v>
      </c>
      <c r="K151" s="13">
        <f t="shared" si="259"/>
      </c>
      <c r="L151" s="15">
        <f t="shared" si="260"/>
      </c>
      <c r="M151" s="12">
        <f t="shared" si="261"/>
      </c>
      <c r="N151" s="9"/>
      <c r="O151" s="9"/>
      <c r="P151" s="9"/>
      <c r="Q151" s="1"/>
      <c r="R151" s="199"/>
      <c r="S151" s="205"/>
      <c r="T151" s="70"/>
      <c r="U151" s="200"/>
      <c r="X151" s="78">
        <f t="shared" si="262"/>
      </c>
      <c r="Y151" s="27">
        <f t="shared" si="263"/>
      </c>
      <c r="Z151" s="8">
        <f t="shared" si="264"/>
      </c>
      <c r="AA151" s="6">
        <f t="shared" si="265"/>
      </c>
      <c r="AB151" s="7">
        <f t="shared" si="266"/>
      </c>
      <c r="AC151" s="115">
        <f t="shared" si="267"/>
      </c>
      <c r="AD151" s="127">
        <f t="shared" si="268"/>
      </c>
      <c r="AE151" s="116">
        <f t="shared" si="269"/>
      </c>
      <c r="AF151" s="26"/>
      <c r="AG151" s="26"/>
      <c r="AH151" s="83">
        <f t="shared" si="270"/>
      </c>
      <c r="AI151" s="233">
        <f t="shared" si="282"/>
      </c>
      <c r="AJ151" s="267"/>
      <c r="AK151" s="268"/>
      <c r="AL151" s="268"/>
      <c r="AM151" s="251">
        <f t="shared" si="274"/>
      </c>
      <c r="AN151" s="251">
        <f t="shared" si="275"/>
      </c>
      <c r="AO151" s="268"/>
      <c r="AP151" s="268"/>
      <c r="AQ151" s="268"/>
      <c r="AR151" s="268"/>
      <c r="AS151" s="268"/>
      <c r="AT151" s="269"/>
    </row>
    <row r="152" spans="1:47" ht="12.75">
      <c r="A152" s="107"/>
      <c r="B152" s="108"/>
      <c r="C152" s="114"/>
      <c r="D152" s="16"/>
      <c r="E152" s="18"/>
      <c r="F152" s="18"/>
      <c r="G152" s="50"/>
      <c r="H152" s="19"/>
      <c r="I152" s="71"/>
      <c r="J152" s="114"/>
      <c r="K152" s="16"/>
      <c r="L152" s="16"/>
      <c r="M152" s="16"/>
      <c r="N152" s="50"/>
      <c r="O152" s="50"/>
      <c r="P152" s="16"/>
      <c r="Q152" s="19"/>
      <c r="R152" s="49"/>
      <c r="S152" s="49"/>
      <c r="T152" s="161"/>
      <c r="U152" s="161"/>
      <c r="V152" s="19"/>
      <c r="W152" s="102">
        <v>1</v>
      </c>
      <c r="X152" s="162">
        <f>COUNTIF(X144:X151,"1")</f>
        <v>0</v>
      </c>
      <c r="Y152" s="162"/>
      <c r="Z152" s="49"/>
      <c r="AA152" s="49"/>
      <c r="AB152" s="16"/>
      <c r="AC152" s="103">
        <f>SUM(AC144:AC151)</f>
        <v>0</v>
      </c>
      <c r="AD152" s="103">
        <f>SUM(AD144:AD151)</f>
        <v>0</v>
      </c>
      <c r="AE152" s="103">
        <f>SUM(AE144:AE151)</f>
        <v>0</v>
      </c>
      <c r="AF152" s="52"/>
      <c r="AG152" s="52"/>
      <c r="AH152" s="52">
        <f>SUM(AH144:AH151)</f>
        <v>0</v>
      </c>
      <c r="AI152" s="109">
        <f>SUM(AI144:AI151)</f>
        <v>0</v>
      </c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2"/>
      <c r="AU152" s="19"/>
    </row>
    <row r="153" spans="1:47" ht="12.75">
      <c r="A153" s="107"/>
      <c r="B153" s="108"/>
      <c r="C153" s="114"/>
      <c r="D153" s="16"/>
      <c r="E153" s="18"/>
      <c r="F153" s="18"/>
      <c r="G153" s="50"/>
      <c r="H153" s="19"/>
      <c r="I153" s="71"/>
      <c r="J153" s="114"/>
      <c r="K153" s="16"/>
      <c r="L153" s="16"/>
      <c r="M153" s="16"/>
      <c r="N153" s="50"/>
      <c r="O153" s="50"/>
      <c r="P153" s="16"/>
      <c r="Q153" s="19"/>
      <c r="R153" s="49"/>
      <c r="S153" s="49"/>
      <c r="T153" s="161"/>
      <c r="U153" s="161"/>
      <c r="V153" s="19"/>
      <c r="W153" s="16" t="s">
        <v>18</v>
      </c>
      <c r="X153" s="162">
        <f>COUNTIF(X144:X151,"X")</f>
        <v>0</v>
      </c>
      <c r="Y153" s="162"/>
      <c r="Z153" s="49"/>
      <c r="AA153" s="49"/>
      <c r="AB153" s="16"/>
      <c r="AC153" s="173">
        <f>SUM(AC152+AD152+AE152)</f>
        <v>0</v>
      </c>
      <c r="AD153" s="173"/>
      <c r="AE153" s="173"/>
      <c r="AF153" s="52"/>
      <c r="AG153" s="52"/>
      <c r="AH153" s="236">
        <f>SUM(AH152+AI152)</f>
        <v>0</v>
      </c>
      <c r="AI153" s="17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2"/>
      <c r="AU153" s="19"/>
    </row>
    <row r="154" spans="1:47" ht="16.5" thickBot="1">
      <c r="A154" s="107"/>
      <c r="B154" s="110"/>
      <c r="C154" s="86"/>
      <c r="D154" s="16"/>
      <c r="E154" s="18"/>
      <c r="F154" s="18"/>
      <c r="G154" s="50"/>
      <c r="H154" s="19"/>
      <c r="I154" s="71"/>
      <c r="J154" s="86"/>
      <c r="K154" s="16"/>
      <c r="L154" s="16"/>
      <c r="M154" s="16"/>
      <c r="N154" s="50"/>
      <c r="O154" s="50"/>
      <c r="P154" s="16"/>
      <c r="Q154" s="19"/>
      <c r="R154" s="49"/>
      <c r="S154" s="49"/>
      <c r="T154" s="161"/>
      <c r="U154" s="161"/>
      <c r="V154" s="19"/>
      <c r="W154" s="105">
        <v>2</v>
      </c>
      <c r="X154" s="162">
        <f>COUNTIF(X144:X151,"2")</f>
        <v>0</v>
      </c>
      <c r="Y154" s="162"/>
      <c r="Z154" s="49"/>
      <c r="AA154" s="49"/>
      <c r="AB154" s="16"/>
      <c r="AC154" s="87">
        <f>IF($AC$54=0,"",AC152/$AC$54*100)</f>
        <v>0</v>
      </c>
      <c r="AD154" s="87">
        <f>IF($AC$54=0,"",AD152/$AC$54*100)</f>
        <v>0</v>
      </c>
      <c r="AE154" s="87">
        <f>IF($AC$54=0,"",AE152/$AC$54*100)</f>
        <v>0</v>
      </c>
      <c r="AF154" s="52"/>
      <c r="AG154" s="52"/>
      <c r="AH154" s="52" t="e">
        <f>AH152/AH153*100</f>
        <v>#DIV/0!</v>
      </c>
      <c r="AI154" s="109" t="e">
        <f>AI152/AH153*100</f>
        <v>#DIV/0!</v>
      </c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2"/>
      <c r="AU154" s="19"/>
    </row>
    <row r="155" spans="1:46" ht="13.5" thickBot="1">
      <c r="A155" s="107"/>
      <c r="B155" s="169" t="s">
        <v>164</v>
      </c>
      <c r="C155" s="206" t="s">
        <v>56</v>
      </c>
      <c r="D155" s="13">
        <f aca="true" t="shared" si="283" ref="D155:D162">IF(T155&gt;U155,1,"")</f>
      </c>
      <c r="E155" s="14">
        <f aca="true" t="shared" si="284" ref="E155:E162">IF(T155="","",IF(C155=0,"",IF(T155=U155,1,"")))</f>
      </c>
      <c r="F155" s="11">
        <f aca="true" t="shared" si="285" ref="F155:F162">IF(U155&gt;T155,1,"")</f>
      </c>
      <c r="G155" s="9"/>
      <c r="H155" s="1"/>
      <c r="I155" s="71"/>
      <c r="J155" s="160" t="s">
        <v>72</v>
      </c>
      <c r="K155" s="13">
        <f aca="true" t="shared" si="286" ref="K155:K162">IF(U155&gt;T155,1,"")</f>
      </c>
      <c r="L155" s="15">
        <f aca="true" t="shared" si="287" ref="L155:L162">IF(U155="","",IF(J155=0,"",IF(T155=U155,1,"")))</f>
      </c>
      <c r="M155" s="12">
        <f aca="true" t="shared" si="288" ref="M155:M162">IF(T155&gt;U155,1,"")</f>
      </c>
      <c r="N155" s="9"/>
      <c r="O155" s="9"/>
      <c r="P155" s="9"/>
      <c r="Q155" s="1"/>
      <c r="R155" s="22"/>
      <c r="S155" s="23"/>
      <c r="T155" s="67"/>
      <c r="U155" s="196"/>
      <c r="X155" s="163">
        <f aca="true" t="shared" si="289" ref="X155:X165">IF(R155="","",IF(R155=S155,"X",IF(R155&lt;S155,2,IF(R155&gt;S155,1,0))))</f>
      </c>
      <c r="Y155" s="89">
        <f aca="true" t="shared" si="290" ref="Y155:Y162">IF(T155="","",IF(T155=U155,"X",IF(T155&lt;U155,2,IF(T155&gt;U155,1,0))))</f>
      </c>
      <c r="Z155" s="98">
        <f aca="true" t="shared" si="291" ref="Z155:Z162">(IF(T155="","",SUM(T155:U155)))</f>
      </c>
      <c r="AA155" s="99">
        <f aca="true" t="shared" si="292" ref="AA155:AA162">IF(R155="","",SUM(R155:S155))</f>
      </c>
      <c r="AB155" s="100">
        <f aca="true" t="shared" si="293" ref="AB155:AB162">IF(T155="","",Z155-AA155)</f>
      </c>
      <c r="AC155" s="124">
        <f aca="true" t="shared" si="294" ref="AC155:AC162">IF(AA155&gt;AB155,1,"")</f>
      </c>
      <c r="AD155" s="130">
        <f aca="true" t="shared" si="295" ref="AD155:AD162">IF(S155="","",IF(AA155=AB155,1,""))</f>
      </c>
      <c r="AE155" s="125">
        <f aca="true" t="shared" si="296" ref="AE155:AE162">IF(AB155&gt;AA155,1,"")</f>
      </c>
      <c r="AF155" s="26"/>
      <c r="AG155" s="26"/>
      <c r="AH155" s="79">
        <f aca="true" t="shared" si="297" ref="AH155:AH162">IF(Z155&lt;=2,1,"")</f>
      </c>
      <c r="AI155" s="232">
        <f>IF(Z155="","",IF(Z155&gt;=3,1,""))</f>
      </c>
      <c r="AJ155" s="246">
        <f aca="true" t="shared" si="298" ref="AJ155:AJ161">IF(AA155="","",IF(AA155&gt;0,1,""))</f>
      </c>
      <c r="AK155" s="27">
        <f aca="true" t="shared" si="299" ref="AK155:AK161">IF(AA155="","",IF(AA155&gt;=2,1,""))</f>
      </c>
      <c r="AL155" s="27">
        <f aca="true" t="shared" si="300" ref="AL155:AL161">IF(AB155="","",IF(AB155&gt;=2,1,""))</f>
      </c>
      <c r="AM155" s="27">
        <f aca="true" t="shared" si="301" ref="AM155:AM162">IF(Z155&lt;=1,1,"")</f>
      </c>
      <c r="AN155" s="27">
        <f aca="true" t="shared" si="302" ref="AN155:AN162">IF(Z155&lt;=2,1,"")</f>
      </c>
      <c r="AO155" s="27">
        <f aca="true" t="shared" si="303" ref="AO155:AO161">IF(Z155=2,1,IF(Z155=3,1,""))</f>
      </c>
      <c r="AP155" s="27">
        <f aca="true" t="shared" si="304" ref="AP155:AP161">IF(Z155="","",IF(Z155&gt;=3,1,""))</f>
      </c>
      <c r="AQ155" s="27">
        <f aca="true" t="shared" si="305" ref="AQ155:AQ161">IF(Z155="","",IF(Z155&gt;=4,1,""))</f>
      </c>
      <c r="AR155" s="27">
        <f aca="true" t="shared" si="306" ref="AR155:AR161">IF(Z155=4,1,IF(Z155=5,1,IF(Z155=6,1,"")))</f>
      </c>
      <c r="AS155" s="27">
        <f aca="true" t="shared" si="307" ref="AS155:AS161">IF(Z155="","",IF(Z155&gt;=5,1,""))</f>
      </c>
      <c r="AT155" s="247">
        <f aca="true" t="shared" si="308" ref="AT155:AT161">IF(Z155="","",IF(Z155&gt;=7,1,""))</f>
      </c>
    </row>
    <row r="156" spans="1:46" ht="13.5" thickBot="1">
      <c r="A156" s="107"/>
      <c r="B156" s="170"/>
      <c r="C156" s="206" t="s">
        <v>75</v>
      </c>
      <c r="D156" s="13">
        <f t="shared" si="283"/>
      </c>
      <c r="E156" s="14">
        <f t="shared" si="284"/>
      </c>
      <c r="F156" s="11">
        <f t="shared" si="285"/>
      </c>
      <c r="G156" s="9"/>
      <c r="H156" s="1"/>
      <c r="I156" s="71"/>
      <c r="J156" s="160" t="s">
        <v>57</v>
      </c>
      <c r="K156" s="13">
        <f t="shared" si="286"/>
      </c>
      <c r="L156" s="15">
        <f t="shared" si="287"/>
      </c>
      <c r="M156" s="12">
        <f t="shared" si="288"/>
      </c>
      <c r="N156" s="9"/>
      <c r="O156" s="9"/>
      <c r="P156" s="9"/>
      <c r="Q156" s="1"/>
      <c r="R156" s="197"/>
      <c r="S156" s="204"/>
      <c r="T156" s="69"/>
      <c r="U156" s="198"/>
      <c r="X156" s="78">
        <f t="shared" si="289"/>
      </c>
      <c r="Y156" s="27">
        <f t="shared" si="290"/>
      </c>
      <c r="Z156" s="8">
        <f t="shared" si="291"/>
      </c>
      <c r="AA156" s="6">
        <f t="shared" si="292"/>
      </c>
      <c r="AB156" s="7">
        <f t="shared" si="293"/>
      </c>
      <c r="AC156" s="115">
        <f t="shared" si="294"/>
      </c>
      <c r="AD156" s="127">
        <f t="shared" si="295"/>
      </c>
      <c r="AE156" s="116">
        <f t="shared" si="296"/>
      </c>
      <c r="AF156" s="26"/>
      <c r="AG156" s="26"/>
      <c r="AH156" s="81">
        <f t="shared" si="297"/>
      </c>
      <c r="AI156" s="113">
        <f aca="true" t="shared" si="309" ref="AI156:AI162">IF(Z156=2,1,IF(Z156=3,1,""))</f>
      </c>
      <c r="AJ156" s="248">
        <f t="shared" si="298"/>
      </c>
      <c r="AK156" s="234">
        <f t="shared" si="299"/>
      </c>
      <c r="AL156" s="234">
        <f t="shared" si="300"/>
      </c>
      <c r="AM156" s="234">
        <f t="shared" si="301"/>
      </c>
      <c r="AN156" s="234">
        <f t="shared" si="302"/>
      </c>
      <c r="AO156" s="234">
        <f t="shared" si="303"/>
      </c>
      <c r="AP156" s="234">
        <f t="shared" si="304"/>
      </c>
      <c r="AQ156" s="234">
        <f t="shared" si="305"/>
      </c>
      <c r="AR156" s="234">
        <f t="shared" si="306"/>
      </c>
      <c r="AS156" s="234">
        <f t="shared" si="307"/>
      </c>
      <c r="AT156" s="249">
        <f t="shared" si="308"/>
      </c>
    </row>
    <row r="157" spans="1:46" ht="13.5" thickBot="1">
      <c r="A157" s="107"/>
      <c r="B157" s="170"/>
      <c r="C157" s="206" t="s">
        <v>60</v>
      </c>
      <c r="D157" s="13">
        <f t="shared" si="283"/>
      </c>
      <c r="E157" s="14">
        <f t="shared" si="284"/>
      </c>
      <c r="F157" s="11">
        <f t="shared" si="285"/>
      </c>
      <c r="G157" s="9"/>
      <c r="H157" s="1"/>
      <c r="I157" s="71"/>
      <c r="J157" s="160" t="s">
        <v>78</v>
      </c>
      <c r="K157" s="13">
        <f t="shared" si="286"/>
      </c>
      <c r="L157" s="15">
        <f t="shared" si="287"/>
      </c>
      <c r="M157" s="12">
        <f t="shared" si="288"/>
      </c>
      <c r="N157" s="9"/>
      <c r="O157" s="9"/>
      <c r="P157" s="9"/>
      <c r="Q157" s="1"/>
      <c r="R157" s="197"/>
      <c r="S157" s="204"/>
      <c r="T157" s="69"/>
      <c r="U157" s="198"/>
      <c r="X157" s="78">
        <f t="shared" si="289"/>
      </c>
      <c r="Y157" s="27">
        <f t="shared" si="290"/>
      </c>
      <c r="Z157" s="8">
        <f t="shared" si="291"/>
      </c>
      <c r="AA157" s="6">
        <f t="shared" si="292"/>
      </c>
      <c r="AB157" s="7">
        <f t="shared" si="293"/>
      </c>
      <c r="AC157" s="115">
        <f t="shared" si="294"/>
      </c>
      <c r="AD157" s="127">
        <f t="shared" si="295"/>
      </c>
      <c r="AE157" s="116">
        <f t="shared" si="296"/>
      </c>
      <c r="AF157" s="26"/>
      <c r="AG157" s="26"/>
      <c r="AH157" s="81">
        <f t="shared" si="297"/>
      </c>
      <c r="AI157" s="113">
        <f t="shared" si="309"/>
      </c>
      <c r="AJ157" s="248">
        <f t="shared" si="298"/>
      </c>
      <c r="AK157" s="234">
        <f t="shared" si="299"/>
      </c>
      <c r="AL157" s="234">
        <f t="shared" si="300"/>
      </c>
      <c r="AM157" s="234">
        <f t="shared" si="301"/>
      </c>
      <c r="AN157" s="234">
        <f t="shared" si="302"/>
      </c>
      <c r="AO157" s="234">
        <f t="shared" si="303"/>
      </c>
      <c r="AP157" s="234">
        <f t="shared" si="304"/>
      </c>
      <c r="AQ157" s="234">
        <f t="shared" si="305"/>
      </c>
      <c r="AR157" s="234">
        <f t="shared" si="306"/>
      </c>
      <c r="AS157" s="234">
        <f t="shared" si="307"/>
      </c>
      <c r="AT157" s="249">
        <f t="shared" si="308"/>
      </c>
    </row>
    <row r="158" spans="1:46" ht="13.5" thickBot="1">
      <c r="A158" s="107"/>
      <c r="B158" s="170"/>
      <c r="C158" s="206" t="s">
        <v>65</v>
      </c>
      <c r="D158" s="13">
        <f t="shared" si="283"/>
      </c>
      <c r="E158" s="14">
        <f t="shared" si="284"/>
      </c>
      <c r="F158" s="11">
        <f t="shared" si="285"/>
      </c>
      <c r="G158" s="9"/>
      <c r="H158" s="1"/>
      <c r="I158" s="71"/>
      <c r="J158" s="160" t="s">
        <v>79</v>
      </c>
      <c r="K158" s="13">
        <f t="shared" si="286"/>
      </c>
      <c r="L158" s="15">
        <f t="shared" si="287"/>
      </c>
      <c r="M158" s="12">
        <f t="shared" si="288"/>
      </c>
      <c r="N158" s="9"/>
      <c r="O158" s="9"/>
      <c r="P158" s="9"/>
      <c r="Q158" s="1"/>
      <c r="R158" s="197"/>
      <c r="S158" s="204"/>
      <c r="T158" s="69"/>
      <c r="U158" s="198"/>
      <c r="X158" s="78">
        <f t="shared" si="289"/>
      </c>
      <c r="Y158" s="27">
        <f t="shared" si="290"/>
      </c>
      <c r="Z158" s="8">
        <f t="shared" si="291"/>
      </c>
      <c r="AA158" s="6">
        <f t="shared" si="292"/>
      </c>
      <c r="AB158" s="7">
        <f t="shared" si="293"/>
      </c>
      <c r="AC158" s="118">
        <f t="shared" si="294"/>
      </c>
      <c r="AD158" s="128">
        <f t="shared" si="295"/>
      </c>
      <c r="AE158" s="119">
        <f t="shared" si="296"/>
      </c>
      <c r="AF158" s="26"/>
      <c r="AG158" s="26"/>
      <c r="AH158" s="81">
        <f t="shared" si="297"/>
      </c>
      <c r="AI158" s="113">
        <f t="shared" si="309"/>
      </c>
      <c r="AJ158" s="248">
        <f t="shared" si="298"/>
      </c>
      <c r="AK158" s="234">
        <f t="shared" si="299"/>
      </c>
      <c r="AL158" s="234">
        <f t="shared" si="300"/>
      </c>
      <c r="AM158" s="234">
        <f t="shared" si="301"/>
      </c>
      <c r="AN158" s="234">
        <f t="shared" si="302"/>
      </c>
      <c r="AO158" s="234">
        <f t="shared" si="303"/>
      </c>
      <c r="AP158" s="234">
        <f t="shared" si="304"/>
      </c>
      <c r="AQ158" s="234">
        <f t="shared" si="305"/>
      </c>
      <c r="AR158" s="234">
        <f t="shared" si="306"/>
      </c>
      <c r="AS158" s="234">
        <f t="shared" si="307"/>
      </c>
      <c r="AT158" s="249">
        <f t="shared" si="308"/>
      </c>
    </row>
    <row r="159" spans="1:46" ht="13.5" thickBot="1">
      <c r="A159" s="107"/>
      <c r="B159" s="170"/>
      <c r="C159" s="206" t="s">
        <v>70</v>
      </c>
      <c r="D159" s="13">
        <f t="shared" si="283"/>
      </c>
      <c r="E159" s="14">
        <f t="shared" si="284"/>
      </c>
      <c r="F159" s="11">
        <f t="shared" si="285"/>
      </c>
      <c r="G159" s="9"/>
      <c r="H159" s="1"/>
      <c r="I159" s="71"/>
      <c r="J159" s="160" t="s">
        <v>53</v>
      </c>
      <c r="K159" s="13">
        <f t="shared" si="286"/>
      </c>
      <c r="L159" s="15">
        <f t="shared" si="287"/>
      </c>
      <c r="M159" s="12">
        <f t="shared" si="288"/>
      </c>
      <c r="N159" s="9"/>
      <c r="O159" s="9"/>
      <c r="P159" s="9"/>
      <c r="Q159" s="1"/>
      <c r="R159" s="197"/>
      <c r="S159" s="204"/>
      <c r="T159" s="69"/>
      <c r="U159" s="198"/>
      <c r="X159" s="78">
        <f t="shared" si="289"/>
      </c>
      <c r="Y159" s="27">
        <f t="shared" si="290"/>
      </c>
      <c r="Z159" s="8">
        <f t="shared" si="291"/>
      </c>
      <c r="AA159" s="6">
        <f t="shared" si="292"/>
      </c>
      <c r="AB159" s="7">
        <f t="shared" si="293"/>
      </c>
      <c r="AC159" s="115">
        <f t="shared" si="294"/>
      </c>
      <c r="AD159" s="127">
        <f t="shared" si="295"/>
      </c>
      <c r="AE159" s="116">
        <f t="shared" si="296"/>
      </c>
      <c r="AF159" s="26"/>
      <c r="AG159" s="26"/>
      <c r="AH159" s="81">
        <f t="shared" si="297"/>
      </c>
      <c r="AI159" s="113">
        <f t="shared" si="309"/>
      </c>
      <c r="AJ159" s="248">
        <f t="shared" si="298"/>
      </c>
      <c r="AK159" s="234">
        <f t="shared" si="299"/>
      </c>
      <c r="AL159" s="234">
        <f t="shared" si="300"/>
      </c>
      <c r="AM159" s="234">
        <f t="shared" si="301"/>
      </c>
      <c r="AN159" s="234">
        <f t="shared" si="302"/>
      </c>
      <c r="AO159" s="234">
        <f t="shared" si="303"/>
      </c>
      <c r="AP159" s="234">
        <f t="shared" si="304"/>
      </c>
      <c r="AQ159" s="234">
        <f t="shared" si="305"/>
      </c>
      <c r="AR159" s="234">
        <f t="shared" si="306"/>
      </c>
      <c r="AS159" s="234">
        <f t="shared" si="307"/>
      </c>
      <c r="AT159" s="249">
        <f t="shared" si="308"/>
      </c>
    </row>
    <row r="160" spans="1:46" ht="13.5" thickBot="1">
      <c r="A160" s="107"/>
      <c r="B160" s="170"/>
      <c r="C160" s="206" t="s">
        <v>66</v>
      </c>
      <c r="D160" s="13">
        <f t="shared" si="283"/>
      </c>
      <c r="E160" s="14">
        <f t="shared" si="284"/>
      </c>
      <c r="F160" s="11">
        <f t="shared" si="285"/>
      </c>
      <c r="G160" s="9"/>
      <c r="H160" s="1"/>
      <c r="I160" s="71"/>
      <c r="J160" s="160" t="s">
        <v>61</v>
      </c>
      <c r="K160" s="13">
        <f t="shared" si="286"/>
      </c>
      <c r="L160" s="15">
        <f t="shared" si="287"/>
      </c>
      <c r="M160" s="12">
        <f t="shared" si="288"/>
      </c>
      <c r="N160" s="9"/>
      <c r="O160" s="9"/>
      <c r="P160" s="9"/>
      <c r="Q160" s="1"/>
      <c r="R160" s="197"/>
      <c r="S160" s="204"/>
      <c r="T160" s="69"/>
      <c r="U160" s="198"/>
      <c r="X160" s="78">
        <f t="shared" si="289"/>
      </c>
      <c r="Y160" s="27">
        <f t="shared" si="290"/>
      </c>
      <c r="Z160" s="8">
        <f t="shared" si="291"/>
      </c>
      <c r="AA160" s="6">
        <f t="shared" si="292"/>
      </c>
      <c r="AB160" s="7">
        <f t="shared" si="293"/>
      </c>
      <c r="AC160" s="115">
        <f t="shared" si="294"/>
      </c>
      <c r="AD160" s="127">
        <f t="shared" si="295"/>
      </c>
      <c r="AE160" s="116">
        <f t="shared" si="296"/>
      </c>
      <c r="AF160" s="26"/>
      <c r="AG160" s="26"/>
      <c r="AH160" s="81">
        <f t="shared" si="297"/>
      </c>
      <c r="AI160" s="113">
        <f t="shared" si="309"/>
      </c>
      <c r="AJ160" s="248">
        <f t="shared" si="298"/>
      </c>
      <c r="AK160" s="234">
        <f t="shared" si="299"/>
      </c>
      <c r="AL160" s="234">
        <f t="shared" si="300"/>
      </c>
      <c r="AM160" s="234">
        <f t="shared" si="301"/>
      </c>
      <c r="AN160" s="234">
        <f t="shared" si="302"/>
      </c>
      <c r="AO160" s="234">
        <f t="shared" si="303"/>
      </c>
      <c r="AP160" s="234">
        <f t="shared" si="304"/>
      </c>
      <c r="AQ160" s="234">
        <f t="shared" si="305"/>
      </c>
      <c r="AR160" s="234">
        <f t="shared" si="306"/>
      </c>
      <c r="AS160" s="234">
        <f t="shared" si="307"/>
      </c>
      <c r="AT160" s="249">
        <f t="shared" si="308"/>
      </c>
    </row>
    <row r="161" spans="1:46" ht="13.5" thickBot="1">
      <c r="A161" s="107"/>
      <c r="B161" s="170"/>
      <c r="C161" s="206" t="s">
        <v>69</v>
      </c>
      <c r="D161" s="13">
        <f t="shared" si="283"/>
      </c>
      <c r="E161" s="14">
        <f t="shared" si="284"/>
      </c>
      <c r="F161" s="11">
        <f t="shared" si="285"/>
      </c>
      <c r="G161" s="9"/>
      <c r="H161" s="1"/>
      <c r="I161" s="71"/>
      <c r="J161" s="160" t="s">
        <v>76</v>
      </c>
      <c r="K161" s="13">
        <f t="shared" si="286"/>
      </c>
      <c r="L161" s="15">
        <f t="shared" si="287"/>
      </c>
      <c r="M161" s="12">
        <f t="shared" si="288"/>
      </c>
      <c r="N161" s="9"/>
      <c r="O161" s="9"/>
      <c r="P161" s="9"/>
      <c r="Q161" s="1"/>
      <c r="R161" s="197"/>
      <c r="S161" s="204"/>
      <c r="T161" s="69"/>
      <c r="U161" s="198"/>
      <c r="X161" s="78">
        <f t="shared" si="289"/>
      </c>
      <c r="Y161" s="27">
        <f t="shared" si="290"/>
      </c>
      <c r="Z161" s="8">
        <f t="shared" si="291"/>
      </c>
      <c r="AA161" s="6">
        <f t="shared" si="292"/>
      </c>
      <c r="AB161" s="7">
        <f t="shared" si="293"/>
      </c>
      <c r="AC161" s="115">
        <f t="shared" si="294"/>
      </c>
      <c r="AD161" s="127">
        <f t="shared" si="295"/>
      </c>
      <c r="AE161" s="116">
        <f t="shared" si="296"/>
      </c>
      <c r="AF161" s="26"/>
      <c r="AG161" s="26"/>
      <c r="AH161" s="81">
        <f t="shared" si="297"/>
      </c>
      <c r="AI161" s="113">
        <f t="shared" si="309"/>
      </c>
      <c r="AJ161" s="248">
        <f t="shared" si="298"/>
      </c>
      <c r="AK161" s="234">
        <f t="shared" si="299"/>
      </c>
      <c r="AL161" s="234">
        <f t="shared" si="300"/>
      </c>
      <c r="AM161" s="234">
        <f t="shared" si="301"/>
      </c>
      <c r="AN161" s="234">
        <f t="shared" si="302"/>
      </c>
      <c r="AO161" s="234">
        <f t="shared" si="303"/>
      </c>
      <c r="AP161" s="234">
        <f t="shared" si="304"/>
      </c>
      <c r="AQ161" s="234">
        <f t="shared" si="305"/>
      </c>
      <c r="AR161" s="234">
        <f t="shared" si="306"/>
      </c>
      <c r="AS161" s="234">
        <f t="shared" si="307"/>
      </c>
      <c r="AT161" s="249">
        <f t="shared" si="308"/>
      </c>
    </row>
    <row r="162" spans="1:46" ht="13.5" thickBot="1">
      <c r="A162" s="107"/>
      <c r="B162" s="171"/>
      <c r="C162" s="206" t="s">
        <v>52</v>
      </c>
      <c r="D162" s="13">
        <f t="shared" si="283"/>
      </c>
      <c r="E162" s="14">
        <f t="shared" si="284"/>
      </c>
      <c r="F162" s="11">
        <f t="shared" si="285"/>
      </c>
      <c r="G162" s="9"/>
      <c r="H162" s="1"/>
      <c r="I162" s="71"/>
      <c r="J162" s="160" t="s">
        <v>73</v>
      </c>
      <c r="K162" s="13">
        <f t="shared" si="286"/>
      </c>
      <c r="L162" s="15">
        <f t="shared" si="287"/>
      </c>
      <c r="M162" s="12">
        <f t="shared" si="288"/>
      </c>
      <c r="N162" s="9"/>
      <c r="O162" s="9"/>
      <c r="P162" s="9"/>
      <c r="Q162" s="1"/>
      <c r="R162" s="199"/>
      <c r="S162" s="205"/>
      <c r="T162" s="70"/>
      <c r="U162" s="200"/>
      <c r="X162" s="78">
        <f t="shared" si="289"/>
      </c>
      <c r="Y162" s="27">
        <f t="shared" si="290"/>
      </c>
      <c r="Z162" s="8">
        <f t="shared" si="291"/>
      </c>
      <c r="AA162" s="6">
        <f t="shared" si="292"/>
      </c>
      <c r="AB162" s="7">
        <f t="shared" si="293"/>
      </c>
      <c r="AC162" s="115">
        <f t="shared" si="294"/>
      </c>
      <c r="AD162" s="127">
        <f t="shared" si="295"/>
      </c>
      <c r="AE162" s="116">
        <f t="shared" si="296"/>
      </c>
      <c r="AF162" s="26"/>
      <c r="AG162" s="26"/>
      <c r="AH162" s="83">
        <f t="shared" si="297"/>
      </c>
      <c r="AI162" s="233">
        <f t="shared" si="309"/>
      </c>
      <c r="AJ162" s="267"/>
      <c r="AK162" s="268"/>
      <c r="AL162" s="268"/>
      <c r="AM162" s="251">
        <f t="shared" si="301"/>
      </c>
      <c r="AN162" s="251">
        <f t="shared" si="302"/>
      </c>
      <c r="AO162" s="268"/>
      <c r="AP162" s="268"/>
      <c r="AQ162" s="268"/>
      <c r="AR162" s="268"/>
      <c r="AS162" s="268"/>
      <c r="AT162" s="269"/>
    </row>
    <row r="163" spans="1:47" ht="12.75">
      <c r="A163" s="107"/>
      <c r="B163" s="108"/>
      <c r="C163" s="114"/>
      <c r="D163" s="16"/>
      <c r="E163" s="18"/>
      <c r="F163" s="18"/>
      <c r="G163" s="50"/>
      <c r="H163" s="19"/>
      <c r="I163" s="71"/>
      <c r="J163" s="114"/>
      <c r="K163" s="16"/>
      <c r="L163" s="16"/>
      <c r="M163" s="16"/>
      <c r="N163" s="50"/>
      <c r="O163" s="50"/>
      <c r="P163" s="16"/>
      <c r="Q163" s="19"/>
      <c r="R163" s="49"/>
      <c r="S163" s="49"/>
      <c r="T163" s="161"/>
      <c r="U163" s="161"/>
      <c r="V163" s="19"/>
      <c r="W163" s="102">
        <v>1</v>
      </c>
      <c r="X163" s="162">
        <f>COUNTIF(X155:X162,"1")</f>
        <v>0</v>
      </c>
      <c r="Y163" s="162"/>
      <c r="Z163" s="49"/>
      <c r="AA163" s="49"/>
      <c r="AB163" s="16"/>
      <c r="AC163" s="103">
        <f>SUM(AC155:AC162)</f>
        <v>0</v>
      </c>
      <c r="AD163" s="103">
        <f>SUM(AD155:AD162)</f>
        <v>0</v>
      </c>
      <c r="AE163" s="103">
        <f>SUM(AE155:AE162)</f>
        <v>0</v>
      </c>
      <c r="AF163" s="52"/>
      <c r="AG163" s="52"/>
      <c r="AH163" s="52">
        <f>SUM(AH155:AH162)</f>
        <v>0</v>
      </c>
      <c r="AI163" s="109">
        <f>SUM(AI155:AI162)</f>
        <v>0</v>
      </c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2"/>
      <c r="AU163" s="19"/>
    </row>
    <row r="164" spans="1:47" ht="12.75">
      <c r="A164" s="107"/>
      <c r="B164" s="108"/>
      <c r="C164" s="114"/>
      <c r="D164" s="16"/>
      <c r="E164" s="18"/>
      <c r="F164" s="18"/>
      <c r="G164" s="50"/>
      <c r="H164" s="19"/>
      <c r="I164" s="71"/>
      <c r="J164" s="114"/>
      <c r="K164" s="16"/>
      <c r="L164" s="16"/>
      <c r="M164" s="16"/>
      <c r="N164" s="50"/>
      <c r="O164" s="50"/>
      <c r="P164" s="16"/>
      <c r="Q164" s="19"/>
      <c r="R164" s="49"/>
      <c r="S164" s="49"/>
      <c r="T164" s="161"/>
      <c r="U164" s="161"/>
      <c r="V164" s="19"/>
      <c r="W164" s="16" t="s">
        <v>18</v>
      </c>
      <c r="X164" s="162">
        <f>COUNTIF(X155:X162,"X")</f>
        <v>0</v>
      </c>
      <c r="Y164" s="162"/>
      <c r="Z164" s="49"/>
      <c r="AA164" s="49"/>
      <c r="AB164" s="16"/>
      <c r="AC164" s="173">
        <f>SUM(AC163+AD163+AE163)</f>
        <v>0</v>
      </c>
      <c r="AD164" s="173"/>
      <c r="AE164" s="173"/>
      <c r="AF164" s="52"/>
      <c r="AG164" s="52"/>
      <c r="AH164" s="236">
        <f>SUM(AH163+AI163)</f>
        <v>0</v>
      </c>
      <c r="AI164" s="17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2"/>
      <c r="AU164" s="19"/>
    </row>
    <row r="165" spans="1:47" ht="15.75">
      <c r="A165" s="107"/>
      <c r="B165" s="110"/>
      <c r="C165" s="86"/>
      <c r="D165" s="16"/>
      <c r="E165" s="18"/>
      <c r="F165" s="18"/>
      <c r="G165" s="50"/>
      <c r="H165" s="19"/>
      <c r="I165" s="71"/>
      <c r="J165" s="86"/>
      <c r="K165" s="16"/>
      <c r="L165" s="16"/>
      <c r="M165" s="16"/>
      <c r="N165" s="50"/>
      <c r="O165" s="50"/>
      <c r="P165" s="16"/>
      <c r="Q165" s="19"/>
      <c r="R165" s="49"/>
      <c r="S165" s="49"/>
      <c r="T165" s="161"/>
      <c r="U165" s="161"/>
      <c r="V165" s="19"/>
      <c r="W165" s="105">
        <v>2</v>
      </c>
      <c r="X165" s="162">
        <f>COUNTIF(X155:X162,"2")</f>
        <v>0</v>
      </c>
      <c r="Y165" s="162"/>
      <c r="Z165" s="49"/>
      <c r="AA165" s="49"/>
      <c r="AB165" s="16"/>
      <c r="AC165" s="87">
        <f>IF($AC$54=0,"",AC163/$AC$54*100)</f>
        <v>0</v>
      </c>
      <c r="AD165" s="87">
        <f>IF($AC$54=0,"",AD163/$AC$54*100)</f>
        <v>0</v>
      </c>
      <c r="AE165" s="87">
        <f>IF($AC$54=0,"",AE163/$AC$54*100)</f>
        <v>0</v>
      </c>
      <c r="AF165" s="52"/>
      <c r="AG165" s="52"/>
      <c r="AH165" s="52" t="e">
        <f>AH163/AH164*100</f>
        <v>#DIV/0!</v>
      </c>
      <c r="AI165" s="109" t="e">
        <f>AI163/AH164*100</f>
        <v>#DIV/0!</v>
      </c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2"/>
      <c r="AU165" s="19"/>
    </row>
    <row r="166" spans="1:33" ht="12.75">
      <c r="A166" s="1"/>
      <c r="AF166" s="1"/>
      <c r="AG166" s="1"/>
    </row>
    <row r="167" spans="1:33" ht="12.75">
      <c r="A167" s="1"/>
      <c r="AF167" s="1"/>
      <c r="AG167" s="1"/>
    </row>
    <row r="168" spans="1:33" ht="12.75">
      <c r="A168" s="1"/>
      <c r="AF168" s="1"/>
      <c r="AG168" s="1"/>
    </row>
    <row r="169" spans="1:33" ht="12.75">
      <c r="A169" s="1"/>
      <c r="C169" s="275" t="s">
        <v>181</v>
      </c>
      <c r="D169" s="275"/>
      <c r="E169" s="275"/>
      <c r="F169" s="275"/>
      <c r="G169" s="275"/>
      <c r="H169" s="275"/>
      <c r="I169" s="275"/>
      <c r="J169" s="275"/>
      <c r="K169" s="275"/>
      <c r="L169" s="275"/>
      <c r="M169" s="275"/>
      <c r="N169" s="275"/>
      <c r="O169" s="275"/>
      <c r="P169" s="275"/>
      <c r="Q169" s="275"/>
      <c r="R169" s="275"/>
      <c r="AF169" s="1"/>
      <c r="AG169" s="1"/>
    </row>
    <row r="170" spans="1:33" ht="12.75">
      <c r="A170" s="1"/>
      <c r="C170" s="275" t="s">
        <v>182</v>
      </c>
      <c r="D170" s="275"/>
      <c r="E170" s="275"/>
      <c r="F170" s="275"/>
      <c r="G170" s="275"/>
      <c r="H170" s="275"/>
      <c r="I170" s="275"/>
      <c r="J170" s="275"/>
      <c r="K170" s="275"/>
      <c r="L170" s="275"/>
      <c r="M170" s="275"/>
      <c r="N170" s="275"/>
      <c r="O170" s="275"/>
      <c r="P170" s="275"/>
      <c r="Q170" s="275"/>
      <c r="R170" s="275"/>
      <c r="AF170" s="1"/>
      <c r="AG170" s="1"/>
    </row>
    <row r="171" spans="1:33" ht="12.75">
      <c r="A171" s="1"/>
      <c r="AF171" s="1"/>
      <c r="AG171" s="1"/>
    </row>
    <row r="172" spans="1:33" ht="12.75">
      <c r="A172" s="1"/>
      <c r="AF172" s="1"/>
      <c r="AG172" s="1"/>
    </row>
    <row r="173" spans="1:33" ht="12.75">
      <c r="A173" s="1"/>
      <c r="AF173" s="1"/>
      <c r="AG173" s="1"/>
    </row>
    <row r="174" spans="1:33" ht="12.75">
      <c r="A174" s="1"/>
      <c r="AF174" s="1"/>
      <c r="AG174" s="1"/>
    </row>
    <row r="175" spans="1:33" ht="12.75">
      <c r="A175" s="1"/>
      <c r="AF175" s="1"/>
      <c r="AG175" s="1"/>
    </row>
    <row r="176" spans="1:33" ht="12.75">
      <c r="A176" s="1"/>
      <c r="AF176" s="1"/>
      <c r="AG176" s="1"/>
    </row>
    <row r="177" spans="1:33" ht="12.75">
      <c r="A177" s="1"/>
      <c r="AF177" s="1"/>
      <c r="AG177" s="1"/>
    </row>
    <row r="178" spans="1:33" ht="12.75">
      <c r="A178" s="1"/>
      <c r="AF178" s="1"/>
      <c r="AG178" s="1"/>
    </row>
    <row r="179" spans="1:33" ht="12.75">
      <c r="A179" s="1"/>
      <c r="D179"/>
      <c r="E179"/>
      <c r="AF179" s="1"/>
      <c r="AG179" s="1"/>
    </row>
    <row r="180" spans="1:33" ht="12.75">
      <c r="A180" s="1"/>
      <c r="AF180" s="1"/>
      <c r="AG180" s="1"/>
    </row>
    <row r="181" spans="1:33" ht="12.75">
      <c r="A181" s="1"/>
      <c r="AF181" s="1"/>
      <c r="AG181" s="1"/>
    </row>
    <row r="182" spans="1:33" ht="12.75">
      <c r="A182" s="1"/>
      <c r="AF182" s="1"/>
      <c r="AG182" s="1"/>
    </row>
    <row r="183" spans="1:33" ht="12.75">
      <c r="A183" s="1"/>
      <c r="AF183" s="1"/>
      <c r="AG183" s="1"/>
    </row>
    <row r="184" spans="1:33" ht="12.75">
      <c r="A184" s="1"/>
      <c r="AF184" s="1"/>
      <c r="AG184" s="1"/>
    </row>
    <row r="185" spans="1:33" ht="12.75">
      <c r="A185" s="1"/>
      <c r="AF185" s="1"/>
      <c r="AG185" s="1"/>
    </row>
    <row r="186" spans="1:33" ht="12.75">
      <c r="A186" s="1"/>
      <c r="AF186" s="1"/>
      <c r="AG186" s="1"/>
    </row>
    <row r="187" spans="1:33" ht="12.75">
      <c r="A187" s="1"/>
      <c r="AF187" s="1"/>
      <c r="AG187" s="1"/>
    </row>
    <row r="188" spans="1:33" ht="12.75">
      <c r="A188" s="1"/>
      <c r="AF188" s="1"/>
      <c r="AG188" s="1"/>
    </row>
    <row r="189" spans="1:33" ht="12.75">
      <c r="A189" s="1"/>
      <c r="AF189" s="1"/>
      <c r="AG189" s="1"/>
    </row>
    <row r="190" spans="1:33" ht="12.75">
      <c r="A190" s="1"/>
      <c r="AF190" s="1"/>
      <c r="AG190" s="1"/>
    </row>
    <row r="191" spans="1:33" ht="12.75">
      <c r="A191" s="1"/>
      <c r="AF191" s="1"/>
      <c r="AG191" s="1"/>
    </row>
    <row r="192" spans="1:33" ht="12.75">
      <c r="A192" s="1"/>
      <c r="AF192" s="1"/>
      <c r="AG192" s="1"/>
    </row>
    <row r="193" spans="1:33" ht="12.75">
      <c r="A193" s="1"/>
      <c r="AF193" s="1"/>
      <c r="AG193" s="1"/>
    </row>
    <row r="194" spans="1:33" ht="12.75">
      <c r="A194" s="1"/>
      <c r="AF194" s="1"/>
      <c r="AG194" s="1"/>
    </row>
    <row r="195" spans="1:33" ht="12.75">
      <c r="A195" s="1"/>
      <c r="AF195" s="1"/>
      <c r="AG195" s="1"/>
    </row>
    <row r="196" spans="1:33" ht="12.75">
      <c r="A196" s="1"/>
      <c r="AF196" s="1"/>
      <c r="AG196" s="1"/>
    </row>
    <row r="197" spans="1:33" ht="12.75">
      <c r="A197" s="1"/>
      <c r="AF197" s="1"/>
      <c r="AG197" s="1"/>
    </row>
    <row r="198" spans="1:33" ht="12.75">
      <c r="A198" s="1"/>
      <c r="AF198" s="1"/>
      <c r="AG198" s="1"/>
    </row>
    <row r="199" spans="1:33" ht="12.75">
      <c r="A199" s="1"/>
      <c r="AF199" s="1"/>
      <c r="AG199" s="1"/>
    </row>
    <row r="200" spans="1:33" ht="12.75">
      <c r="A200" s="1"/>
      <c r="AF200" s="1"/>
      <c r="AG200" s="1"/>
    </row>
    <row r="201" spans="1:33" ht="12.75">
      <c r="A201" s="1"/>
      <c r="AF201" s="1"/>
      <c r="AG201" s="1"/>
    </row>
    <row r="202" spans="1:33" ht="12.75">
      <c r="A202" s="1"/>
      <c r="AF202" s="1"/>
      <c r="AG202" s="1"/>
    </row>
    <row r="203" spans="1:33" ht="12.75">
      <c r="A203" s="1"/>
      <c r="AF203" s="1"/>
      <c r="AG203" s="1"/>
    </row>
    <row r="204" spans="1:33" ht="12.75">
      <c r="A204" s="1"/>
      <c r="AF204" s="1"/>
      <c r="AG204" s="1"/>
    </row>
    <row r="205" spans="1:33" ht="12.75">
      <c r="A205" s="1"/>
      <c r="AF205" s="1"/>
      <c r="AG205" s="1"/>
    </row>
    <row r="206" spans="1:33" ht="12.75">
      <c r="A206" s="1"/>
      <c r="AF206" s="1"/>
      <c r="AG206" s="1"/>
    </row>
    <row r="207" spans="1:33" ht="12.75">
      <c r="A207" s="1"/>
      <c r="AF207" s="1"/>
      <c r="AG207" s="1"/>
    </row>
    <row r="208" spans="1:33" ht="12.75">
      <c r="A208" s="1"/>
      <c r="AF208" s="1"/>
      <c r="AG208" s="1"/>
    </row>
    <row r="209" spans="1:33" ht="12.75">
      <c r="A209" s="1"/>
      <c r="AF209" s="1"/>
      <c r="AG209" s="1"/>
    </row>
    <row r="210" spans="1:33" ht="12.75">
      <c r="A210" s="1"/>
      <c r="AF210" s="1"/>
      <c r="AG210" s="1"/>
    </row>
    <row r="211" spans="1:33" ht="12.75">
      <c r="A211" s="1"/>
      <c r="AF211" s="1"/>
      <c r="AG211" s="1"/>
    </row>
    <row r="212" spans="1:33" ht="12.75">
      <c r="A212" s="1"/>
      <c r="AF212" s="1"/>
      <c r="AG212" s="1"/>
    </row>
    <row r="213" spans="1:33" ht="12.75">
      <c r="A213" s="1"/>
      <c r="AF213" s="1"/>
      <c r="AG213" s="1"/>
    </row>
    <row r="214" spans="1:33" ht="12.75">
      <c r="A214" s="1"/>
      <c r="AF214" s="1"/>
      <c r="AG214" s="1"/>
    </row>
    <row r="215" spans="1:33" ht="12.75">
      <c r="A215" s="1"/>
      <c r="AF215" s="1"/>
      <c r="AG215" s="1"/>
    </row>
    <row r="216" spans="1:33" ht="12.75">
      <c r="A216" s="1"/>
      <c r="AF216" s="1"/>
      <c r="AG216" s="1"/>
    </row>
    <row r="217" spans="1:33" ht="12.75">
      <c r="A217" s="1"/>
      <c r="AF217" s="1"/>
      <c r="AG217" s="1"/>
    </row>
    <row r="218" spans="1:33" ht="12.75">
      <c r="A218" s="1"/>
      <c r="AF218" s="1"/>
      <c r="AG218" s="1"/>
    </row>
    <row r="219" spans="1:33" ht="12.75">
      <c r="A219" s="1"/>
      <c r="AF219" s="1"/>
      <c r="AG219" s="1"/>
    </row>
    <row r="220" spans="1:33" ht="12.75">
      <c r="A220" s="1"/>
      <c r="AF220" s="1"/>
      <c r="AG220" s="1"/>
    </row>
    <row r="221" spans="1:33" ht="12.75">
      <c r="A221" s="1"/>
      <c r="AF221" s="1"/>
      <c r="AG221" s="1"/>
    </row>
    <row r="222" spans="1:33" ht="12.75">
      <c r="A222" s="1"/>
      <c r="AF222" s="1"/>
      <c r="AG222" s="1"/>
    </row>
    <row r="223" spans="1:33" ht="12.75">
      <c r="A223" s="1"/>
      <c r="AF223" s="1"/>
      <c r="AG223" s="1"/>
    </row>
    <row r="224" spans="1:33" ht="12.75">
      <c r="A224" s="1"/>
      <c r="AF224" s="1"/>
      <c r="AG224" s="1"/>
    </row>
    <row r="225" spans="1:33" ht="12.75">
      <c r="A225" s="1"/>
      <c r="AF225" s="1"/>
      <c r="AG225" s="1"/>
    </row>
    <row r="226" spans="1:33" ht="12.75">
      <c r="A226" s="1"/>
      <c r="AF226" s="1"/>
      <c r="AG226" s="1"/>
    </row>
    <row r="227" spans="1:33" ht="12.75">
      <c r="A227" s="1"/>
      <c r="AF227" s="1"/>
      <c r="AG227" s="1"/>
    </row>
    <row r="228" spans="1:33" ht="12.75">
      <c r="A228" s="1"/>
      <c r="AF228" s="1"/>
      <c r="AG228" s="1"/>
    </row>
    <row r="229" spans="1:33" ht="12.75">
      <c r="A229" s="1"/>
      <c r="AF229" s="1"/>
      <c r="AG229" s="1"/>
    </row>
    <row r="230" spans="1:33" ht="12.75">
      <c r="A230" s="1"/>
      <c r="AF230" s="1"/>
      <c r="AG230" s="1"/>
    </row>
    <row r="231" spans="1:33" ht="12.75">
      <c r="A231" s="1"/>
      <c r="AF231" s="1"/>
      <c r="AG231" s="1"/>
    </row>
    <row r="232" spans="1:33" ht="12.75">
      <c r="A232" s="1"/>
      <c r="AF232" s="1"/>
      <c r="AG232" s="1"/>
    </row>
    <row r="233" spans="1:33" ht="12.75">
      <c r="A233" s="1"/>
      <c r="AF233" s="1"/>
      <c r="AG233" s="1"/>
    </row>
    <row r="234" spans="1:33" ht="12.75">
      <c r="A234" s="1"/>
      <c r="AF234" s="1"/>
      <c r="AG234" s="1"/>
    </row>
    <row r="235" spans="1:33" ht="12.75">
      <c r="A235" s="1"/>
      <c r="AF235" s="1"/>
      <c r="AG235" s="1"/>
    </row>
    <row r="236" spans="1:33" ht="12.75">
      <c r="A236" s="1"/>
      <c r="AF236" s="1"/>
      <c r="AG236" s="1"/>
    </row>
    <row r="237" spans="1:33" ht="12.75">
      <c r="A237" s="1"/>
      <c r="AF237" s="1"/>
      <c r="AG237" s="1"/>
    </row>
    <row r="238" spans="1:33" ht="12.75">
      <c r="A238" s="1"/>
      <c r="AF238" s="1"/>
      <c r="AG238" s="1"/>
    </row>
    <row r="239" spans="1:33" ht="12.75">
      <c r="A239" s="1"/>
      <c r="AF239" s="1"/>
      <c r="AG239" s="1"/>
    </row>
    <row r="240" spans="1:33" ht="12.75">
      <c r="A240" s="1"/>
      <c r="AF240" s="1"/>
      <c r="AG240" s="1"/>
    </row>
    <row r="241" spans="1:33" ht="12.75">
      <c r="A241" s="1"/>
      <c r="AF241" s="1"/>
      <c r="AG241" s="1"/>
    </row>
    <row r="242" spans="1:33" ht="12.75">
      <c r="A242" s="1"/>
      <c r="AF242" s="1"/>
      <c r="AG242" s="1"/>
    </row>
    <row r="243" spans="1:33" ht="12.75">
      <c r="A243" s="1"/>
      <c r="AF243" s="1"/>
      <c r="AG243" s="1"/>
    </row>
    <row r="244" spans="1:33" ht="12.75">
      <c r="A244" s="1"/>
      <c r="AF244" s="1"/>
      <c r="AG244" s="1"/>
    </row>
    <row r="245" spans="1:33" ht="12.75">
      <c r="A245" s="1"/>
      <c r="AF245" s="1"/>
      <c r="AG245" s="1"/>
    </row>
    <row r="246" spans="1:33" ht="12.75">
      <c r="A246" s="1"/>
      <c r="AF246" s="1"/>
      <c r="AG246" s="1"/>
    </row>
    <row r="247" spans="1:33" ht="12.75">
      <c r="A247" s="1"/>
      <c r="AF247" s="1"/>
      <c r="AG247" s="1"/>
    </row>
    <row r="248" spans="1:33" ht="12.75">
      <c r="A248" s="1"/>
      <c r="AF248" s="1"/>
      <c r="AG248" s="1"/>
    </row>
    <row r="249" spans="1:33" ht="12.75">
      <c r="A249" s="1"/>
      <c r="AF249" s="1"/>
      <c r="AG249" s="1"/>
    </row>
    <row r="250" spans="1:33" ht="12.75">
      <c r="A250" s="1"/>
      <c r="AF250" s="1"/>
      <c r="AG250" s="1"/>
    </row>
    <row r="251" spans="1:33" ht="12.75">
      <c r="A251" s="1"/>
      <c r="AF251" s="1"/>
      <c r="AG251" s="1"/>
    </row>
    <row r="252" spans="1:33" ht="12.75">
      <c r="A252" s="1"/>
      <c r="AF252" s="1"/>
      <c r="AG252" s="1"/>
    </row>
    <row r="253" spans="1:33" ht="12.75">
      <c r="A253" s="1"/>
      <c r="AF253" s="1"/>
      <c r="AG253" s="1"/>
    </row>
    <row r="254" spans="1:33" ht="12.75">
      <c r="A254" s="1"/>
      <c r="AF254" s="1"/>
      <c r="AG254" s="1"/>
    </row>
    <row r="255" spans="1:33" ht="12.75">
      <c r="A255" s="1"/>
      <c r="AF255" s="1"/>
      <c r="AG255" s="1"/>
    </row>
    <row r="256" spans="1:33" ht="12.75">
      <c r="A256" s="1"/>
      <c r="AF256" s="1"/>
      <c r="AG256" s="1"/>
    </row>
    <row r="257" spans="1:33" ht="12.75">
      <c r="A257" s="1"/>
      <c r="AF257" s="1"/>
      <c r="AG257" s="1"/>
    </row>
    <row r="258" spans="1:33" ht="12.75">
      <c r="A258" s="1"/>
      <c r="AF258" s="1"/>
      <c r="AG258" s="1"/>
    </row>
    <row r="259" spans="1:33" ht="12.75">
      <c r="A259" s="1"/>
      <c r="AF259" s="1"/>
      <c r="AG259" s="1"/>
    </row>
    <row r="260" spans="1:33" ht="12.75">
      <c r="A260" s="1"/>
      <c r="AF260" s="1"/>
      <c r="AG260" s="1"/>
    </row>
    <row r="261" spans="1:33" ht="12.75">
      <c r="A261" s="1"/>
      <c r="AF261" s="1"/>
      <c r="AG261" s="1"/>
    </row>
    <row r="262" spans="1:33" ht="12.75">
      <c r="A262" s="1"/>
      <c r="AF262" s="1"/>
      <c r="AG262" s="1"/>
    </row>
    <row r="263" spans="1:33" ht="12.75">
      <c r="A263" s="1"/>
      <c r="AF263" s="1"/>
      <c r="AG263" s="1"/>
    </row>
    <row r="264" spans="1:33" ht="12.75">
      <c r="A264" s="1"/>
      <c r="AF264" s="1"/>
      <c r="AG264" s="1"/>
    </row>
    <row r="265" spans="1:33" ht="12.75">
      <c r="A265" s="1"/>
      <c r="AF265" s="1"/>
      <c r="AG265" s="1"/>
    </row>
    <row r="266" spans="1:33" ht="12.75">
      <c r="A266" s="1"/>
      <c r="AF266" s="1"/>
      <c r="AG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</sheetData>
  <sheetProtection/>
  <mergeCells count="70">
    <mergeCell ref="C169:R169"/>
    <mergeCell ref="C170:R170"/>
    <mergeCell ref="AC164:AE164"/>
    <mergeCell ref="AH164:AI164"/>
    <mergeCell ref="R32:S32"/>
    <mergeCell ref="T32:U32"/>
    <mergeCell ref="AC32:AE32"/>
    <mergeCell ref="B144:B151"/>
    <mergeCell ref="AC153:AE153"/>
    <mergeCell ref="AH153:AI153"/>
    <mergeCell ref="B155:B162"/>
    <mergeCell ref="AC131:AE131"/>
    <mergeCell ref="AH131:AI131"/>
    <mergeCell ref="B133:B140"/>
    <mergeCell ref="AC142:AE142"/>
    <mergeCell ref="AH142:AI142"/>
    <mergeCell ref="M25:P25"/>
    <mergeCell ref="M26:P26"/>
    <mergeCell ref="M27:P27"/>
    <mergeCell ref="N104:P104"/>
    <mergeCell ref="Q1:Q3"/>
    <mergeCell ref="AC76:AE76"/>
    <mergeCell ref="AC87:AE87"/>
    <mergeCell ref="AC98:AE98"/>
    <mergeCell ref="AC54:AE54"/>
    <mergeCell ref="R2:W2"/>
    <mergeCell ref="AH54:AI54"/>
    <mergeCell ref="AH65:AI65"/>
    <mergeCell ref="AC65:AE65"/>
    <mergeCell ref="T31:U31"/>
    <mergeCell ref="C31:K31"/>
    <mergeCell ref="C2:C3"/>
    <mergeCell ref="Z2:AB2"/>
    <mergeCell ref="D2:I2"/>
    <mergeCell ref="K2:P2"/>
    <mergeCell ref="BA35:BB35"/>
    <mergeCell ref="BA36:BB36"/>
    <mergeCell ref="BA37:BB37"/>
    <mergeCell ref="R31:S31"/>
    <mergeCell ref="BA34:BB34"/>
    <mergeCell ref="BC34:BD34"/>
    <mergeCell ref="BC35:BD35"/>
    <mergeCell ref="BC36:BD36"/>
    <mergeCell ref="BC37:BD37"/>
    <mergeCell ref="AH43:AI43"/>
    <mergeCell ref="AC43:AE43"/>
    <mergeCell ref="BA60:BB60"/>
    <mergeCell ref="BC60:BD60"/>
    <mergeCell ref="BA57:BB57"/>
    <mergeCell ref="BC57:BD57"/>
    <mergeCell ref="BA58:BB58"/>
    <mergeCell ref="BC58:BD58"/>
    <mergeCell ref="BA59:BB59"/>
    <mergeCell ref="BC59:BD59"/>
    <mergeCell ref="B34:B41"/>
    <mergeCell ref="B45:B52"/>
    <mergeCell ref="B56:B63"/>
    <mergeCell ref="B67:B74"/>
    <mergeCell ref="B78:B85"/>
    <mergeCell ref="B89:B96"/>
    <mergeCell ref="B100:B107"/>
    <mergeCell ref="B111:B118"/>
    <mergeCell ref="B122:B129"/>
    <mergeCell ref="AH76:AI76"/>
    <mergeCell ref="AH87:AI87"/>
    <mergeCell ref="AH98:AI98"/>
    <mergeCell ref="AH109:AI109"/>
    <mergeCell ref="AC109:AE109"/>
    <mergeCell ref="AC120:AE120"/>
    <mergeCell ref="AH120:AI120"/>
  </mergeCells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18"/>
  <sheetViews>
    <sheetView zoomScale="75" zoomScaleNormal="75" workbookViewId="0" topLeftCell="A1">
      <selection activeCell="P101" sqref="P101"/>
    </sheetView>
  </sheetViews>
  <sheetFormatPr defaultColWidth="9.140625" defaultRowHeight="12.75"/>
  <cols>
    <col min="1" max="1" width="14.57421875" style="0" bestFit="1" customWidth="1"/>
    <col min="5" max="5" width="26.421875" style="0" customWidth="1"/>
    <col min="7" max="7" width="19.8515625" style="0" customWidth="1"/>
  </cols>
  <sheetData>
    <row r="1" spans="1:13" ht="12.75">
      <c r="A1" s="132"/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</row>
    <row r="2" spans="1:13" ht="12.75">
      <c r="A2" s="134" t="s">
        <v>40</v>
      </c>
      <c r="B2" s="134" t="s">
        <v>41</v>
      </c>
      <c r="C2" s="134" t="s">
        <v>42</v>
      </c>
      <c r="D2" s="133"/>
      <c r="E2" s="134" t="s">
        <v>43</v>
      </c>
      <c r="F2" s="133"/>
      <c r="G2" s="134" t="s">
        <v>44</v>
      </c>
      <c r="H2" s="133"/>
      <c r="I2" s="134" t="s">
        <v>45</v>
      </c>
      <c r="J2" s="134" t="s">
        <v>46</v>
      </c>
      <c r="K2" s="134" t="s">
        <v>47</v>
      </c>
      <c r="L2" s="134" t="s">
        <v>48</v>
      </c>
      <c r="M2" s="134"/>
    </row>
    <row r="3" spans="1:13" ht="12.75">
      <c r="A3" s="135" t="s">
        <v>49</v>
      </c>
      <c r="B3" s="133">
        <v>1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</row>
    <row r="4" spans="1:13" ht="12.75">
      <c r="A4" s="136">
        <v>0.8958333333333334</v>
      </c>
      <c r="B4" s="132" t="s">
        <v>50</v>
      </c>
      <c r="C4" s="132"/>
      <c r="D4" s="132" t="s">
        <v>51</v>
      </c>
      <c r="E4" s="132" t="s">
        <v>52</v>
      </c>
      <c r="F4" s="132"/>
      <c r="G4" s="132" t="s">
        <v>53</v>
      </c>
      <c r="H4" s="137">
        <v>1</v>
      </c>
      <c r="I4" s="132" t="s">
        <v>4</v>
      </c>
      <c r="J4" s="132" t="s">
        <v>54</v>
      </c>
      <c r="K4" s="132"/>
      <c r="L4" s="132" t="s">
        <v>55</v>
      </c>
      <c r="M4" s="132"/>
    </row>
    <row r="5" spans="1:13" ht="12.75">
      <c r="A5" s="136">
        <v>0.875</v>
      </c>
      <c r="B5" s="132" t="s">
        <v>50</v>
      </c>
      <c r="C5" s="132"/>
      <c r="D5" s="132" t="s">
        <v>51</v>
      </c>
      <c r="E5" s="132" t="s">
        <v>56</v>
      </c>
      <c r="F5" s="132"/>
      <c r="G5" s="132" t="s">
        <v>57</v>
      </c>
      <c r="H5" s="132"/>
      <c r="I5" s="132" t="s">
        <v>4</v>
      </c>
      <c r="J5" s="132" t="s">
        <v>58</v>
      </c>
      <c r="K5" s="132"/>
      <c r="L5" s="132" t="s">
        <v>59</v>
      </c>
      <c r="M5" s="132"/>
    </row>
    <row r="6" spans="1:16" ht="12.75">
      <c r="A6" s="136">
        <v>0.875</v>
      </c>
      <c r="B6" s="132" t="s">
        <v>50</v>
      </c>
      <c r="C6" s="132"/>
      <c r="D6" s="132" t="s">
        <v>51</v>
      </c>
      <c r="E6" s="132" t="s">
        <v>60</v>
      </c>
      <c r="F6" s="132"/>
      <c r="G6" s="132" t="s">
        <v>61</v>
      </c>
      <c r="H6" s="132"/>
      <c r="I6" s="132" t="s">
        <v>62</v>
      </c>
      <c r="J6" s="132" t="s">
        <v>63</v>
      </c>
      <c r="K6" s="132"/>
      <c r="L6" s="132" t="s">
        <v>64</v>
      </c>
      <c r="M6" s="132"/>
      <c r="P6" s="132"/>
    </row>
    <row r="7" spans="1:16" ht="12.75">
      <c r="A7" s="136">
        <v>0.875</v>
      </c>
      <c r="B7" s="132" t="s">
        <v>50</v>
      </c>
      <c r="C7" s="132"/>
      <c r="D7" s="132" t="s">
        <v>51</v>
      </c>
      <c r="E7" s="132" t="s">
        <v>65</v>
      </c>
      <c r="F7" s="132"/>
      <c r="G7" s="132" t="s">
        <v>66</v>
      </c>
      <c r="H7" s="132"/>
      <c r="I7" s="132" t="s">
        <v>62</v>
      </c>
      <c r="J7" s="132" t="s">
        <v>67</v>
      </c>
      <c r="K7" s="132"/>
      <c r="L7" s="132" t="s">
        <v>68</v>
      </c>
      <c r="M7" s="132"/>
      <c r="P7" s="132"/>
    </row>
    <row r="8" spans="1:16" ht="12.75">
      <c r="A8" s="136">
        <v>0.875</v>
      </c>
      <c r="B8" s="132" t="s">
        <v>50</v>
      </c>
      <c r="C8" s="132"/>
      <c r="D8" s="132" t="s">
        <v>51</v>
      </c>
      <c r="E8" s="132" t="s">
        <v>69</v>
      </c>
      <c r="F8" s="132"/>
      <c r="G8" s="132" t="s">
        <v>70</v>
      </c>
      <c r="H8" s="132"/>
      <c r="I8" s="132" t="s">
        <v>63</v>
      </c>
      <c r="J8" s="132" t="s">
        <v>63</v>
      </c>
      <c r="K8" s="132"/>
      <c r="L8" s="132" t="s">
        <v>71</v>
      </c>
      <c r="M8" s="132"/>
      <c r="P8" s="132"/>
    </row>
    <row r="9" spans="1:16" ht="12.75">
      <c r="A9" s="136">
        <v>0.875</v>
      </c>
      <c r="B9" s="132" t="s">
        <v>50</v>
      </c>
      <c r="C9" s="132"/>
      <c r="D9" s="132" t="s">
        <v>51</v>
      </c>
      <c r="E9" s="132" t="s">
        <v>72</v>
      </c>
      <c r="F9" s="132"/>
      <c r="G9" s="132" t="s">
        <v>73</v>
      </c>
      <c r="H9" s="132"/>
      <c r="I9" s="132" t="s">
        <v>62</v>
      </c>
      <c r="J9" s="132" t="s">
        <v>4</v>
      </c>
      <c r="K9" s="132"/>
      <c r="L9" s="132" t="s">
        <v>74</v>
      </c>
      <c r="M9" s="132"/>
      <c r="P9" s="132"/>
    </row>
    <row r="10" spans="1:16" ht="12.75">
      <c r="A10" s="136">
        <v>0.7916666666666666</v>
      </c>
      <c r="B10" s="132" t="s">
        <v>50</v>
      </c>
      <c r="C10" s="132"/>
      <c r="D10" s="132" t="s">
        <v>51</v>
      </c>
      <c r="E10" s="132" t="s">
        <v>75</v>
      </c>
      <c r="F10" s="132"/>
      <c r="G10" s="132" t="s">
        <v>76</v>
      </c>
      <c r="H10" s="132"/>
      <c r="I10" s="132" t="s">
        <v>63</v>
      </c>
      <c r="J10" s="132" t="s">
        <v>54</v>
      </c>
      <c r="K10" s="132"/>
      <c r="L10" s="132" t="s">
        <v>77</v>
      </c>
      <c r="M10" s="132"/>
      <c r="P10" s="132"/>
    </row>
    <row r="11" spans="1:16" ht="12.75">
      <c r="A11" s="136">
        <v>0.8958333333333334</v>
      </c>
      <c r="B11" s="132" t="s">
        <v>50</v>
      </c>
      <c r="C11" s="132"/>
      <c r="D11" s="132" t="s">
        <v>51</v>
      </c>
      <c r="E11" s="132" t="s">
        <v>78</v>
      </c>
      <c r="F11" s="132"/>
      <c r="G11" s="132" t="s">
        <v>79</v>
      </c>
      <c r="H11" s="137">
        <v>1</v>
      </c>
      <c r="I11" s="132" t="s">
        <v>54</v>
      </c>
      <c r="J11" s="132" t="s">
        <v>80</v>
      </c>
      <c r="K11" s="132"/>
      <c r="L11" s="132" t="s">
        <v>81</v>
      </c>
      <c r="M11" s="132"/>
      <c r="P11" s="132"/>
    </row>
    <row r="12" spans="1:16" ht="12.75">
      <c r="A12" s="138" t="s">
        <v>82</v>
      </c>
      <c r="B12" s="37">
        <v>2</v>
      </c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P12" s="132"/>
    </row>
    <row r="13" spans="1:16" ht="12.75">
      <c r="A13" s="139">
        <v>0.8958333333333334</v>
      </c>
      <c r="B13" s="140" t="s">
        <v>50</v>
      </c>
      <c r="C13" s="140"/>
      <c r="D13" s="140" t="s">
        <v>51</v>
      </c>
      <c r="E13" s="140" t="s">
        <v>70</v>
      </c>
      <c r="F13" s="140"/>
      <c r="G13" s="140" t="s">
        <v>52</v>
      </c>
      <c r="H13" s="140"/>
      <c r="I13" s="140" t="s">
        <v>83</v>
      </c>
      <c r="J13" s="140" t="s">
        <v>84</v>
      </c>
      <c r="K13" s="140"/>
      <c r="L13" s="140" t="s">
        <v>85</v>
      </c>
      <c r="M13" s="140"/>
      <c r="P13" s="132"/>
    </row>
    <row r="14" spans="1:16" ht="12.75">
      <c r="A14" s="139">
        <v>0.875</v>
      </c>
      <c r="B14" s="140" t="s">
        <v>50</v>
      </c>
      <c r="C14" s="140"/>
      <c r="D14" s="140" t="s">
        <v>51</v>
      </c>
      <c r="E14" s="140" t="s">
        <v>76</v>
      </c>
      <c r="F14" s="140"/>
      <c r="G14" s="140" t="s">
        <v>56</v>
      </c>
      <c r="H14" s="140"/>
      <c r="I14" s="140" t="s">
        <v>62</v>
      </c>
      <c r="J14" s="140" t="s">
        <v>62</v>
      </c>
      <c r="K14" s="140"/>
      <c r="L14" s="140"/>
      <c r="M14" s="140"/>
      <c r="P14" s="132"/>
    </row>
    <row r="15" spans="1:16" ht="12.75">
      <c r="A15" s="139">
        <v>0.875</v>
      </c>
      <c r="B15" s="140" t="s">
        <v>50</v>
      </c>
      <c r="C15" s="140"/>
      <c r="D15" s="140" t="s">
        <v>51</v>
      </c>
      <c r="E15" s="140" t="s">
        <v>61</v>
      </c>
      <c r="F15" s="140"/>
      <c r="G15" s="140" t="s">
        <v>69</v>
      </c>
      <c r="H15" s="141">
        <v>1</v>
      </c>
      <c r="I15" s="140" t="s">
        <v>58</v>
      </c>
      <c r="J15" s="140" t="s">
        <v>58</v>
      </c>
      <c r="K15" s="140"/>
      <c r="L15" s="140" t="s">
        <v>86</v>
      </c>
      <c r="M15" s="140"/>
      <c r="P15" s="132"/>
    </row>
    <row r="16" spans="1:16" ht="12.75">
      <c r="A16" s="139">
        <v>0.875</v>
      </c>
      <c r="B16" s="140" t="s">
        <v>50</v>
      </c>
      <c r="C16" s="140"/>
      <c r="D16" s="140" t="s">
        <v>51</v>
      </c>
      <c r="E16" s="140" t="s">
        <v>57</v>
      </c>
      <c r="F16" s="140"/>
      <c r="G16" s="140" t="s">
        <v>72</v>
      </c>
      <c r="H16" s="140"/>
      <c r="I16" s="140" t="s">
        <v>62</v>
      </c>
      <c r="J16" s="140" t="s">
        <v>4</v>
      </c>
      <c r="K16" s="140"/>
      <c r="L16" s="140" t="s">
        <v>87</v>
      </c>
      <c r="M16" s="140"/>
      <c r="P16" s="132"/>
    </row>
    <row r="17" spans="1:16" ht="12.75">
      <c r="A17" s="139">
        <v>0.875</v>
      </c>
      <c r="B17" s="140" t="s">
        <v>50</v>
      </c>
      <c r="C17" s="140"/>
      <c r="D17" s="140" t="s">
        <v>51</v>
      </c>
      <c r="E17" s="140" t="s">
        <v>66</v>
      </c>
      <c r="F17" s="140"/>
      <c r="G17" s="140" t="s">
        <v>60</v>
      </c>
      <c r="H17" s="140"/>
      <c r="I17" s="140" t="s">
        <v>62</v>
      </c>
      <c r="J17" s="140" t="s">
        <v>54</v>
      </c>
      <c r="K17" s="140"/>
      <c r="L17" s="140" t="s">
        <v>88</v>
      </c>
      <c r="M17" s="140"/>
      <c r="P17" s="132"/>
    </row>
    <row r="18" spans="1:16" ht="12.75">
      <c r="A18" s="139">
        <v>0.875</v>
      </c>
      <c r="B18" s="140" t="s">
        <v>50</v>
      </c>
      <c r="C18" s="140"/>
      <c r="D18" s="140" t="s">
        <v>51</v>
      </c>
      <c r="E18" s="140" t="s">
        <v>53</v>
      </c>
      <c r="F18" s="141">
        <v>1</v>
      </c>
      <c r="G18" s="140" t="s">
        <v>65</v>
      </c>
      <c r="H18" s="140"/>
      <c r="I18" s="140" t="s">
        <v>54</v>
      </c>
      <c r="J18" s="140" t="s">
        <v>83</v>
      </c>
      <c r="K18" s="140"/>
      <c r="L18" s="140" t="s">
        <v>89</v>
      </c>
      <c r="M18" s="140"/>
      <c r="P18" s="132"/>
    </row>
    <row r="19" spans="1:13" ht="12.75">
      <c r="A19" s="139">
        <v>0.7916666666666666</v>
      </c>
      <c r="B19" s="140" t="s">
        <v>50</v>
      </c>
      <c r="C19" s="140"/>
      <c r="D19" s="140" t="s">
        <v>51</v>
      </c>
      <c r="E19" s="140" t="s">
        <v>73</v>
      </c>
      <c r="F19" s="140"/>
      <c r="G19" s="140" t="s">
        <v>78</v>
      </c>
      <c r="H19" s="140"/>
      <c r="I19" s="140" t="s">
        <v>5</v>
      </c>
      <c r="J19" s="140" t="s">
        <v>90</v>
      </c>
      <c r="K19" s="140"/>
      <c r="L19" s="140" t="s">
        <v>91</v>
      </c>
      <c r="M19" s="140"/>
    </row>
    <row r="20" spans="1:13" ht="12.75">
      <c r="A20" s="139">
        <v>0.8958333333333334</v>
      </c>
      <c r="B20" s="140" t="s">
        <v>50</v>
      </c>
      <c r="C20" s="140"/>
      <c r="D20" s="140" t="s">
        <v>51</v>
      </c>
      <c r="E20" s="140" t="s">
        <v>79</v>
      </c>
      <c r="F20" s="141">
        <v>1</v>
      </c>
      <c r="G20" s="140" t="s">
        <v>75</v>
      </c>
      <c r="H20" s="140"/>
      <c r="I20" s="140" t="s">
        <v>62</v>
      </c>
      <c r="J20" s="140" t="s">
        <v>62</v>
      </c>
      <c r="K20" s="140"/>
      <c r="L20" s="140"/>
      <c r="M20" s="140"/>
    </row>
    <row r="21" spans="1:13" ht="12.75">
      <c r="A21" s="142" t="s">
        <v>92</v>
      </c>
      <c r="B21" s="25">
        <v>3</v>
      </c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</row>
    <row r="22" spans="1:13" ht="12.75">
      <c r="A22" s="143">
        <v>0.7916666666666666</v>
      </c>
      <c r="B22" s="144" t="s">
        <v>50</v>
      </c>
      <c r="C22" s="144"/>
      <c r="D22" s="144" t="s">
        <v>51</v>
      </c>
      <c r="E22" s="144" t="s">
        <v>52</v>
      </c>
      <c r="F22" s="144"/>
      <c r="G22" s="144" t="s">
        <v>66</v>
      </c>
      <c r="H22" s="144"/>
      <c r="I22" s="144" t="s">
        <v>4</v>
      </c>
      <c r="J22" s="144" t="s">
        <v>93</v>
      </c>
      <c r="K22" s="144"/>
      <c r="L22" s="144" t="s">
        <v>94</v>
      </c>
      <c r="M22" s="144"/>
    </row>
    <row r="23" spans="1:13" ht="12.75">
      <c r="A23" s="143">
        <v>0.875</v>
      </c>
      <c r="B23" s="144" t="s">
        <v>50</v>
      </c>
      <c r="C23" s="144"/>
      <c r="D23" s="144" t="s">
        <v>51</v>
      </c>
      <c r="E23" s="144" t="s">
        <v>56</v>
      </c>
      <c r="F23" s="144"/>
      <c r="G23" s="144" t="s">
        <v>79</v>
      </c>
      <c r="H23" s="144"/>
      <c r="I23" s="144" t="s">
        <v>63</v>
      </c>
      <c r="J23" s="144" t="s">
        <v>95</v>
      </c>
      <c r="K23" s="144"/>
      <c r="L23" s="144" t="s">
        <v>96</v>
      </c>
      <c r="M23" s="144"/>
    </row>
    <row r="24" spans="1:13" ht="12.75">
      <c r="A24" s="143">
        <v>0.875</v>
      </c>
      <c r="B24" s="144" t="s">
        <v>50</v>
      </c>
      <c r="C24" s="144"/>
      <c r="D24" s="144" t="s">
        <v>51</v>
      </c>
      <c r="E24" s="144" t="s">
        <v>73</v>
      </c>
      <c r="F24" s="144"/>
      <c r="G24" s="144" t="s">
        <v>57</v>
      </c>
      <c r="H24" s="144"/>
      <c r="I24" s="144" t="s">
        <v>4</v>
      </c>
      <c r="J24" s="144" t="s">
        <v>80</v>
      </c>
      <c r="K24" s="144"/>
      <c r="L24" s="144" t="s">
        <v>97</v>
      </c>
      <c r="M24" s="144"/>
    </row>
    <row r="25" spans="1:13" ht="12.75">
      <c r="A25" s="143">
        <v>0.875</v>
      </c>
      <c r="B25" s="144" t="s">
        <v>50</v>
      </c>
      <c r="C25" s="144"/>
      <c r="D25" s="144" t="s">
        <v>51</v>
      </c>
      <c r="E25" s="144" t="s">
        <v>60</v>
      </c>
      <c r="F25" s="144"/>
      <c r="G25" s="144" t="s">
        <v>69</v>
      </c>
      <c r="H25" s="144"/>
      <c r="I25" s="144" t="s">
        <v>62</v>
      </c>
      <c r="J25" s="144" t="s">
        <v>67</v>
      </c>
      <c r="K25" s="144"/>
      <c r="L25" s="144" t="s">
        <v>98</v>
      </c>
      <c r="M25" s="144"/>
    </row>
    <row r="26" spans="1:13" ht="12.75">
      <c r="A26" s="143">
        <v>0.875</v>
      </c>
      <c r="B26" s="144" t="s">
        <v>50</v>
      </c>
      <c r="C26" s="144"/>
      <c r="D26" s="144" t="s">
        <v>51</v>
      </c>
      <c r="E26" s="144" t="s">
        <v>65</v>
      </c>
      <c r="F26" s="144"/>
      <c r="G26" s="144" t="s">
        <v>70</v>
      </c>
      <c r="H26" s="144"/>
      <c r="I26" s="144" t="s">
        <v>62</v>
      </c>
      <c r="J26" s="144" t="s">
        <v>63</v>
      </c>
      <c r="K26" s="144"/>
      <c r="L26" s="144" t="s">
        <v>99</v>
      </c>
      <c r="M26" s="144"/>
    </row>
    <row r="27" spans="1:13" ht="12.75">
      <c r="A27" s="143">
        <v>0.875</v>
      </c>
      <c r="B27" s="144" t="s">
        <v>50</v>
      </c>
      <c r="C27" s="144"/>
      <c r="D27" s="144" t="s">
        <v>51</v>
      </c>
      <c r="E27" s="144" t="s">
        <v>72</v>
      </c>
      <c r="F27" s="144"/>
      <c r="G27" s="144" t="s">
        <v>53</v>
      </c>
      <c r="H27" s="144"/>
      <c r="I27" s="144" t="s">
        <v>62</v>
      </c>
      <c r="J27" s="144" t="s">
        <v>54</v>
      </c>
      <c r="K27" s="144"/>
      <c r="L27" s="144" t="s">
        <v>100</v>
      </c>
      <c r="M27" s="144"/>
    </row>
    <row r="28" spans="1:13" ht="12.75">
      <c r="A28" s="143">
        <v>0.7916666666666666</v>
      </c>
      <c r="B28" s="144" t="s">
        <v>50</v>
      </c>
      <c r="C28" s="144"/>
      <c r="D28" s="144" t="s">
        <v>51</v>
      </c>
      <c r="E28" s="144" t="s">
        <v>78</v>
      </c>
      <c r="F28" s="144"/>
      <c r="G28" s="144" t="s">
        <v>76</v>
      </c>
      <c r="H28" s="144"/>
      <c r="I28" s="144" t="s">
        <v>95</v>
      </c>
      <c r="J28" s="144" t="s">
        <v>101</v>
      </c>
      <c r="K28" s="144"/>
      <c r="L28" s="144" t="s">
        <v>102</v>
      </c>
      <c r="M28" s="144"/>
    </row>
    <row r="29" spans="1:13" ht="12.75">
      <c r="A29" s="143">
        <v>0.8958333333333334</v>
      </c>
      <c r="B29" s="144" t="s">
        <v>50</v>
      </c>
      <c r="C29" s="144"/>
      <c r="D29" s="144" t="s">
        <v>51</v>
      </c>
      <c r="E29" s="144" t="s">
        <v>75</v>
      </c>
      <c r="F29" s="144"/>
      <c r="G29" s="144" t="s">
        <v>61</v>
      </c>
      <c r="H29" s="145">
        <v>2</v>
      </c>
      <c r="I29" s="144" t="s">
        <v>63</v>
      </c>
      <c r="J29" s="144" t="s">
        <v>103</v>
      </c>
      <c r="K29" s="144"/>
      <c r="L29" s="144" t="s">
        <v>104</v>
      </c>
      <c r="M29" s="144"/>
    </row>
    <row r="30" spans="1:13" ht="12.75">
      <c r="A30" s="146" t="s">
        <v>105</v>
      </c>
      <c r="B30" s="147">
        <v>4</v>
      </c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</row>
    <row r="31" spans="1:13" ht="12.75">
      <c r="A31" s="148">
        <v>0.8958333333333334</v>
      </c>
      <c r="B31" s="149" t="s">
        <v>50</v>
      </c>
      <c r="C31" s="149"/>
      <c r="D31" s="149" t="s">
        <v>51</v>
      </c>
      <c r="E31" s="149" t="s">
        <v>69</v>
      </c>
      <c r="F31" s="149"/>
      <c r="G31" s="149" t="s">
        <v>52</v>
      </c>
      <c r="H31" s="150">
        <v>1</v>
      </c>
      <c r="I31" s="149" t="s">
        <v>63</v>
      </c>
      <c r="J31" s="149" t="s">
        <v>63</v>
      </c>
      <c r="K31" s="149"/>
      <c r="L31" s="149" t="s">
        <v>106</v>
      </c>
      <c r="M31" s="149"/>
    </row>
    <row r="32" spans="1:13" ht="12.75">
      <c r="A32" s="148">
        <v>0.875</v>
      </c>
      <c r="B32" s="149" t="s">
        <v>50</v>
      </c>
      <c r="C32" s="149"/>
      <c r="D32" s="149" t="s">
        <v>51</v>
      </c>
      <c r="E32" s="149" t="s">
        <v>79</v>
      </c>
      <c r="F32" s="149"/>
      <c r="G32" s="149" t="s">
        <v>72</v>
      </c>
      <c r="H32" s="149"/>
      <c r="I32" s="149" t="s">
        <v>62</v>
      </c>
      <c r="J32" s="149" t="s">
        <v>62</v>
      </c>
      <c r="K32" s="149"/>
      <c r="L32" s="149"/>
      <c r="M32" s="149"/>
    </row>
    <row r="33" spans="1:13" ht="12.75">
      <c r="A33" s="148">
        <v>0.875</v>
      </c>
      <c r="B33" s="149" t="s">
        <v>50</v>
      </c>
      <c r="C33" s="149"/>
      <c r="D33" s="149" t="s">
        <v>51</v>
      </c>
      <c r="E33" s="149" t="s">
        <v>70</v>
      </c>
      <c r="F33" s="149"/>
      <c r="G33" s="149" t="s">
        <v>60</v>
      </c>
      <c r="H33" s="150">
        <v>1</v>
      </c>
      <c r="I33" s="149" t="s">
        <v>4</v>
      </c>
      <c r="J33" s="149" t="s">
        <v>83</v>
      </c>
      <c r="K33" s="149"/>
      <c r="L33" s="149" t="s">
        <v>107</v>
      </c>
      <c r="M33" s="149"/>
    </row>
    <row r="34" spans="1:13" ht="12.75">
      <c r="A34" s="148">
        <v>0.875</v>
      </c>
      <c r="B34" s="149" t="s">
        <v>50</v>
      </c>
      <c r="C34" s="149"/>
      <c r="D34" s="149" t="s">
        <v>51</v>
      </c>
      <c r="E34" s="149" t="s">
        <v>66</v>
      </c>
      <c r="F34" s="149"/>
      <c r="G34" s="149" t="s">
        <v>56</v>
      </c>
      <c r="H34" s="149"/>
      <c r="I34" s="149" t="s">
        <v>4</v>
      </c>
      <c r="J34" s="149" t="s">
        <v>108</v>
      </c>
      <c r="K34" s="149"/>
      <c r="L34" s="149" t="s">
        <v>109</v>
      </c>
      <c r="M34" s="149"/>
    </row>
    <row r="35" spans="1:13" ht="12.75">
      <c r="A35" s="148">
        <v>0.875</v>
      </c>
      <c r="B35" s="149" t="s">
        <v>50</v>
      </c>
      <c r="C35" s="149"/>
      <c r="D35" s="149" t="s">
        <v>51</v>
      </c>
      <c r="E35" s="149" t="s">
        <v>53</v>
      </c>
      <c r="F35" s="149"/>
      <c r="G35" s="149" t="s">
        <v>75</v>
      </c>
      <c r="H35" s="149"/>
      <c r="I35" s="149" t="s">
        <v>63</v>
      </c>
      <c r="J35" s="149" t="s">
        <v>95</v>
      </c>
      <c r="K35" s="149"/>
      <c r="L35" s="149" t="s">
        <v>110</v>
      </c>
      <c r="M35" s="149"/>
    </row>
    <row r="36" spans="1:13" ht="12.75">
      <c r="A36" s="148">
        <v>0.7916666666666666</v>
      </c>
      <c r="B36" s="149" t="s">
        <v>50</v>
      </c>
      <c r="C36" s="149"/>
      <c r="D36" s="149" t="s">
        <v>51</v>
      </c>
      <c r="E36" s="149" t="s">
        <v>76</v>
      </c>
      <c r="F36" s="149"/>
      <c r="G36" s="149" t="s">
        <v>73</v>
      </c>
      <c r="H36" s="149"/>
      <c r="I36" s="149" t="s">
        <v>83</v>
      </c>
      <c r="J36" s="149" t="s">
        <v>111</v>
      </c>
      <c r="K36" s="149"/>
      <c r="L36" s="149" t="s">
        <v>112</v>
      </c>
      <c r="M36" s="149"/>
    </row>
    <row r="37" spans="1:13" ht="12.75">
      <c r="A37" s="148">
        <v>0.8958333333333334</v>
      </c>
      <c r="B37" s="149" t="s">
        <v>50</v>
      </c>
      <c r="C37" s="149"/>
      <c r="D37" s="149" t="s">
        <v>51</v>
      </c>
      <c r="E37" s="149" t="s">
        <v>61</v>
      </c>
      <c r="F37" s="150">
        <v>1</v>
      </c>
      <c r="G37" s="149" t="s">
        <v>65</v>
      </c>
      <c r="H37" s="149"/>
      <c r="I37" s="149" t="s">
        <v>5</v>
      </c>
      <c r="J37" s="149" t="s">
        <v>83</v>
      </c>
      <c r="K37" s="149"/>
      <c r="L37" s="149" t="s">
        <v>113</v>
      </c>
      <c r="M37" s="149"/>
    </row>
    <row r="38" spans="1:13" ht="12.75">
      <c r="A38" s="148">
        <v>0.8958333333333334</v>
      </c>
      <c r="B38" s="149" t="s">
        <v>50</v>
      </c>
      <c r="C38" s="149"/>
      <c r="D38" s="149" t="s">
        <v>51</v>
      </c>
      <c r="E38" s="149" t="s">
        <v>57</v>
      </c>
      <c r="F38" s="150">
        <v>1</v>
      </c>
      <c r="G38" s="149" t="s">
        <v>78</v>
      </c>
      <c r="H38" s="149"/>
      <c r="I38" s="149" t="s">
        <v>5</v>
      </c>
      <c r="J38" s="149" t="s">
        <v>84</v>
      </c>
      <c r="K38" s="149"/>
      <c r="L38" s="149" t="s">
        <v>114</v>
      </c>
      <c r="M38" s="149"/>
    </row>
    <row r="39" spans="1:13" ht="12.75">
      <c r="A39" s="135" t="s">
        <v>115</v>
      </c>
      <c r="B39" s="133">
        <v>5</v>
      </c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</row>
    <row r="40" spans="1:13" ht="12.75">
      <c r="A40" s="136">
        <v>0.875</v>
      </c>
      <c r="B40" s="132" t="s">
        <v>50</v>
      </c>
      <c r="C40" s="132"/>
      <c r="D40" s="132" t="s">
        <v>51</v>
      </c>
      <c r="E40" s="132" t="s">
        <v>56</v>
      </c>
      <c r="F40" s="132"/>
      <c r="G40" s="132" t="s">
        <v>53</v>
      </c>
      <c r="H40" s="132"/>
      <c r="I40" s="132" t="s">
        <v>62</v>
      </c>
      <c r="J40" s="132" t="s">
        <v>62</v>
      </c>
      <c r="K40" s="132"/>
      <c r="L40" s="132"/>
      <c r="M40" s="132"/>
    </row>
    <row r="41" spans="1:13" ht="12.75">
      <c r="A41" s="136">
        <v>0.875</v>
      </c>
      <c r="B41" s="132" t="s">
        <v>50</v>
      </c>
      <c r="C41" s="132"/>
      <c r="D41" s="132" t="s">
        <v>51</v>
      </c>
      <c r="E41" s="132" t="s">
        <v>75</v>
      </c>
      <c r="F41" s="132"/>
      <c r="G41" s="132" t="s">
        <v>66</v>
      </c>
      <c r="H41" s="132"/>
      <c r="I41" s="132" t="s">
        <v>4</v>
      </c>
      <c r="J41" s="132" t="s">
        <v>54</v>
      </c>
      <c r="K41" s="132"/>
      <c r="L41" s="132" t="s">
        <v>116</v>
      </c>
      <c r="M41" s="132"/>
    </row>
    <row r="42" spans="1:13" ht="12.75">
      <c r="A42" s="136">
        <v>0.875</v>
      </c>
      <c r="B42" s="132" t="s">
        <v>50</v>
      </c>
      <c r="C42" s="132"/>
      <c r="D42" s="132" t="s">
        <v>51</v>
      </c>
      <c r="E42" s="132" t="s">
        <v>76</v>
      </c>
      <c r="F42" s="132"/>
      <c r="G42" s="132" t="s">
        <v>57</v>
      </c>
      <c r="H42" s="137">
        <v>1</v>
      </c>
      <c r="I42" s="132" t="s">
        <v>62</v>
      </c>
      <c r="J42" s="132" t="s">
        <v>67</v>
      </c>
      <c r="K42" s="132"/>
      <c r="L42" s="132" t="s">
        <v>117</v>
      </c>
      <c r="M42" s="132"/>
    </row>
    <row r="43" spans="1:13" ht="12.75">
      <c r="A43" s="136">
        <v>0.875</v>
      </c>
      <c r="B43" s="132" t="s">
        <v>50</v>
      </c>
      <c r="C43" s="132"/>
      <c r="D43" s="132" t="s">
        <v>51</v>
      </c>
      <c r="E43" s="132" t="s">
        <v>65</v>
      </c>
      <c r="F43" s="132"/>
      <c r="G43" s="132" t="s">
        <v>69</v>
      </c>
      <c r="H43" s="132"/>
      <c r="I43" s="132" t="s">
        <v>62</v>
      </c>
      <c r="J43" s="132" t="s">
        <v>62</v>
      </c>
      <c r="K43" s="132"/>
      <c r="L43" s="132"/>
      <c r="M43" s="132"/>
    </row>
    <row r="44" spans="1:13" ht="12.75">
      <c r="A44" s="136">
        <v>0.875</v>
      </c>
      <c r="B44" s="132" t="s">
        <v>50</v>
      </c>
      <c r="C44" s="132"/>
      <c r="D44" s="132" t="s">
        <v>51</v>
      </c>
      <c r="E44" s="132" t="s">
        <v>52</v>
      </c>
      <c r="F44" s="132"/>
      <c r="G44" s="132" t="s">
        <v>60</v>
      </c>
      <c r="H44" s="132"/>
      <c r="I44" s="132" t="s">
        <v>62</v>
      </c>
      <c r="J44" s="132" t="s">
        <v>63</v>
      </c>
      <c r="K44" s="132"/>
      <c r="L44" s="132" t="s">
        <v>118</v>
      </c>
      <c r="M44" s="132"/>
    </row>
    <row r="45" spans="1:13" ht="12.75">
      <c r="A45" s="136">
        <v>0.7916666666666666</v>
      </c>
      <c r="B45" s="132" t="s">
        <v>50</v>
      </c>
      <c r="C45" s="132"/>
      <c r="D45" s="132" t="s">
        <v>51</v>
      </c>
      <c r="E45" s="132" t="s">
        <v>72</v>
      </c>
      <c r="F45" s="132"/>
      <c r="G45" s="132" t="s">
        <v>61</v>
      </c>
      <c r="H45" s="132"/>
      <c r="I45" s="132" t="s">
        <v>4</v>
      </c>
      <c r="J45" s="132" t="s">
        <v>83</v>
      </c>
      <c r="K45" s="132"/>
      <c r="L45" s="132" t="s">
        <v>119</v>
      </c>
      <c r="M45" s="132"/>
    </row>
    <row r="46" spans="1:13" ht="12.75">
      <c r="A46" s="136">
        <v>0.8958333333333334</v>
      </c>
      <c r="B46" s="132" t="s">
        <v>50</v>
      </c>
      <c r="C46" s="132"/>
      <c r="D46" s="132" t="s">
        <v>51</v>
      </c>
      <c r="E46" s="132" t="s">
        <v>78</v>
      </c>
      <c r="F46" s="132"/>
      <c r="G46" s="132" t="s">
        <v>70</v>
      </c>
      <c r="H46" s="132"/>
      <c r="I46" s="132" t="s">
        <v>67</v>
      </c>
      <c r="J46" s="132" t="s">
        <v>58</v>
      </c>
      <c r="K46" s="132"/>
      <c r="L46" s="132" t="s">
        <v>120</v>
      </c>
      <c r="M46" s="132"/>
    </row>
    <row r="47" spans="1:13" ht="12.75">
      <c r="A47" s="136">
        <v>0.8958333333333334</v>
      </c>
      <c r="B47" s="132" t="s">
        <v>50</v>
      </c>
      <c r="C47" s="132"/>
      <c r="D47" s="132" t="s">
        <v>51</v>
      </c>
      <c r="E47" s="132" t="s">
        <v>73</v>
      </c>
      <c r="F47" s="132"/>
      <c r="G47" s="132" t="s">
        <v>79</v>
      </c>
      <c r="H47" s="132"/>
      <c r="I47" s="132" t="s">
        <v>62</v>
      </c>
      <c r="J47" s="132" t="s">
        <v>63</v>
      </c>
      <c r="K47" s="132"/>
      <c r="L47" s="132" t="s">
        <v>121</v>
      </c>
      <c r="M47" s="132"/>
    </row>
    <row r="48" spans="1:13" ht="12.7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</row>
    <row r="49" spans="1:13" ht="12.75">
      <c r="A49" s="132"/>
      <c r="B49" s="133"/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</row>
    <row r="50" spans="1:13" ht="12.75">
      <c r="A50" s="134" t="s">
        <v>40</v>
      </c>
      <c r="B50" s="134" t="s">
        <v>41</v>
      </c>
      <c r="C50" s="134" t="s">
        <v>42</v>
      </c>
      <c r="D50" s="133"/>
      <c r="E50" s="134" t="s">
        <v>43</v>
      </c>
      <c r="F50" s="133"/>
      <c r="G50" s="134" t="s">
        <v>44</v>
      </c>
      <c r="H50" s="133"/>
      <c r="I50" s="134" t="s">
        <v>45</v>
      </c>
      <c r="J50" s="134" t="s">
        <v>46</v>
      </c>
      <c r="K50" s="134" t="s">
        <v>47</v>
      </c>
      <c r="L50" s="134" t="s">
        <v>48</v>
      </c>
      <c r="M50" s="134"/>
    </row>
    <row r="51" spans="1:13" ht="12.75">
      <c r="A51" s="152" t="s">
        <v>122</v>
      </c>
      <c r="B51" s="153">
        <v>6</v>
      </c>
      <c r="C51" s="153"/>
      <c r="D51" s="153"/>
      <c r="E51" s="153"/>
      <c r="F51" s="153"/>
      <c r="G51" s="153"/>
      <c r="H51" s="153"/>
      <c r="I51" s="153"/>
      <c r="J51" s="153"/>
      <c r="K51" s="153"/>
      <c r="L51" s="153"/>
      <c r="M51" s="153"/>
    </row>
    <row r="52" spans="1:13" ht="12.75">
      <c r="A52" s="154">
        <v>0.8958333333333334</v>
      </c>
      <c r="B52" s="155" t="s">
        <v>50</v>
      </c>
      <c r="C52" s="155"/>
      <c r="D52" s="155" t="s">
        <v>51</v>
      </c>
      <c r="E52" s="155" t="s">
        <v>69</v>
      </c>
      <c r="F52" s="155"/>
      <c r="G52" s="155" t="s">
        <v>56</v>
      </c>
      <c r="H52" s="155"/>
      <c r="I52" s="155" t="s">
        <v>5</v>
      </c>
      <c r="J52" s="155" t="s">
        <v>5</v>
      </c>
      <c r="K52" s="155"/>
      <c r="L52" s="155" t="s">
        <v>123</v>
      </c>
      <c r="M52" s="155"/>
    </row>
    <row r="53" spans="1:13" ht="12.75">
      <c r="A53" s="154">
        <v>0.875</v>
      </c>
      <c r="B53" s="155" t="s">
        <v>50</v>
      </c>
      <c r="C53" s="155"/>
      <c r="D53" s="155" t="s">
        <v>51</v>
      </c>
      <c r="E53" s="155" t="s">
        <v>79</v>
      </c>
      <c r="F53" s="155"/>
      <c r="G53" s="155" t="s">
        <v>76</v>
      </c>
      <c r="H53" s="156">
        <v>2</v>
      </c>
      <c r="I53" s="155" t="s">
        <v>62</v>
      </c>
      <c r="J53" s="155" t="s">
        <v>63</v>
      </c>
      <c r="K53" s="155"/>
      <c r="L53" s="155" t="s">
        <v>124</v>
      </c>
      <c r="M53" s="155"/>
    </row>
    <row r="54" spans="1:13" ht="12.75">
      <c r="A54" s="154">
        <v>0.875</v>
      </c>
      <c r="B54" s="155" t="s">
        <v>50</v>
      </c>
      <c r="C54" s="155"/>
      <c r="D54" s="155" t="s">
        <v>51</v>
      </c>
      <c r="E54" s="155" t="s">
        <v>60</v>
      </c>
      <c r="F54" s="156">
        <v>1</v>
      </c>
      <c r="G54" s="155" t="s">
        <v>65</v>
      </c>
      <c r="H54" s="155"/>
      <c r="I54" s="155" t="s">
        <v>63</v>
      </c>
      <c r="J54" s="155" t="s">
        <v>63</v>
      </c>
      <c r="K54" s="155"/>
      <c r="L54" s="155" t="s">
        <v>125</v>
      </c>
      <c r="M54" s="155"/>
    </row>
    <row r="55" spans="1:13" ht="12.75">
      <c r="A55" s="154">
        <v>0.875</v>
      </c>
      <c r="B55" s="155" t="s">
        <v>50</v>
      </c>
      <c r="C55" s="155"/>
      <c r="D55" s="155" t="s">
        <v>51</v>
      </c>
      <c r="E55" s="155" t="s">
        <v>70</v>
      </c>
      <c r="F55" s="155"/>
      <c r="G55" s="155" t="s">
        <v>73</v>
      </c>
      <c r="H55" s="155"/>
      <c r="I55" s="155" t="s">
        <v>83</v>
      </c>
      <c r="J55" s="155" t="s">
        <v>126</v>
      </c>
      <c r="K55" s="155"/>
      <c r="L55" s="155" t="s">
        <v>127</v>
      </c>
      <c r="M55" s="155"/>
    </row>
    <row r="56" spans="1:13" ht="12.75">
      <c r="A56" s="154">
        <v>0.875</v>
      </c>
      <c r="B56" s="155" t="s">
        <v>50</v>
      </c>
      <c r="C56" s="155"/>
      <c r="D56" s="155" t="s">
        <v>51</v>
      </c>
      <c r="E56" s="155" t="s">
        <v>52</v>
      </c>
      <c r="F56" s="155"/>
      <c r="G56" s="155" t="s">
        <v>75</v>
      </c>
      <c r="H56" s="156">
        <v>1</v>
      </c>
      <c r="I56" s="155" t="s">
        <v>63</v>
      </c>
      <c r="J56" s="155" t="s">
        <v>67</v>
      </c>
      <c r="K56" s="155"/>
      <c r="L56" s="155" t="s">
        <v>128</v>
      </c>
      <c r="M56" s="155"/>
    </row>
    <row r="57" spans="1:13" ht="12.75">
      <c r="A57" s="154">
        <v>0.875</v>
      </c>
      <c r="B57" s="155" t="s">
        <v>50</v>
      </c>
      <c r="C57" s="155"/>
      <c r="D57" s="155" t="s">
        <v>51</v>
      </c>
      <c r="E57" s="155" t="s">
        <v>53</v>
      </c>
      <c r="F57" s="155"/>
      <c r="G57" s="155" t="s">
        <v>57</v>
      </c>
      <c r="H57" s="155"/>
      <c r="I57" s="155" t="s">
        <v>62</v>
      </c>
      <c r="J57" s="155" t="s">
        <v>62</v>
      </c>
      <c r="K57" s="155"/>
      <c r="L57" s="155"/>
      <c r="M57" s="155"/>
    </row>
    <row r="58" spans="1:13" ht="12.75">
      <c r="A58" s="154">
        <v>0.7916666666666666</v>
      </c>
      <c r="B58" s="155" t="s">
        <v>50</v>
      </c>
      <c r="C58" s="155"/>
      <c r="D58" s="155" t="s">
        <v>51</v>
      </c>
      <c r="E58" s="155" t="s">
        <v>61</v>
      </c>
      <c r="F58" s="155"/>
      <c r="G58" s="155" t="s">
        <v>78</v>
      </c>
      <c r="H58" s="156">
        <v>1</v>
      </c>
      <c r="I58" s="155" t="s">
        <v>4</v>
      </c>
      <c r="J58" s="155" t="s">
        <v>126</v>
      </c>
      <c r="K58" s="155"/>
      <c r="L58" s="155" t="s">
        <v>129</v>
      </c>
      <c r="M58" s="155"/>
    </row>
    <row r="59" spans="1:13" ht="12.75">
      <c r="A59" s="154">
        <v>0.8958333333333334</v>
      </c>
      <c r="B59" s="155" t="s">
        <v>50</v>
      </c>
      <c r="C59" s="155"/>
      <c r="D59" s="155" t="s">
        <v>51</v>
      </c>
      <c r="E59" s="155" t="s">
        <v>66</v>
      </c>
      <c r="F59" s="155"/>
      <c r="G59" s="155" t="s">
        <v>72</v>
      </c>
      <c r="H59" s="156">
        <v>1</v>
      </c>
      <c r="I59" s="155" t="s">
        <v>4</v>
      </c>
      <c r="J59" s="155" t="s">
        <v>103</v>
      </c>
      <c r="K59" s="155"/>
      <c r="L59" s="155" t="s">
        <v>130</v>
      </c>
      <c r="M59" s="155"/>
    </row>
    <row r="60" spans="1:13" ht="12.75">
      <c r="A60" s="142" t="s">
        <v>131</v>
      </c>
      <c r="B60" s="25">
        <v>7</v>
      </c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</row>
    <row r="61" spans="1:13" ht="12.75">
      <c r="A61" s="143">
        <v>0.8958333333333334</v>
      </c>
      <c r="B61" s="144" t="s">
        <v>50</v>
      </c>
      <c r="C61" s="144"/>
      <c r="D61" s="144" t="s">
        <v>51</v>
      </c>
      <c r="E61" s="144" t="s">
        <v>65</v>
      </c>
      <c r="F61" s="144"/>
      <c r="G61" s="144" t="s">
        <v>52</v>
      </c>
      <c r="H61" s="144"/>
      <c r="I61" s="144" t="s">
        <v>62</v>
      </c>
      <c r="J61" s="144" t="s">
        <v>63</v>
      </c>
      <c r="K61" s="144"/>
      <c r="L61" s="144" t="s">
        <v>132</v>
      </c>
      <c r="M61" s="144"/>
    </row>
    <row r="62" spans="1:13" ht="12.75">
      <c r="A62" s="143">
        <v>0.875</v>
      </c>
      <c r="B62" s="144" t="s">
        <v>50</v>
      </c>
      <c r="C62" s="144"/>
      <c r="D62" s="144" t="s">
        <v>51</v>
      </c>
      <c r="E62" s="144" t="s">
        <v>75</v>
      </c>
      <c r="F62" s="144"/>
      <c r="G62" s="144" t="s">
        <v>69</v>
      </c>
      <c r="H62" s="144"/>
      <c r="I62" s="144" t="s">
        <v>126</v>
      </c>
      <c r="J62" s="144" t="s">
        <v>133</v>
      </c>
      <c r="K62" s="144"/>
      <c r="L62" s="144" t="s">
        <v>134</v>
      </c>
      <c r="M62" s="144"/>
    </row>
    <row r="63" spans="1:13" ht="12.75">
      <c r="A63" s="143">
        <v>0.875</v>
      </c>
      <c r="B63" s="144" t="s">
        <v>50</v>
      </c>
      <c r="C63" s="144"/>
      <c r="D63" s="144" t="s">
        <v>51</v>
      </c>
      <c r="E63" s="144" t="s">
        <v>57</v>
      </c>
      <c r="F63" s="145">
        <v>1</v>
      </c>
      <c r="G63" s="144" t="s">
        <v>79</v>
      </c>
      <c r="H63" s="144"/>
      <c r="I63" s="144" t="s">
        <v>4</v>
      </c>
      <c r="J63" s="144" t="s">
        <v>4</v>
      </c>
      <c r="K63" s="144"/>
      <c r="L63" s="144" t="s">
        <v>135</v>
      </c>
      <c r="M63" s="144"/>
    </row>
    <row r="64" spans="1:13" ht="12.75">
      <c r="A64" s="143">
        <v>0.875</v>
      </c>
      <c r="B64" s="144" t="s">
        <v>50</v>
      </c>
      <c r="C64" s="144"/>
      <c r="D64" s="144" t="s">
        <v>51</v>
      </c>
      <c r="E64" s="144" t="s">
        <v>78</v>
      </c>
      <c r="F64" s="144"/>
      <c r="G64" s="144" t="s">
        <v>66</v>
      </c>
      <c r="H64" s="144"/>
      <c r="I64" s="144" t="s">
        <v>136</v>
      </c>
      <c r="J64" s="144" t="s">
        <v>103</v>
      </c>
      <c r="K64" s="144"/>
      <c r="L64" s="144" t="s">
        <v>137</v>
      </c>
      <c r="M64" s="144"/>
    </row>
    <row r="65" spans="1:13" ht="12.75">
      <c r="A65" s="143">
        <v>0.875</v>
      </c>
      <c r="B65" s="144" t="s">
        <v>50</v>
      </c>
      <c r="C65" s="144"/>
      <c r="D65" s="144" t="s">
        <v>51</v>
      </c>
      <c r="E65" s="144" t="s">
        <v>72</v>
      </c>
      <c r="F65" s="144"/>
      <c r="G65" s="144" t="s">
        <v>70</v>
      </c>
      <c r="H65" s="145">
        <v>1</v>
      </c>
      <c r="I65" s="144" t="s">
        <v>63</v>
      </c>
      <c r="J65" s="144" t="s">
        <v>67</v>
      </c>
      <c r="K65" s="144"/>
      <c r="L65" s="144" t="s">
        <v>138</v>
      </c>
      <c r="M65" s="144"/>
    </row>
    <row r="66" spans="1:13" ht="12.75">
      <c r="A66" s="143">
        <v>0.7916666666666666</v>
      </c>
      <c r="B66" s="144" t="s">
        <v>50</v>
      </c>
      <c r="C66" s="144"/>
      <c r="D66" s="144" t="s">
        <v>51</v>
      </c>
      <c r="E66" s="144" t="s">
        <v>76</v>
      </c>
      <c r="F66" s="144"/>
      <c r="G66" s="144" t="s">
        <v>61</v>
      </c>
      <c r="H66" s="144"/>
      <c r="I66" s="144" t="s">
        <v>4</v>
      </c>
      <c r="J66" s="144" t="s">
        <v>139</v>
      </c>
      <c r="K66" s="144"/>
      <c r="L66" s="144" t="s">
        <v>140</v>
      </c>
      <c r="M66" s="144"/>
    </row>
    <row r="67" spans="1:13" ht="12.75">
      <c r="A67" s="143">
        <v>0.7916666666666666</v>
      </c>
      <c r="B67" s="144" t="s">
        <v>50</v>
      </c>
      <c r="C67" s="144"/>
      <c r="D67" s="144" t="s">
        <v>51</v>
      </c>
      <c r="E67" s="144" t="s">
        <v>73</v>
      </c>
      <c r="F67" s="145">
        <v>1</v>
      </c>
      <c r="G67" s="144" t="s">
        <v>53</v>
      </c>
      <c r="H67" s="145">
        <v>1</v>
      </c>
      <c r="I67" s="144" t="s">
        <v>80</v>
      </c>
      <c r="J67" s="144" t="s">
        <v>141</v>
      </c>
      <c r="K67" s="144"/>
      <c r="L67" s="144" t="s">
        <v>142</v>
      </c>
      <c r="M67" s="144"/>
    </row>
    <row r="68" spans="1:13" ht="12.75">
      <c r="A68" s="143">
        <v>0.9166666666666666</v>
      </c>
      <c r="B68" s="144" t="s">
        <v>143</v>
      </c>
      <c r="C68" s="144"/>
      <c r="D68" s="144" t="s">
        <v>51</v>
      </c>
      <c r="E68" s="144" t="s">
        <v>56</v>
      </c>
      <c r="F68" s="144"/>
      <c r="G68" s="144" t="s">
        <v>60</v>
      </c>
      <c r="H68" s="144"/>
      <c r="I68" s="144" t="s">
        <v>67</v>
      </c>
      <c r="J68" s="144" t="s">
        <v>136</v>
      </c>
      <c r="K68" s="144" t="s">
        <v>144</v>
      </c>
      <c r="L68" s="144"/>
      <c r="M68" s="144"/>
    </row>
    <row r="69" spans="1:13" ht="12.75">
      <c r="A69" s="152" t="s">
        <v>145</v>
      </c>
      <c r="B69" s="153">
        <v>8</v>
      </c>
      <c r="C69" s="153"/>
      <c r="D69" s="153"/>
      <c r="E69" s="153"/>
      <c r="F69" s="153"/>
      <c r="G69" s="153"/>
      <c r="H69" s="153"/>
      <c r="I69" s="153"/>
      <c r="J69" s="153"/>
      <c r="K69" s="153"/>
      <c r="L69" s="153"/>
      <c r="M69" s="153"/>
    </row>
    <row r="70" spans="1:13" ht="12.75">
      <c r="A70" s="154">
        <v>0.8958333333333334</v>
      </c>
      <c r="B70" s="155" t="s">
        <v>146</v>
      </c>
      <c r="C70" s="155"/>
      <c r="D70" s="155" t="s">
        <v>51</v>
      </c>
      <c r="E70" s="155" t="s">
        <v>69</v>
      </c>
      <c r="F70" s="155"/>
      <c r="G70" s="155" t="s">
        <v>78</v>
      </c>
      <c r="H70" s="155"/>
      <c r="I70" s="155" t="s">
        <v>144</v>
      </c>
      <c r="J70" s="155" t="s">
        <v>144</v>
      </c>
      <c r="K70" s="155" t="s">
        <v>144</v>
      </c>
      <c r="L70" s="155"/>
      <c r="M70" s="155"/>
    </row>
    <row r="71" spans="1:13" ht="12.75">
      <c r="A71" s="154">
        <v>0.8958333333333334</v>
      </c>
      <c r="B71" s="155" t="s">
        <v>146</v>
      </c>
      <c r="C71" s="155"/>
      <c r="D71" s="155" t="s">
        <v>51</v>
      </c>
      <c r="E71" s="155" t="s">
        <v>61</v>
      </c>
      <c r="F71" s="155"/>
      <c r="G71" s="155" t="s">
        <v>57</v>
      </c>
      <c r="H71" s="155"/>
      <c r="I71" s="155" t="s">
        <v>144</v>
      </c>
      <c r="J71" s="155" t="s">
        <v>144</v>
      </c>
      <c r="K71" s="155" t="s">
        <v>144</v>
      </c>
      <c r="L71" s="155"/>
      <c r="M71" s="155"/>
    </row>
    <row r="72" spans="1:13" ht="12.75">
      <c r="A72" s="154">
        <v>0.8958333333333334</v>
      </c>
      <c r="B72" s="155" t="s">
        <v>146</v>
      </c>
      <c r="C72" s="155"/>
      <c r="D72" s="155" t="s">
        <v>51</v>
      </c>
      <c r="E72" s="155" t="s">
        <v>60</v>
      </c>
      <c r="F72" s="155"/>
      <c r="G72" s="155" t="s">
        <v>72</v>
      </c>
      <c r="H72" s="155"/>
      <c r="I72" s="155" t="s">
        <v>144</v>
      </c>
      <c r="J72" s="155" t="s">
        <v>144</v>
      </c>
      <c r="K72" s="155" t="s">
        <v>144</v>
      </c>
      <c r="L72" s="155"/>
      <c r="M72" s="155"/>
    </row>
    <row r="73" spans="1:13" ht="12.75">
      <c r="A73" s="154">
        <v>0.8958333333333334</v>
      </c>
      <c r="B73" s="155" t="s">
        <v>146</v>
      </c>
      <c r="C73" s="155"/>
      <c r="D73" s="155" t="s">
        <v>51</v>
      </c>
      <c r="E73" s="155" t="s">
        <v>65</v>
      </c>
      <c r="F73" s="155"/>
      <c r="G73" s="155" t="s">
        <v>75</v>
      </c>
      <c r="H73" s="155"/>
      <c r="I73" s="155" t="s">
        <v>144</v>
      </c>
      <c r="J73" s="155" t="s">
        <v>144</v>
      </c>
      <c r="K73" s="155" t="s">
        <v>144</v>
      </c>
      <c r="L73" s="155"/>
      <c r="M73" s="155"/>
    </row>
    <row r="74" spans="1:13" ht="12.75">
      <c r="A74" s="154">
        <v>0.8958333333333334</v>
      </c>
      <c r="B74" s="155" t="s">
        <v>146</v>
      </c>
      <c r="C74" s="155"/>
      <c r="D74" s="155" t="s">
        <v>51</v>
      </c>
      <c r="E74" s="155" t="s">
        <v>70</v>
      </c>
      <c r="F74" s="155"/>
      <c r="G74" s="155" t="s">
        <v>56</v>
      </c>
      <c r="H74" s="155"/>
      <c r="I74" s="155" t="s">
        <v>144</v>
      </c>
      <c r="J74" s="155" t="s">
        <v>144</v>
      </c>
      <c r="K74" s="155" t="s">
        <v>144</v>
      </c>
      <c r="L74" s="155"/>
      <c r="M74" s="155"/>
    </row>
    <row r="75" spans="1:13" ht="12.75">
      <c r="A75" s="154">
        <v>0.8958333333333334</v>
      </c>
      <c r="B75" s="155" t="s">
        <v>146</v>
      </c>
      <c r="C75" s="155"/>
      <c r="D75" s="155" t="s">
        <v>51</v>
      </c>
      <c r="E75" s="155" t="s">
        <v>66</v>
      </c>
      <c r="F75" s="155"/>
      <c r="G75" s="155" t="s">
        <v>73</v>
      </c>
      <c r="H75" s="155"/>
      <c r="I75" s="155" t="s">
        <v>144</v>
      </c>
      <c r="J75" s="155" t="s">
        <v>144</v>
      </c>
      <c r="K75" s="155" t="s">
        <v>144</v>
      </c>
      <c r="L75" s="155"/>
      <c r="M75" s="155"/>
    </row>
    <row r="76" spans="1:13" ht="12.75">
      <c r="A76" s="154">
        <v>0.8958333333333334</v>
      </c>
      <c r="B76" s="155" t="s">
        <v>146</v>
      </c>
      <c r="C76" s="155"/>
      <c r="D76" s="155" t="s">
        <v>51</v>
      </c>
      <c r="E76" s="155" t="s">
        <v>52</v>
      </c>
      <c r="F76" s="155"/>
      <c r="G76" s="155" t="s">
        <v>76</v>
      </c>
      <c r="H76" s="155"/>
      <c r="I76" s="155" t="s">
        <v>144</v>
      </c>
      <c r="J76" s="155" t="s">
        <v>144</v>
      </c>
      <c r="K76" s="155" t="s">
        <v>144</v>
      </c>
      <c r="L76" s="155"/>
      <c r="M76" s="155"/>
    </row>
    <row r="77" spans="1:13" ht="12.75">
      <c r="A77" s="154">
        <v>0.8958333333333334</v>
      </c>
      <c r="B77" s="155" t="s">
        <v>146</v>
      </c>
      <c r="C77" s="155"/>
      <c r="D77" s="155" t="s">
        <v>51</v>
      </c>
      <c r="E77" s="155" t="s">
        <v>53</v>
      </c>
      <c r="F77" s="155"/>
      <c r="G77" s="155" t="s">
        <v>79</v>
      </c>
      <c r="H77" s="155"/>
      <c r="I77" s="155" t="s">
        <v>144</v>
      </c>
      <c r="J77" s="155" t="s">
        <v>144</v>
      </c>
      <c r="K77" s="155" t="s">
        <v>144</v>
      </c>
      <c r="L77" s="155"/>
      <c r="M77" s="155"/>
    </row>
    <row r="78" spans="1:13" ht="12.75">
      <c r="A78" s="207" t="s">
        <v>147</v>
      </c>
      <c r="B78" s="208">
        <v>9</v>
      </c>
      <c r="C78" s="208"/>
      <c r="D78" s="208"/>
      <c r="E78" s="208"/>
      <c r="F78" s="208"/>
      <c r="G78" s="208"/>
      <c r="H78" s="208"/>
      <c r="I78" s="208"/>
      <c r="J78" s="208"/>
      <c r="K78" s="208"/>
      <c r="L78" s="208"/>
      <c r="M78" s="208"/>
    </row>
    <row r="79" spans="1:13" ht="12.75">
      <c r="A79" s="209">
        <v>0.875</v>
      </c>
      <c r="B79" s="210" t="s">
        <v>146</v>
      </c>
      <c r="C79" s="210"/>
      <c r="D79" s="210" t="s">
        <v>51</v>
      </c>
      <c r="E79" s="210" t="s">
        <v>75</v>
      </c>
      <c r="F79" s="210"/>
      <c r="G79" s="210" t="s">
        <v>60</v>
      </c>
      <c r="H79" s="210"/>
      <c r="I79" s="210" t="s">
        <v>144</v>
      </c>
      <c r="J79" s="210" t="s">
        <v>144</v>
      </c>
      <c r="K79" s="210" t="s">
        <v>144</v>
      </c>
      <c r="L79" s="210"/>
      <c r="M79" s="210"/>
    </row>
    <row r="80" spans="1:13" ht="12.75">
      <c r="A80" s="209">
        <v>0.875</v>
      </c>
      <c r="B80" s="210" t="s">
        <v>146</v>
      </c>
      <c r="C80" s="210"/>
      <c r="D80" s="210" t="s">
        <v>51</v>
      </c>
      <c r="E80" s="210" t="s">
        <v>76</v>
      </c>
      <c r="F80" s="210"/>
      <c r="G80" s="210" t="s">
        <v>70</v>
      </c>
      <c r="H80" s="210"/>
      <c r="I80" s="210" t="s">
        <v>144</v>
      </c>
      <c r="J80" s="210" t="s">
        <v>144</v>
      </c>
      <c r="K80" s="210" t="s">
        <v>144</v>
      </c>
      <c r="L80" s="210"/>
      <c r="M80" s="210"/>
    </row>
    <row r="81" spans="1:13" ht="12.75">
      <c r="A81" s="209">
        <v>0.875</v>
      </c>
      <c r="B81" s="210" t="s">
        <v>146</v>
      </c>
      <c r="C81" s="210"/>
      <c r="D81" s="210" t="s">
        <v>51</v>
      </c>
      <c r="E81" s="210" t="s">
        <v>57</v>
      </c>
      <c r="F81" s="210"/>
      <c r="G81" s="210" t="s">
        <v>66</v>
      </c>
      <c r="H81" s="210"/>
      <c r="I81" s="210" t="s">
        <v>144</v>
      </c>
      <c r="J81" s="210" t="s">
        <v>144</v>
      </c>
      <c r="K81" s="210" t="s">
        <v>144</v>
      </c>
      <c r="L81" s="210"/>
      <c r="M81" s="210"/>
    </row>
    <row r="82" spans="1:13" ht="12.75">
      <c r="A82" s="209">
        <v>0.875</v>
      </c>
      <c r="B82" s="210" t="s">
        <v>146</v>
      </c>
      <c r="C82" s="210"/>
      <c r="D82" s="210" t="s">
        <v>51</v>
      </c>
      <c r="E82" s="210" t="s">
        <v>78</v>
      </c>
      <c r="F82" s="210"/>
      <c r="G82" s="210" t="s">
        <v>53</v>
      </c>
      <c r="H82" s="210"/>
      <c r="I82" s="210" t="s">
        <v>144</v>
      </c>
      <c r="J82" s="210" t="s">
        <v>144</v>
      </c>
      <c r="K82" s="210" t="s">
        <v>144</v>
      </c>
      <c r="L82" s="210"/>
      <c r="M82" s="210"/>
    </row>
    <row r="83" spans="1:13" ht="12.75">
      <c r="A83" s="209">
        <v>0.875</v>
      </c>
      <c r="B83" s="210" t="s">
        <v>146</v>
      </c>
      <c r="C83" s="210"/>
      <c r="D83" s="210" t="s">
        <v>51</v>
      </c>
      <c r="E83" s="210" t="s">
        <v>73</v>
      </c>
      <c r="F83" s="210"/>
      <c r="G83" s="210" t="s">
        <v>69</v>
      </c>
      <c r="H83" s="210"/>
      <c r="I83" s="210" t="s">
        <v>144</v>
      </c>
      <c r="J83" s="210" t="s">
        <v>144</v>
      </c>
      <c r="K83" s="210" t="s">
        <v>144</v>
      </c>
      <c r="L83" s="210"/>
      <c r="M83" s="210"/>
    </row>
    <row r="84" spans="1:13" ht="12.75">
      <c r="A84" s="209">
        <v>0.875</v>
      </c>
      <c r="B84" s="210" t="s">
        <v>146</v>
      </c>
      <c r="C84" s="210"/>
      <c r="D84" s="210" t="s">
        <v>51</v>
      </c>
      <c r="E84" s="210" t="s">
        <v>72</v>
      </c>
      <c r="F84" s="210"/>
      <c r="G84" s="210" t="s">
        <v>52</v>
      </c>
      <c r="H84" s="210"/>
      <c r="I84" s="210" t="s">
        <v>144</v>
      </c>
      <c r="J84" s="210" t="s">
        <v>144</v>
      </c>
      <c r="K84" s="210" t="s">
        <v>144</v>
      </c>
      <c r="L84" s="210"/>
      <c r="M84" s="210"/>
    </row>
    <row r="85" spans="1:13" ht="12.75">
      <c r="A85" s="209">
        <v>0.7916666666666666</v>
      </c>
      <c r="B85" s="210" t="s">
        <v>146</v>
      </c>
      <c r="C85" s="210"/>
      <c r="D85" s="210" t="s">
        <v>51</v>
      </c>
      <c r="E85" s="210" t="s">
        <v>56</v>
      </c>
      <c r="F85" s="210"/>
      <c r="G85" s="210" t="s">
        <v>65</v>
      </c>
      <c r="H85" s="210"/>
      <c r="I85" s="210" t="s">
        <v>144</v>
      </c>
      <c r="J85" s="210" t="s">
        <v>144</v>
      </c>
      <c r="K85" s="210" t="s">
        <v>144</v>
      </c>
      <c r="L85" s="210"/>
      <c r="M85" s="210"/>
    </row>
    <row r="86" spans="1:13" ht="12.75">
      <c r="A86" s="209">
        <v>0.8958333333333334</v>
      </c>
      <c r="B86" s="210" t="s">
        <v>146</v>
      </c>
      <c r="C86" s="210"/>
      <c r="D86" s="210" t="s">
        <v>51</v>
      </c>
      <c r="E86" s="210" t="s">
        <v>79</v>
      </c>
      <c r="F86" s="210"/>
      <c r="G86" s="210" t="s">
        <v>61</v>
      </c>
      <c r="H86" s="210"/>
      <c r="I86" s="210" t="s">
        <v>144</v>
      </c>
      <c r="J86" s="210" t="s">
        <v>144</v>
      </c>
      <c r="K86" s="210" t="s">
        <v>144</v>
      </c>
      <c r="L86" s="210"/>
      <c r="M86" s="210"/>
    </row>
    <row r="87" spans="1:13" ht="12.7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</row>
    <row r="88" spans="1:13" ht="12.75">
      <c r="A88" s="151" t="s">
        <v>148</v>
      </c>
      <c r="B88" s="133"/>
      <c r="C88" s="133"/>
      <c r="D88" s="133"/>
      <c r="E88" s="133"/>
      <c r="F88" s="133"/>
      <c r="G88" s="133"/>
      <c r="H88" s="133"/>
      <c r="I88" s="133"/>
      <c r="J88" s="133"/>
      <c r="K88" s="133"/>
      <c r="L88" s="133"/>
      <c r="M88" s="133"/>
    </row>
    <row r="89" spans="1:13" ht="12.75">
      <c r="A89" s="132"/>
      <c r="B89" s="133"/>
      <c r="C89" s="133"/>
      <c r="D89" s="133"/>
      <c r="E89" s="133"/>
      <c r="F89" s="133"/>
      <c r="G89" s="133"/>
      <c r="H89" s="133"/>
      <c r="I89" s="133"/>
      <c r="J89" s="133"/>
      <c r="K89" s="133"/>
      <c r="L89" s="133"/>
      <c r="M89" s="133"/>
    </row>
    <row r="90" spans="1:13" ht="12.75">
      <c r="A90" s="134" t="s">
        <v>40</v>
      </c>
      <c r="B90" s="134" t="s">
        <v>41</v>
      </c>
      <c r="C90" s="134" t="s">
        <v>42</v>
      </c>
      <c r="D90" s="133"/>
      <c r="E90" s="134" t="s">
        <v>43</v>
      </c>
      <c r="F90" s="133"/>
      <c r="G90" s="134" t="s">
        <v>44</v>
      </c>
      <c r="H90" s="133"/>
      <c r="I90" s="134" t="s">
        <v>45</v>
      </c>
      <c r="J90" s="134" t="s">
        <v>46</v>
      </c>
      <c r="K90" s="134" t="s">
        <v>47</v>
      </c>
      <c r="L90" s="134" t="s">
        <v>48</v>
      </c>
      <c r="M90" s="134"/>
    </row>
    <row r="91" spans="1:13" ht="12.75">
      <c r="A91" s="135" t="s">
        <v>149</v>
      </c>
      <c r="B91" s="133"/>
      <c r="C91" s="133"/>
      <c r="D91" s="133"/>
      <c r="E91" s="133"/>
      <c r="F91" s="133"/>
      <c r="G91" s="133"/>
      <c r="H91" s="133"/>
      <c r="I91" s="133"/>
      <c r="J91" s="133"/>
      <c r="K91" s="133"/>
      <c r="L91" s="133"/>
      <c r="M91" s="133"/>
    </row>
    <row r="92" spans="1:13" ht="12.75">
      <c r="A92" s="136">
        <v>0.875</v>
      </c>
      <c r="B92" s="132" t="s">
        <v>146</v>
      </c>
      <c r="C92" s="132"/>
      <c r="D92" s="132" t="s">
        <v>51</v>
      </c>
      <c r="E92" s="132" t="s">
        <v>61</v>
      </c>
      <c r="F92" s="132"/>
      <c r="G92" s="132" t="s">
        <v>73</v>
      </c>
      <c r="H92" s="132"/>
      <c r="I92" s="132" t="s">
        <v>144</v>
      </c>
      <c r="J92" s="132" t="s">
        <v>144</v>
      </c>
      <c r="K92" s="132" t="s">
        <v>144</v>
      </c>
      <c r="L92" s="132"/>
      <c r="M92" s="132"/>
    </row>
    <row r="93" spans="1:13" ht="12.75">
      <c r="A93" s="136">
        <v>0.875</v>
      </c>
      <c r="B93" s="132" t="s">
        <v>146</v>
      </c>
      <c r="C93" s="132"/>
      <c r="D93" s="132" t="s">
        <v>51</v>
      </c>
      <c r="E93" s="132" t="s">
        <v>60</v>
      </c>
      <c r="F93" s="132"/>
      <c r="G93" s="132" t="s">
        <v>57</v>
      </c>
      <c r="H93" s="132"/>
      <c r="I93" s="132" t="s">
        <v>144</v>
      </c>
      <c r="J93" s="132" t="s">
        <v>144</v>
      </c>
      <c r="K93" s="132" t="s">
        <v>144</v>
      </c>
      <c r="L93" s="132"/>
      <c r="M93" s="132"/>
    </row>
    <row r="94" spans="1:13" ht="12.75">
      <c r="A94" s="136">
        <v>0.875</v>
      </c>
      <c r="B94" s="132" t="s">
        <v>146</v>
      </c>
      <c r="C94" s="132"/>
      <c r="D94" s="132" t="s">
        <v>51</v>
      </c>
      <c r="E94" s="132" t="s">
        <v>65</v>
      </c>
      <c r="F94" s="132"/>
      <c r="G94" s="132" t="s">
        <v>78</v>
      </c>
      <c r="H94" s="132"/>
      <c r="I94" s="132" t="s">
        <v>144</v>
      </c>
      <c r="J94" s="132" t="s">
        <v>144</v>
      </c>
      <c r="K94" s="132" t="s">
        <v>144</v>
      </c>
      <c r="L94" s="132"/>
      <c r="M94" s="132"/>
    </row>
    <row r="95" spans="1:13" ht="12.75">
      <c r="A95" s="136">
        <v>0.875</v>
      </c>
      <c r="B95" s="132" t="s">
        <v>146</v>
      </c>
      <c r="C95" s="132"/>
      <c r="D95" s="132" t="s">
        <v>51</v>
      </c>
      <c r="E95" s="132" t="s">
        <v>70</v>
      </c>
      <c r="F95" s="132"/>
      <c r="G95" s="132" t="s">
        <v>75</v>
      </c>
      <c r="H95" s="132"/>
      <c r="I95" s="132" t="s">
        <v>144</v>
      </c>
      <c r="J95" s="132" t="s">
        <v>144</v>
      </c>
      <c r="K95" s="132" t="s">
        <v>144</v>
      </c>
      <c r="L95" s="132"/>
      <c r="M95" s="132"/>
    </row>
    <row r="96" spans="1:13" ht="12.75">
      <c r="A96" s="136">
        <v>0.875</v>
      </c>
      <c r="B96" s="132" t="s">
        <v>146</v>
      </c>
      <c r="C96" s="132"/>
      <c r="D96" s="132" t="s">
        <v>51</v>
      </c>
      <c r="E96" s="132" t="s">
        <v>66</v>
      </c>
      <c r="F96" s="132"/>
      <c r="G96" s="132" t="s">
        <v>79</v>
      </c>
      <c r="H96" s="132"/>
      <c r="I96" s="132" t="s">
        <v>144</v>
      </c>
      <c r="J96" s="132" t="s">
        <v>144</v>
      </c>
      <c r="K96" s="132" t="s">
        <v>144</v>
      </c>
      <c r="L96" s="132"/>
      <c r="M96" s="132"/>
    </row>
    <row r="97" spans="1:13" ht="12.75">
      <c r="A97" s="136">
        <v>0.875</v>
      </c>
      <c r="B97" s="132" t="s">
        <v>146</v>
      </c>
      <c r="C97" s="132"/>
      <c r="D97" s="132" t="s">
        <v>51</v>
      </c>
      <c r="E97" s="132" t="s">
        <v>69</v>
      </c>
      <c r="F97" s="132"/>
      <c r="G97" s="132" t="s">
        <v>72</v>
      </c>
      <c r="H97" s="132"/>
      <c r="I97" s="132" t="s">
        <v>144</v>
      </c>
      <c r="J97" s="132" t="s">
        <v>144</v>
      </c>
      <c r="K97" s="132" t="s">
        <v>144</v>
      </c>
      <c r="L97" s="132"/>
      <c r="M97" s="132"/>
    </row>
    <row r="98" spans="1:13" ht="12.75">
      <c r="A98" s="136">
        <v>0.875</v>
      </c>
      <c r="B98" s="132" t="s">
        <v>146</v>
      </c>
      <c r="C98" s="132"/>
      <c r="D98" s="132" t="s">
        <v>51</v>
      </c>
      <c r="E98" s="132" t="s">
        <v>52</v>
      </c>
      <c r="F98" s="132"/>
      <c r="G98" s="132" t="s">
        <v>56</v>
      </c>
      <c r="H98" s="132"/>
      <c r="I98" s="132" t="s">
        <v>144</v>
      </c>
      <c r="J98" s="132" t="s">
        <v>144</v>
      </c>
      <c r="K98" s="132" t="s">
        <v>144</v>
      </c>
      <c r="L98" s="132"/>
      <c r="M98" s="132"/>
    </row>
    <row r="99" spans="1:13" ht="12.75">
      <c r="A99" s="136">
        <v>0.875</v>
      </c>
      <c r="B99" s="132" t="s">
        <v>146</v>
      </c>
      <c r="C99" s="132"/>
      <c r="D99" s="132" t="s">
        <v>51</v>
      </c>
      <c r="E99" s="132" t="s">
        <v>53</v>
      </c>
      <c r="F99" s="132"/>
      <c r="G99" s="132" t="s">
        <v>76</v>
      </c>
      <c r="H99" s="132"/>
      <c r="I99" s="132" t="s">
        <v>144</v>
      </c>
      <c r="J99" s="132" t="s">
        <v>144</v>
      </c>
      <c r="K99" s="132" t="s">
        <v>144</v>
      </c>
      <c r="L99" s="132"/>
      <c r="M99" s="132"/>
    </row>
    <row r="100" spans="1:13" ht="12.75">
      <c r="A100" s="135" t="s">
        <v>150</v>
      </c>
      <c r="B100" s="133"/>
      <c r="C100" s="133"/>
      <c r="D100" s="133"/>
      <c r="E100" s="133"/>
      <c r="F100" s="133"/>
      <c r="G100" s="133"/>
      <c r="H100" s="133"/>
      <c r="I100" s="133"/>
      <c r="J100" s="133"/>
      <c r="K100" s="133"/>
      <c r="L100" s="133"/>
      <c r="M100" s="133"/>
    </row>
    <row r="101" spans="1:13" ht="12.75">
      <c r="A101" s="136">
        <v>0.875</v>
      </c>
      <c r="B101" s="132" t="s">
        <v>146</v>
      </c>
      <c r="C101" s="132"/>
      <c r="D101" s="132" t="s">
        <v>51</v>
      </c>
      <c r="E101" s="132" t="s">
        <v>75</v>
      </c>
      <c r="F101" s="132"/>
      <c r="G101" s="132" t="s">
        <v>56</v>
      </c>
      <c r="H101" s="132"/>
      <c r="I101" s="132" t="s">
        <v>144</v>
      </c>
      <c r="J101" s="132" t="s">
        <v>144</v>
      </c>
      <c r="K101" s="132" t="s">
        <v>144</v>
      </c>
      <c r="L101" s="132"/>
      <c r="M101" s="132"/>
    </row>
    <row r="102" spans="1:13" ht="12.75">
      <c r="A102" s="136">
        <v>0.875</v>
      </c>
      <c r="B102" s="132" t="s">
        <v>146</v>
      </c>
      <c r="C102" s="132"/>
      <c r="D102" s="132" t="s">
        <v>51</v>
      </c>
      <c r="E102" s="132" t="s">
        <v>76</v>
      </c>
      <c r="F102" s="132"/>
      <c r="G102" s="132" t="s">
        <v>66</v>
      </c>
      <c r="H102" s="132"/>
      <c r="I102" s="132" t="s">
        <v>144</v>
      </c>
      <c r="J102" s="132" t="s">
        <v>144</v>
      </c>
      <c r="K102" s="132" t="s">
        <v>144</v>
      </c>
      <c r="L102" s="132"/>
      <c r="M102" s="132"/>
    </row>
    <row r="103" spans="1:13" ht="12.75">
      <c r="A103" s="136">
        <v>0.875</v>
      </c>
      <c r="B103" s="132" t="s">
        <v>146</v>
      </c>
      <c r="C103" s="132"/>
      <c r="D103" s="132" t="s">
        <v>51</v>
      </c>
      <c r="E103" s="132" t="s">
        <v>57</v>
      </c>
      <c r="F103" s="132"/>
      <c r="G103" s="132" t="s">
        <v>69</v>
      </c>
      <c r="H103" s="132"/>
      <c r="I103" s="132" t="s">
        <v>144</v>
      </c>
      <c r="J103" s="132" t="s">
        <v>144</v>
      </c>
      <c r="K103" s="132" t="s">
        <v>144</v>
      </c>
      <c r="L103" s="132"/>
      <c r="M103" s="132"/>
    </row>
    <row r="104" spans="1:13" ht="12.75">
      <c r="A104" s="136">
        <v>0.875</v>
      </c>
      <c r="B104" s="132" t="s">
        <v>146</v>
      </c>
      <c r="C104" s="132"/>
      <c r="D104" s="132" t="s">
        <v>51</v>
      </c>
      <c r="E104" s="132" t="s">
        <v>78</v>
      </c>
      <c r="F104" s="132"/>
      <c r="G104" s="132" t="s">
        <v>52</v>
      </c>
      <c r="H104" s="132"/>
      <c r="I104" s="132" t="s">
        <v>144</v>
      </c>
      <c r="J104" s="132" t="s">
        <v>144</v>
      </c>
      <c r="K104" s="132" t="s">
        <v>144</v>
      </c>
      <c r="L104" s="132"/>
      <c r="M104" s="132"/>
    </row>
    <row r="105" spans="1:13" ht="12.75">
      <c r="A105" s="136">
        <v>0.875</v>
      </c>
      <c r="B105" s="132" t="s">
        <v>146</v>
      </c>
      <c r="C105" s="132"/>
      <c r="D105" s="132" t="s">
        <v>51</v>
      </c>
      <c r="E105" s="132" t="s">
        <v>73</v>
      </c>
      <c r="F105" s="132"/>
      <c r="G105" s="132" t="s">
        <v>60</v>
      </c>
      <c r="H105" s="132"/>
      <c r="I105" s="132" t="s">
        <v>144</v>
      </c>
      <c r="J105" s="132" t="s">
        <v>144</v>
      </c>
      <c r="K105" s="132" t="s">
        <v>144</v>
      </c>
      <c r="L105" s="132"/>
      <c r="M105" s="132"/>
    </row>
    <row r="106" spans="1:13" ht="12.75">
      <c r="A106" s="136">
        <v>0.875</v>
      </c>
      <c r="B106" s="132" t="s">
        <v>146</v>
      </c>
      <c r="C106" s="132"/>
      <c r="D106" s="132" t="s">
        <v>51</v>
      </c>
      <c r="E106" s="132" t="s">
        <v>79</v>
      </c>
      <c r="F106" s="132"/>
      <c r="G106" s="132" t="s">
        <v>70</v>
      </c>
      <c r="H106" s="132"/>
      <c r="I106" s="132" t="s">
        <v>144</v>
      </c>
      <c r="J106" s="132" t="s">
        <v>144</v>
      </c>
      <c r="K106" s="132" t="s">
        <v>144</v>
      </c>
      <c r="L106" s="132"/>
      <c r="M106" s="132"/>
    </row>
    <row r="107" spans="1:13" ht="12.75">
      <c r="A107" s="136">
        <v>0.875</v>
      </c>
      <c r="B107" s="132" t="s">
        <v>146</v>
      </c>
      <c r="C107" s="132"/>
      <c r="D107" s="132" t="s">
        <v>51</v>
      </c>
      <c r="E107" s="132" t="s">
        <v>72</v>
      </c>
      <c r="F107" s="132"/>
      <c r="G107" s="132" t="s">
        <v>65</v>
      </c>
      <c r="H107" s="132"/>
      <c r="I107" s="132" t="s">
        <v>144</v>
      </c>
      <c r="J107" s="132" t="s">
        <v>144</v>
      </c>
      <c r="K107" s="132" t="s">
        <v>144</v>
      </c>
      <c r="L107" s="132"/>
      <c r="M107" s="132"/>
    </row>
    <row r="108" spans="1:13" ht="12.75">
      <c r="A108" s="136">
        <v>0.875</v>
      </c>
      <c r="B108" s="132" t="s">
        <v>146</v>
      </c>
      <c r="C108" s="132"/>
      <c r="D108" s="132" t="s">
        <v>51</v>
      </c>
      <c r="E108" s="132" t="s">
        <v>53</v>
      </c>
      <c r="F108" s="132"/>
      <c r="G108" s="132" t="s">
        <v>61</v>
      </c>
      <c r="H108" s="132"/>
      <c r="I108" s="132" t="s">
        <v>144</v>
      </c>
      <c r="J108" s="132" t="s">
        <v>144</v>
      </c>
      <c r="K108" s="132" t="s">
        <v>144</v>
      </c>
      <c r="L108" s="132"/>
      <c r="M108" s="132"/>
    </row>
    <row r="109" spans="1:13" ht="12.75">
      <c r="A109" s="135" t="s">
        <v>151</v>
      </c>
      <c r="B109" s="133"/>
      <c r="C109" s="133"/>
      <c r="D109" s="133"/>
      <c r="E109" s="133"/>
      <c r="F109" s="133"/>
      <c r="G109" s="133"/>
      <c r="H109" s="133"/>
      <c r="I109" s="133"/>
      <c r="J109" s="133"/>
      <c r="K109" s="133"/>
      <c r="L109" s="133"/>
      <c r="M109" s="133"/>
    </row>
    <row r="110" spans="1:13" ht="12.75">
      <c r="A110" s="136">
        <v>0.875</v>
      </c>
      <c r="B110" s="132" t="s">
        <v>146</v>
      </c>
      <c r="C110" s="132"/>
      <c r="D110" s="132" t="s">
        <v>51</v>
      </c>
      <c r="E110" s="132" t="s">
        <v>56</v>
      </c>
      <c r="F110" s="132"/>
      <c r="G110" s="132" t="s">
        <v>72</v>
      </c>
      <c r="H110" s="132"/>
      <c r="I110" s="132" t="s">
        <v>144</v>
      </c>
      <c r="J110" s="132" t="s">
        <v>144</v>
      </c>
      <c r="K110" s="132" t="s">
        <v>144</v>
      </c>
      <c r="L110" s="132"/>
      <c r="M110" s="132"/>
    </row>
    <row r="111" spans="1:13" ht="12.75">
      <c r="A111" s="136">
        <v>0.875</v>
      </c>
      <c r="B111" s="132" t="s">
        <v>146</v>
      </c>
      <c r="C111" s="132"/>
      <c r="D111" s="132" t="s">
        <v>51</v>
      </c>
      <c r="E111" s="132" t="s">
        <v>75</v>
      </c>
      <c r="F111" s="132"/>
      <c r="G111" s="132" t="s">
        <v>57</v>
      </c>
      <c r="H111" s="132"/>
      <c r="I111" s="132" t="s">
        <v>144</v>
      </c>
      <c r="J111" s="132" t="s">
        <v>144</v>
      </c>
      <c r="K111" s="132" t="s">
        <v>144</v>
      </c>
      <c r="L111" s="132"/>
      <c r="M111" s="132"/>
    </row>
    <row r="112" spans="1:13" ht="12.75">
      <c r="A112" s="136">
        <v>0.875</v>
      </c>
      <c r="B112" s="132" t="s">
        <v>146</v>
      </c>
      <c r="C112" s="132"/>
      <c r="D112" s="132" t="s">
        <v>51</v>
      </c>
      <c r="E112" s="132" t="s">
        <v>60</v>
      </c>
      <c r="F112" s="132"/>
      <c r="G112" s="132" t="s">
        <v>78</v>
      </c>
      <c r="H112" s="132"/>
      <c r="I112" s="132" t="s">
        <v>144</v>
      </c>
      <c r="J112" s="132" t="s">
        <v>144</v>
      </c>
      <c r="K112" s="132" t="s">
        <v>144</v>
      </c>
      <c r="L112" s="132"/>
      <c r="M112" s="132"/>
    </row>
    <row r="113" spans="1:13" ht="12.75">
      <c r="A113" s="136">
        <v>0.875</v>
      </c>
      <c r="B113" s="132" t="s">
        <v>146</v>
      </c>
      <c r="C113" s="132"/>
      <c r="D113" s="132" t="s">
        <v>51</v>
      </c>
      <c r="E113" s="132" t="s">
        <v>65</v>
      </c>
      <c r="F113" s="132"/>
      <c r="G113" s="132" t="s">
        <v>79</v>
      </c>
      <c r="H113" s="132"/>
      <c r="I113" s="132" t="s">
        <v>144</v>
      </c>
      <c r="J113" s="132" t="s">
        <v>144</v>
      </c>
      <c r="K113" s="132" t="s">
        <v>144</v>
      </c>
      <c r="L113" s="132"/>
      <c r="M113" s="132"/>
    </row>
    <row r="114" spans="1:13" ht="12.75">
      <c r="A114" s="136">
        <v>0.875</v>
      </c>
      <c r="B114" s="132" t="s">
        <v>146</v>
      </c>
      <c r="C114" s="132"/>
      <c r="D114" s="132" t="s">
        <v>51</v>
      </c>
      <c r="E114" s="132" t="s">
        <v>70</v>
      </c>
      <c r="F114" s="132"/>
      <c r="G114" s="132" t="s">
        <v>53</v>
      </c>
      <c r="H114" s="132"/>
      <c r="I114" s="132" t="s">
        <v>144</v>
      </c>
      <c r="J114" s="132" t="s">
        <v>144</v>
      </c>
      <c r="K114" s="132" t="s">
        <v>144</v>
      </c>
      <c r="L114" s="132"/>
      <c r="M114" s="132"/>
    </row>
    <row r="115" spans="1:13" ht="12.75">
      <c r="A115" s="136">
        <v>0.875</v>
      </c>
      <c r="B115" s="132" t="s">
        <v>146</v>
      </c>
      <c r="C115" s="132"/>
      <c r="D115" s="132" t="s">
        <v>51</v>
      </c>
      <c r="E115" s="132" t="s">
        <v>66</v>
      </c>
      <c r="F115" s="132"/>
      <c r="G115" s="132" t="s">
        <v>61</v>
      </c>
      <c r="H115" s="132"/>
      <c r="I115" s="132" t="s">
        <v>144</v>
      </c>
      <c r="J115" s="132" t="s">
        <v>144</v>
      </c>
      <c r="K115" s="132" t="s">
        <v>144</v>
      </c>
      <c r="L115" s="132"/>
      <c r="M115" s="132"/>
    </row>
    <row r="116" spans="1:13" ht="12.75">
      <c r="A116" s="136">
        <v>0.875</v>
      </c>
      <c r="B116" s="132" t="s">
        <v>146</v>
      </c>
      <c r="C116" s="132"/>
      <c r="D116" s="132" t="s">
        <v>51</v>
      </c>
      <c r="E116" s="132" t="s">
        <v>69</v>
      </c>
      <c r="F116" s="132"/>
      <c r="G116" s="132" t="s">
        <v>76</v>
      </c>
      <c r="H116" s="132"/>
      <c r="I116" s="132" t="s">
        <v>144</v>
      </c>
      <c r="J116" s="132" t="s">
        <v>144</v>
      </c>
      <c r="K116" s="132" t="s">
        <v>144</v>
      </c>
      <c r="L116" s="132"/>
      <c r="M116" s="132"/>
    </row>
    <row r="117" spans="1:13" ht="12.75">
      <c r="A117" s="136">
        <v>0.875</v>
      </c>
      <c r="B117" s="132" t="s">
        <v>146</v>
      </c>
      <c r="C117" s="132"/>
      <c r="D117" s="132" t="s">
        <v>51</v>
      </c>
      <c r="E117" s="132" t="s">
        <v>52</v>
      </c>
      <c r="F117" s="132"/>
      <c r="G117" s="132" t="s">
        <v>73</v>
      </c>
      <c r="H117" s="132"/>
      <c r="I117" s="132" t="s">
        <v>144</v>
      </c>
      <c r="J117" s="132" t="s">
        <v>144</v>
      </c>
      <c r="K117" s="132" t="s">
        <v>144</v>
      </c>
      <c r="L117" s="132"/>
      <c r="M117" s="132"/>
    </row>
    <row r="118" spans="1:13" ht="12.75">
      <c r="A118" s="135" t="s">
        <v>152</v>
      </c>
      <c r="B118" s="133"/>
      <c r="C118" s="133"/>
      <c r="D118" s="133"/>
      <c r="E118" s="133"/>
      <c r="F118" s="133"/>
      <c r="G118" s="133"/>
      <c r="H118" s="133"/>
      <c r="I118" s="133"/>
      <c r="J118" s="133"/>
      <c r="K118" s="133"/>
      <c r="L118" s="133"/>
      <c r="M118" s="133"/>
    </row>
    <row r="119" spans="1:13" ht="12.75">
      <c r="A119" s="136">
        <v>0.875</v>
      </c>
      <c r="B119" s="132" t="s">
        <v>146</v>
      </c>
      <c r="C119" s="132"/>
      <c r="D119" s="132" t="s">
        <v>51</v>
      </c>
      <c r="E119" s="132" t="s">
        <v>76</v>
      </c>
      <c r="F119" s="132"/>
      <c r="G119" s="132" t="s">
        <v>60</v>
      </c>
      <c r="H119" s="132"/>
      <c r="I119" s="132" t="s">
        <v>144</v>
      </c>
      <c r="J119" s="132" t="s">
        <v>144</v>
      </c>
      <c r="K119" s="132" t="s">
        <v>144</v>
      </c>
      <c r="L119" s="132"/>
      <c r="M119" s="132"/>
    </row>
    <row r="120" spans="1:13" ht="12.75">
      <c r="A120" s="136">
        <v>0.875</v>
      </c>
      <c r="B120" s="132" t="s">
        <v>146</v>
      </c>
      <c r="C120" s="132"/>
      <c r="D120" s="132" t="s">
        <v>51</v>
      </c>
      <c r="E120" s="132" t="s">
        <v>61</v>
      </c>
      <c r="F120" s="132"/>
      <c r="G120" s="132" t="s">
        <v>52</v>
      </c>
      <c r="H120" s="132"/>
      <c r="I120" s="132" t="s">
        <v>144</v>
      </c>
      <c r="J120" s="132" t="s">
        <v>144</v>
      </c>
      <c r="K120" s="132" t="s">
        <v>144</v>
      </c>
      <c r="L120" s="132"/>
      <c r="M120" s="132"/>
    </row>
    <row r="121" spans="1:13" ht="12.75">
      <c r="A121" s="136">
        <v>0.875</v>
      </c>
      <c r="B121" s="132" t="s">
        <v>146</v>
      </c>
      <c r="C121" s="132"/>
      <c r="D121" s="132" t="s">
        <v>51</v>
      </c>
      <c r="E121" s="132" t="s">
        <v>57</v>
      </c>
      <c r="F121" s="132"/>
      <c r="G121" s="132" t="s">
        <v>70</v>
      </c>
      <c r="H121" s="132"/>
      <c r="I121" s="132" t="s">
        <v>144</v>
      </c>
      <c r="J121" s="132" t="s">
        <v>144</v>
      </c>
      <c r="K121" s="132" t="s">
        <v>144</v>
      </c>
      <c r="L121" s="132"/>
      <c r="M121" s="132"/>
    </row>
    <row r="122" spans="1:13" ht="12.75">
      <c r="A122" s="136">
        <v>0.875</v>
      </c>
      <c r="B122" s="132" t="s">
        <v>146</v>
      </c>
      <c r="C122" s="132"/>
      <c r="D122" s="132" t="s">
        <v>51</v>
      </c>
      <c r="E122" s="132" t="s">
        <v>78</v>
      </c>
      <c r="F122" s="132"/>
      <c r="G122" s="132" t="s">
        <v>56</v>
      </c>
      <c r="H122" s="132"/>
      <c r="I122" s="132" t="s">
        <v>144</v>
      </c>
      <c r="J122" s="132" t="s">
        <v>144</v>
      </c>
      <c r="K122" s="132" t="s">
        <v>144</v>
      </c>
      <c r="L122" s="132"/>
      <c r="M122" s="132"/>
    </row>
    <row r="123" spans="1:13" ht="12.75">
      <c r="A123" s="136">
        <v>0.875</v>
      </c>
      <c r="B123" s="132" t="s">
        <v>146</v>
      </c>
      <c r="C123" s="132"/>
      <c r="D123" s="132" t="s">
        <v>51</v>
      </c>
      <c r="E123" s="132" t="s">
        <v>73</v>
      </c>
      <c r="F123" s="132"/>
      <c r="G123" s="132" t="s">
        <v>65</v>
      </c>
      <c r="H123" s="132"/>
      <c r="I123" s="132" t="s">
        <v>144</v>
      </c>
      <c r="J123" s="132" t="s">
        <v>144</v>
      </c>
      <c r="K123" s="132" t="s">
        <v>144</v>
      </c>
      <c r="L123" s="132"/>
      <c r="M123" s="132"/>
    </row>
    <row r="124" spans="1:13" ht="12.75">
      <c r="A124" s="136">
        <v>0.875</v>
      </c>
      <c r="B124" s="132" t="s">
        <v>146</v>
      </c>
      <c r="C124" s="132"/>
      <c r="D124" s="132" t="s">
        <v>51</v>
      </c>
      <c r="E124" s="132" t="s">
        <v>79</v>
      </c>
      <c r="F124" s="132"/>
      <c r="G124" s="132" t="s">
        <v>69</v>
      </c>
      <c r="H124" s="132"/>
      <c r="I124" s="132" t="s">
        <v>144</v>
      </c>
      <c r="J124" s="132" t="s">
        <v>144</v>
      </c>
      <c r="K124" s="132" t="s">
        <v>144</v>
      </c>
      <c r="L124" s="132"/>
      <c r="M124" s="132"/>
    </row>
    <row r="125" spans="1:13" ht="12.75">
      <c r="A125" s="136">
        <v>0.875</v>
      </c>
      <c r="B125" s="132" t="s">
        <v>146</v>
      </c>
      <c r="C125" s="132"/>
      <c r="D125" s="132" t="s">
        <v>51</v>
      </c>
      <c r="E125" s="132" t="s">
        <v>72</v>
      </c>
      <c r="F125" s="132"/>
      <c r="G125" s="132" t="s">
        <v>75</v>
      </c>
      <c r="H125" s="132"/>
      <c r="I125" s="132" t="s">
        <v>144</v>
      </c>
      <c r="J125" s="132" t="s">
        <v>144</v>
      </c>
      <c r="K125" s="132" t="s">
        <v>144</v>
      </c>
      <c r="L125" s="132"/>
      <c r="M125" s="132"/>
    </row>
    <row r="126" spans="1:13" ht="12.75">
      <c r="A126" s="136">
        <v>0.875</v>
      </c>
      <c r="B126" s="132" t="s">
        <v>146</v>
      </c>
      <c r="C126" s="132"/>
      <c r="D126" s="132" t="s">
        <v>51</v>
      </c>
      <c r="E126" s="132" t="s">
        <v>53</v>
      </c>
      <c r="F126" s="132"/>
      <c r="G126" s="132" t="s">
        <v>66</v>
      </c>
      <c r="H126" s="132"/>
      <c r="I126" s="132" t="s">
        <v>144</v>
      </c>
      <c r="J126" s="132" t="s">
        <v>144</v>
      </c>
      <c r="K126" s="132" t="s">
        <v>144</v>
      </c>
      <c r="L126" s="132"/>
      <c r="M126" s="132"/>
    </row>
    <row r="127" spans="1:13" ht="12.75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</row>
    <row r="128" spans="1:13" ht="12.75">
      <c r="A128" s="151" t="s">
        <v>153</v>
      </c>
      <c r="B128" s="133"/>
      <c r="C128" s="133"/>
      <c r="D128" s="133"/>
      <c r="E128" s="133"/>
      <c r="F128" s="133"/>
      <c r="G128" s="133"/>
      <c r="H128" s="133"/>
      <c r="I128" s="133"/>
      <c r="J128" s="133"/>
      <c r="K128" s="133"/>
      <c r="L128" s="133"/>
      <c r="M128" s="133"/>
    </row>
    <row r="129" spans="1:13" ht="12.75">
      <c r="A129" s="132"/>
      <c r="B129" s="133"/>
      <c r="C129" s="133"/>
      <c r="D129" s="133"/>
      <c r="E129" s="133"/>
      <c r="F129" s="133"/>
      <c r="G129" s="133"/>
      <c r="H129" s="133"/>
      <c r="I129" s="133"/>
      <c r="J129" s="133"/>
      <c r="K129" s="133"/>
      <c r="L129" s="133"/>
      <c r="M129" s="133"/>
    </row>
    <row r="130" spans="1:13" ht="12.75">
      <c r="A130" s="134" t="s">
        <v>40</v>
      </c>
      <c r="B130" s="134" t="s">
        <v>41</v>
      </c>
      <c r="C130" s="134" t="s">
        <v>42</v>
      </c>
      <c r="D130" s="133"/>
      <c r="E130" s="134" t="s">
        <v>43</v>
      </c>
      <c r="F130" s="133"/>
      <c r="G130" s="134" t="s">
        <v>44</v>
      </c>
      <c r="H130" s="133"/>
      <c r="I130" s="134" t="s">
        <v>45</v>
      </c>
      <c r="J130" s="134" t="s">
        <v>46</v>
      </c>
      <c r="K130" s="134" t="s">
        <v>47</v>
      </c>
      <c r="L130" s="134" t="s">
        <v>48</v>
      </c>
      <c r="M130" s="134"/>
    </row>
    <row r="131" spans="1:13" ht="12.75">
      <c r="A131" s="135" t="s">
        <v>154</v>
      </c>
      <c r="B131" s="133"/>
      <c r="C131" s="133"/>
      <c r="D131" s="133"/>
      <c r="E131" s="133"/>
      <c r="F131" s="133"/>
      <c r="G131" s="133"/>
      <c r="H131" s="133"/>
      <c r="I131" s="133"/>
      <c r="J131" s="133"/>
      <c r="K131" s="133"/>
      <c r="L131" s="133"/>
      <c r="M131" s="133"/>
    </row>
    <row r="132" spans="1:13" ht="12.75">
      <c r="A132" s="136">
        <v>0.875</v>
      </c>
      <c r="B132" s="132" t="s">
        <v>146</v>
      </c>
      <c r="C132" s="132"/>
      <c r="D132" s="132" t="s">
        <v>51</v>
      </c>
      <c r="E132" s="132" t="s">
        <v>56</v>
      </c>
      <c r="F132" s="132"/>
      <c r="G132" s="132" t="s">
        <v>61</v>
      </c>
      <c r="H132" s="132"/>
      <c r="I132" s="132" t="s">
        <v>144</v>
      </c>
      <c r="J132" s="132" t="s">
        <v>144</v>
      </c>
      <c r="K132" s="132" t="s">
        <v>144</v>
      </c>
      <c r="L132" s="132"/>
      <c r="M132" s="132"/>
    </row>
    <row r="133" spans="1:13" ht="12.75">
      <c r="A133" s="136">
        <v>0.875</v>
      </c>
      <c r="B133" s="132" t="s">
        <v>146</v>
      </c>
      <c r="C133" s="132"/>
      <c r="D133" s="132" t="s">
        <v>51</v>
      </c>
      <c r="E133" s="132" t="s">
        <v>75</v>
      </c>
      <c r="F133" s="132"/>
      <c r="G133" s="132" t="s">
        <v>73</v>
      </c>
      <c r="H133" s="132"/>
      <c r="I133" s="132" t="s">
        <v>144</v>
      </c>
      <c r="J133" s="132" t="s">
        <v>144</v>
      </c>
      <c r="K133" s="132" t="s">
        <v>144</v>
      </c>
      <c r="L133" s="132"/>
      <c r="M133" s="132"/>
    </row>
    <row r="134" spans="1:13" ht="12.75">
      <c r="A134" s="136">
        <v>0.875</v>
      </c>
      <c r="B134" s="132" t="s">
        <v>146</v>
      </c>
      <c r="C134" s="132"/>
      <c r="D134" s="132" t="s">
        <v>51</v>
      </c>
      <c r="E134" s="132" t="s">
        <v>60</v>
      </c>
      <c r="F134" s="132"/>
      <c r="G134" s="132" t="s">
        <v>79</v>
      </c>
      <c r="H134" s="132"/>
      <c r="I134" s="132" t="s">
        <v>144</v>
      </c>
      <c r="J134" s="132" t="s">
        <v>144</v>
      </c>
      <c r="K134" s="132" t="s">
        <v>144</v>
      </c>
      <c r="L134" s="132"/>
      <c r="M134" s="132"/>
    </row>
    <row r="135" spans="1:13" ht="12.75">
      <c r="A135" s="136">
        <v>0.875</v>
      </c>
      <c r="B135" s="132" t="s">
        <v>146</v>
      </c>
      <c r="C135" s="132"/>
      <c r="D135" s="132" t="s">
        <v>51</v>
      </c>
      <c r="E135" s="132" t="s">
        <v>65</v>
      </c>
      <c r="F135" s="132"/>
      <c r="G135" s="132" t="s">
        <v>76</v>
      </c>
      <c r="H135" s="132"/>
      <c r="I135" s="132" t="s">
        <v>144</v>
      </c>
      <c r="J135" s="132" t="s">
        <v>144</v>
      </c>
      <c r="K135" s="132" t="s">
        <v>144</v>
      </c>
      <c r="L135" s="132"/>
      <c r="M135" s="132"/>
    </row>
    <row r="136" spans="1:13" ht="12.75">
      <c r="A136" s="136">
        <v>0.875</v>
      </c>
      <c r="B136" s="132" t="s">
        <v>146</v>
      </c>
      <c r="C136" s="132"/>
      <c r="D136" s="132" t="s">
        <v>51</v>
      </c>
      <c r="E136" s="132" t="s">
        <v>70</v>
      </c>
      <c r="F136" s="132"/>
      <c r="G136" s="132" t="s">
        <v>66</v>
      </c>
      <c r="H136" s="132"/>
      <c r="I136" s="132" t="s">
        <v>144</v>
      </c>
      <c r="J136" s="132" t="s">
        <v>144</v>
      </c>
      <c r="K136" s="132" t="s">
        <v>144</v>
      </c>
      <c r="L136" s="132"/>
      <c r="M136" s="132"/>
    </row>
    <row r="137" spans="1:13" ht="12.75">
      <c r="A137" s="136">
        <v>0.875</v>
      </c>
      <c r="B137" s="132" t="s">
        <v>146</v>
      </c>
      <c r="C137" s="132"/>
      <c r="D137" s="132" t="s">
        <v>51</v>
      </c>
      <c r="E137" s="132" t="s">
        <v>69</v>
      </c>
      <c r="F137" s="132"/>
      <c r="G137" s="132" t="s">
        <v>53</v>
      </c>
      <c r="H137" s="132"/>
      <c r="I137" s="132" t="s">
        <v>144</v>
      </c>
      <c r="J137" s="132" t="s">
        <v>144</v>
      </c>
      <c r="K137" s="132" t="s">
        <v>144</v>
      </c>
      <c r="L137" s="132"/>
      <c r="M137" s="132"/>
    </row>
    <row r="138" spans="1:13" ht="12.75">
      <c r="A138" s="136">
        <v>0.875</v>
      </c>
      <c r="B138" s="132" t="s">
        <v>146</v>
      </c>
      <c r="C138" s="132"/>
      <c r="D138" s="132" t="s">
        <v>51</v>
      </c>
      <c r="E138" s="132" t="s">
        <v>52</v>
      </c>
      <c r="F138" s="132"/>
      <c r="G138" s="132" t="s">
        <v>57</v>
      </c>
      <c r="H138" s="132"/>
      <c r="I138" s="132" t="s">
        <v>144</v>
      </c>
      <c r="J138" s="132" t="s">
        <v>144</v>
      </c>
      <c r="K138" s="132" t="s">
        <v>144</v>
      </c>
      <c r="L138" s="132"/>
      <c r="M138" s="132"/>
    </row>
    <row r="139" spans="1:13" ht="12.75">
      <c r="A139" s="136">
        <v>0.875</v>
      </c>
      <c r="B139" s="132" t="s">
        <v>146</v>
      </c>
      <c r="C139" s="132"/>
      <c r="D139" s="132" t="s">
        <v>51</v>
      </c>
      <c r="E139" s="132" t="s">
        <v>72</v>
      </c>
      <c r="F139" s="132"/>
      <c r="G139" s="132" t="s">
        <v>78</v>
      </c>
      <c r="H139" s="132"/>
      <c r="I139" s="132" t="s">
        <v>144</v>
      </c>
      <c r="J139" s="132" t="s">
        <v>144</v>
      </c>
      <c r="K139" s="132" t="s">
        <v>144</v>
      </c>
      <c r="L139" s="132"/>
      <c r="M139" s="132"/>
    </row>
    <row r="140" spans="1:13" ht="12.75">
      <c r="A140" s="135" t="s">
        <v>155</v>
      </c>
      <c r="B140" s="133"/>
      <c r="C140" s="133"/>
      <c r="D140" s="133"/>
      <c r="E140" s="133"/>
      <c r="F140" s="133"/>
      <c r="G140" s="133"/>
      <c r="H140" s="133"/>
      <c r="I140" s="133"/>
      <c r="J140" s="133"/>
      <c r="K140" s="133"/>
      <c r="L140" s="133"/>
      <c r="M140" s="133"/>
    </row>
    <row r="141" spans="1:13" ht="12.75">
      <c r="A141" s="136">
        <v>0.875</v>
      </c>
      <c r="B141" s="132" t="s">
        <v>146</v>
      </c>
      <c r="C141" s="132"/>
      <c r="D141" s="132" t="s">
        <v>51</v>
      </c>
      <c r="E141" s="132" t="s">
        <v>76</v>
      </c>
      <c r="F141" s="132"/>
      <c r="G141" s="132" t="s">
        <v>72</v>
      </c>
      <c r="H141" s="132"/>
      <c r="I141" s="132" t="s">
        <v>144</v>
      </c>
      <c r="J141" s="132" t="s">
        <v>144</v>
      </c>
      <c r="K141" s="132" t="s">
        <v>144</v>
      </c>
      <c r="L141" s="132"/>
      <c r="M141" s="132"/>
    </row>
    <row r="142" spans="1:13" ht="12.75">
      <c r="A142" s="136">
        <v>0.875</v>
      </c>
      <c r="B142" s="132" t="s">
        <v>146</v>
      </c>
      <c r="C142" s="132"/>
      <c r="D142" s="132" t="s">
        <v>51</v>
      </c>
      <c r="E142" s="132" t="s">
        <v>61</v>
      </c>
      <c r="F142" s="132"/>
      <c r="G142" s="132" t="s">
        <v>70</v>
      </c>
      <c r="H142" s="132"/>
      <c r="I142" s="132" t="s">
        <v>144</v>
      </c>
      <c r="J142" s="132" t="s">
        <v>144</v>
      </c>
      <c r="K142" s="132" t="s">
        <v>144</v>
      </c>
      <c r="L142" s="132"/>
      <c r="M142" s="132"/>
    </row>
    <row r="143" spans="1:13" ht="12.75">
      <c r="A143" s="136">
        <v>0.875</v>
      </c>
      <c r="B143" s="132" t="s">
        <v>146</v>
      </c>
      <c r="C143" s="132"/>
      <c r="D143" s="132" t="s">
        <v>51</v>
      </c>
      <c r="E143" s="132" t="s">
        <v>57</v>
      </c>
      <c r="F143" s="132"/>
      <c r="G143" s="132" t="s">
        <v>65</v>
      </c>
      <c r="H143" s="132"/>
      <c r="I143" s="132" t="s">
        <v>144</v>
      </c>
      <c r="J143" s="132" t="s">
        <v>144</v>
      </c>
      <c r="K143" s="132" t="s">
        <v>144</v>
      </c>
      <c r="L143" s="132"/>
      <c r="M143" s="132"/>
    </row>
    <row r="144" spans="1:13" ht="12.75">
      <c r="A144" s="136">
        <v>0.875</v>
      </c>
      <c r="B144" s="132" t="s">
        <v>146</v>
      </c>
      <c r="C144" s="132"/>
      <c r="D144" s="132" t="s">
        <v>51</v>
      </c>
      <c r="E144" s="132" t="s">
        <v>78</v>
      </c>
      <c r="F144" s="132"/>
      <c r="G144" s="132" t="s">
        <v>75</v>
      </c>
      <c r="H144" s="132"/>
      <c r="I144" s="132" t="s">
        <v>144</v>
      </c>
      <c r="J144" s="132" t="s">
        <v>144</v>
      </c>
      <c r="K144" s="132" t="s">
        <v>144</v>
      </c>
      <c r="L144" s="132"/>
      <c r="M144" s="132"/>
    </row>
    <row r="145" spans="1:13" ht="12.75">
      <c r="A145" s="136">
        <v>0.875</v>
      </c>
      <c r="B145" s="132" t="s">
        <v>146</v>
      </c>
      <c r="C145" s="132"/>
      <c r="D145" s="132" t="s">
        <v>51</v>
      </c>
      <c r="E145" s="132" t="s">
        <v>73</v>
      </c>
      <c r="F145" s="132"/>
      <c r="G145" s="132" t="s">
        <v>56</v>
      </c>
      <c r="H145" s="132"/>
      <c r="I145" s="132" t="s">
        <v>144</v>
      </c>
      <c r="J145" s="132" t="s">
        <v>144</v>
      </c>
      <c r="K145" s="132" t="s">
        <v>144</v>
      </c>
      <c r="L145" s="132"/>
      <c r="M145" s="132"/>
    </row>
    <row r="146" spans="1:13" ht="12.75">
      <c r="A146" s="136">
        <v>0.875</v>
      </c>
      <c r="B146" s="132" t="s">
        <v>146</v>
      </c>
      <c r="C146" s="132"/>
      <c r="D146" s="132" t="s">
        <v>51</v>
      </c>
      <c r="E146" s="132" t="s">
        <v>79</v>
      </c>
      <c r="F146" s="132"/>
      <c r="G146" s="132" t="s">
        <v>52</v>
      </c>
      <c r="H146" s="132"/>
      <c r="I146" s="132" t="s">
        <v>144</v>
      </c>
      <c r="J146" s="132" t="s">
        <v>144</v>
      </c>
      <c r="K146" s="132" t="s">
        <v>144</v>
      </c>
      <c r="L146" s="132"/>
      <c r="M146" s="132"/>
    </row>
    <row r="147" spans="1:13" ht="12.75">
      <c r="A147" s="136">
        <v>0.875</v>
      </c>
      <c r="B147" s="132" t="s">
        <v>146</v>
      </c>
      <c r="C147" s="132"/>
      <c r="D147" s="132" t="s">
        <v>51</v>
      </c>
      <c r="E147" s="132" t="s">
        <v>66</v>
      </c>
      <c r="F147" s="132"/>
      <c r="G147" s="132" t="s">
        <v>69</v>
      </c>
      <c r="H147" s="132"/>
      <c r="I147" s="132" t="s">
        <v>144</v>
      </c>
      <c r="J147" s="132" t="s">
        <v>144</v>
      </c>
      <c r="K147" s="132" t="s">
        <v>144</v>
      </c>
      <c r="L147" s="132"/>
      <c r="M147" s="132"/>
    </row>
    <row r="148" spans="1:13" ht="12.75">
      <c r="A148" s="136">
        <v>0.875</v>
      </c>
      <c r="B148" s="132" t="s">
        <v>146</v>
      </c>
      <c r="C148" s="132"/>
      <c r="D148" s="132" t="s">
        <v>51</v>
      </c>
      <c r="E148" s="132" t="s">
        <v>53</v>
      </c>
      <c r="F148" s="132"/>
      <c r="G148" s="132" t="s">
        <v>60</v>
      </c>
      <c r="H148" s="132"/>
      <c r="I148" s="132" t="s">
        <v>144</v>
      </c>
      <c r="J148" s="132" t="s">
        <v>144</v>
      </c>
      <c r="K148" s="132" t="s">
        <v>144</v>
      </c>
      <c r="L148" s="132"/>
      <c r="M148" s="132"/>
    </row>
    <row r="149" spans="1:13" ht="12.75">
      <c r="A149" s="135" t="s">
        <v>156</v>
      </c>
      <c r="B149" s="133"/>
      <c r="C149" s="133"/>
      <c r="D149" s="133"/>
      <c r="E149" s="133"/>
      <c r="F149" s="133"/>
      <c r="G149" s="133"/>
      <c r="H149" s="133"/>
      <c r="I149" s="133"/>
      <c r="J149" s="133"/>
      <c r="K149" s="133"/>
      <c r="L149" s="133"/>
      <c r="M149" s="133"/>
    </row>
    <row r="150" spans="1:13" ht="12.75">
      <c r="A150" s="136">
        <v>0.875</v>
      </c>
      <c r="B150" s="132" t="s">
        <v>146</v>
      </c>
      <c r="C150" s="132"/>
      <c r="D150" s="132" t="s">
        <v>51</v>
      </c>
      <c r="E150" s="132" t="s">
        <v>76</v>
      </c>
      <c r="F150" s="132"/>
      <c r="G150" s="132" t="s">
        <v>78</v>
      </c>
      <c r="H150" s="132"/>
      <c r="I150" s="132" t="s">
        <v>144</v>
      </c>
      <c r="J150" s="132" t="s">
        <v>144</v>
      </c>
      <c r="K150" s="132" t="s">
        <v>144</v>
      </c>
      <c r="L150" s="132"/>
      <c r="M150" s="132"/>
    </row>
    <row r="151" spans="1:13" ht="12.75">
      <c r="A151" s="136">
        <v>0.875</v>
      </c>
      <c r="B151" s="132" t="s">
        <v>146</v>
      </c>
      <c r="C151" s="132"/>
      <c r="D151" s="132" t="s">
        <v>51</v>
      </c>
      <c r="E151" s="132" t="s">
        <v>61</v>
      </c>
      <c r="F151" s="132"/>
      <c r="G151" s="132" t="s">
        <v>75</v>
      </c>
      <c r="H151" s="132"/>
      <c r="I151" s="132" t="s">
        <v>144</v>
      </c>
      <c r="J151" s="132" t="s">
        <v>144</v>
      </c>
      <c r="K151" s="132" t="s">
        <v>144</v>
      </c>
      <c r="L151" s="132"/>
      <c r="M151" s="132"/>
    </row>
    <row r="152" spans="1:13" ht="12.75">
      <c r="A152" s="136">
        <v>0.875</v>
      </c>
      <c r="B152" s="132" t="s">
        <v>146</v>
      </c>
      <c r="C152" s="132"/>
      <c r="D152" s="132" t="s">
        <v>51</v>
      </c>
      <c r="E152" s="132" t="s">
        <v>57</v>
      </c>
      <c r="F152" s="132"/>
      <c r="G152" s="132" t="s">
        <v>60</v>
      </c>
      <c r="H152" s="132"/>
      <c r="I152" s="132" t="s">
        <v>144</v>
      </c>
      <c r="J152" s="132" t="s">
        <v>144</v>
      </c>
      <c r="K152" s="132" t="s">
        <v>144</v>
      </c>
      <c r="L152" s="132"/>
      <c r="M152" s="132"/>
    </row>
    <row r="153" spans="1:13" ht="12.75">
      <c r="A153" s="136">
        <v>0.875</v>
      </c>
      <c r="B153" s="132" t="s">
        <v>146</v>
      </c>
      <c r="C153" s="132"/>
      <c r="D153" s="132" t="s">
        <v>51</v>
      </c>
      <c r="E153" s="132" t="s">
        <v>73</v>
      </c>
      <c r="F153" s="132"/>
      <c r="G153" s="132" t="s">
        <v>72</v>
      </c>
      <c r="H153" s="132"/>
      <c r="I153" s="132" t="s">
        <v>144</v>
      </c>
      <c r="J153" s="132" t="s">
        <v>144</v>
      </c>
      <c r="K153" s="132" t="s">
        <v>144</v>
      </c>
      <c r="L153" s="132"/>
      <c r="M153" s="132"/>
    </row>
    <row r="154" spans="1:13" ht="12.75">
      <c r="A154" s="136">
        <v>0.875</v>
      </c>
      <c r="B154" s="132" t="s">
        <v>146</v>
      </c>
      <c r="C154" s="132"/>
      <c r="D154" s="132" t="s">
        <v>51</v>
      </c>
      <c r="E154" s="132" t="s">
        <v>79</v>
      </c>
      <c r="F154" s="132"/>
      <c r="G154" s="132" t="s">
        <v>56</v>
      </c>
      <c r="H154" s="132"/>
      <c r="I154" s="132" t="s">
        <v>144</v>
      </c>
      <c r="J154" s="132" t="s">
        <v>144</v>
      </c>
      <c r="K154" s="132" t="s">
        <v>144</v>
      </c>
      <c r="L154" s="132"/>
      <c r="M154" s="132"/>
    </row>
    <row r="155" spans="1:13" ht="12.75">
      <c r="A155" s="136">
        <v>0.875</v>
      </c>
      <c r="B155" s="132" t="s">
        <v>146</v>
      </c>
      <c r="C155" s="132"/>
      <c r="D155" s="132" t="s">
        <v>51</v>
      </c>
      <c r="E155" s="132" t="s">
        <v>70</v>
      </c>
      <c r="F155" s="132"/>
      <c r="G155" s="132" t="s">
        <v>69</v>
      </c>
      <c r="H155" s="132"/>
      <c r="I155" s="132" t="s">
        <v>144</v>
      </c>
      <c r="J155" s="132" t="s">
        <v>144</v>
      </c>
      <c r="K155" s="132" t="s">
        <v>144</v>
      </c>
      <c r="L155" s="132"/>
      <c r="M155" s="132"/>
    </row>
    <row r="156" spans="1:13" ht="12.75">
      <c r="A156" s="136">
        <v>0.875</v>
      </c>
      <c r="B156" s="132" t="s">
        <v>146</v>
      </c>
      <c r="C156" s="132"/>
      <c r="D156" s="132" t="s">
        <v>51</v>
      </c>
      <c r="E156" s="132" t="s">
        <v>66</v>
      </c>
      <c r="F156" s="132"/>
      <c r="G156" s="132" t="s">
        <v>65</v>
      </c>
      <c r="H156" s="132"/>
      <c r="I156" s="132" t="s">
        <v>144</v>
      </c>
      <c r="J156" s="132" t="s">
        <v>144</v>
      </c>
      <c r="K156" s="132" t="s">
        <v>144</v>
      </c>
      <c r="L156" s="132"/>
      <c r="M156" s="132"/>
    </row>
    <row r="157" spans="1:13" ht="12.75">
      <c r="A157" s="136">
        <v>0.875</v>
      </c>
      <c r="B157" s="132" t="s">
        <v>146</v>
      </c>
      <c r="C157" s="132"/>
      <c r="D157" s="132" t="s">
        <v>51</v>
      </c>
      <c r="E157" s="132" t="s">
        <v>53</v>
      </c>
      <c r="F157" s="132"/>
      <c r="G157" s="132" t="s">
        <v>52</v>
      </c>
      <c r="H157" s="132"/>
      <c r="I157" s="132" t="s">
        <v>144</v>
      </c>
      <c r="J157" s="132" t="s">
        <v>144</v>
      </c>
      <c r="K157" s="132" t="s">
        <v>144</v>
      </c>
      <c r="L157" s="132"/>
      <c r="M157" s="132"/>
    </row>
    <row r="158" spans="1:13" ht="12.75">
      <c r="A158" s="135" t="s">
        <v>157</v>
      </c>
      <c r="B158" s="133"/>
      <c r="C158" s="133"/>
      <c r="D158" s="133"/>
      <c r="E158" s="133"/>
      <c r="F158" s="133"/>
      <c r="G158" s="133"/>
      <c r="H158" s="133"/>
      <c r="I158" s="133"/>
      <c r="J158" s="133"/>
      <c r="K158" s="133"/>
      <c r="L158" s="133"/>
      <c r="M158" s="133"/>
    </row>
    <row r="159" spans="1:13" ht="12.75">
      <c r="A159" s="136">
        <v>0.875</v>
      </c>
      <c r="B159" s="132" t="s">
        <v>146</v>
      </c>
      <c r="C159" s="132"/>
      <c r="D159" s="132" t="s">
        <v>51</v>
      </c>
      <c r="E159" s="132" t="s">
        <v>56</v>
      </c>
      <c r="F159" s="132"/>
      <c r="G159" s="132" t="s">
        <v>76</v>
      </c>
      <c r="H159" s="132"/>
      <c r="I159" s="132" t="s">
        <v>144</v>
      </c>
      <c r="J159" s="132" t="s">
        <v>144</v>
      </c>
      <c r="K159" s="132" t="s">
        <v>144</v>
      </c>
      <c r="L159" s="132"/>
      <c r="M159" s="132"/>
    </row>
    <row r="160" spans="1:13" ht="12.75">
      <c r="A160" s="136">
        <v>0.875</v>
      </c>
      <c r="B160" s="132" t="s">
        <v>146</v>
      </c>
      <c r="C160" s="132"/>
      <c r="D160" s="132" t="s">
        <v>51</v>
      </c>
      <c r="E160" s="132" t="s">
        <v>75</v>
      </c>
      <c r="F160" s="132"/>
      <c r="G160" s="132" t="s">
        <v>79</v>
      </c>
      <c r="H160" s="132"/>
      <c r="I160" s="132" t="s">
        <v>144</v>
      </c>
      <c r="J160" s="132" t="s">
        <v>144</v>
      </c>
      <c r="K160" s="132" t="s">
        <v>144</v>
      </c>
      <c r="L160" s="132"/>
      <c r="M160" s="132"/>
    </row>
    <row r="161" spans="1:13" ht="12.75">
      <c r="A161" s="136">
        <v>0.875</v>
      </c>
      <c r="B161" s="132" t="s">
        <v>146</v>
      </c>
      <c r="C161" s="132"/>
      <c r="D161" s="132" t="s">
        <v>51</v>
      </c>
      <c r="E161" s="132" t="s">
        <v>78</v>
      </c>
      <c r="F161" s="132"/>
      <c r="G161" s="132" t="s">
        <v>73</v>
      </c>
      <c r="H161" s="132"/>
      <c r="I161" s="132" t="s">
        <v>144</v>
      </c>
      <c r="J161" s="132" t="s">
        <v>144</v>
      </c>
      <c r="K161" s="132" t="s">
        <v>144</v>
      </c>
      <c r="L161" s="132"/>
      <c r="M161" s="132"/>
    </row>
    <row r="162" spans="1:13" ht="12.75">
      <c r="A162" s="136">
        <v>0.875</v>
      </c>
      <c r="B162" s="132" t="s">
        <v>146</v>
      </c>
      <c r="C162" s="132"/>
      <c r="D162" s="132" t="s">
        <v>51</v>
      </c>
      <c r="E162" s="132" t="s">
        <v>60</v>
      </c>
      <c r="F162" s="132"/>
      <c r="G162" s="132" t="s">
        <v>66</v>
      </c>
      <c r="H162" s="132"/>
      <c r="I162" s="132" t="s">
        <v>144</v>
      </c>
      <c r="J162" s="132" t="s">
        <v>144</v>
      </c>
      <c r="K162" s="132" t="s">
        <v>144</v>
      </c>
      <c r="L162" s="132"/>
      <c r="M162" s="132"/>
    </row>
    <row r="163" spans="1:13" ht="12.75">
      <c r="A163" s="136">
        <v>0.875</v>
      </c>
      <c r="B163" s="132" t="s">
        <v>146</v>
      </c>
      <c r="C163" s="132"/>
      <c r="D163" s="132" t="s">
        <v>51</v>
      </c>
      <c r="E163" s="132" t="s">
        <v>65</v>
      </c>
      <c r="F163" s="132"/>
      <c r="G163" s="132" t="s">
        <v>53</v>
      </c>
      <c r="H163" s="132"/>
      <c r="I163" s="132" t="s">
        <v>144</v>
      </c>
      <c r="J163" s="132" t="s">
        <v>144</v>
      </c>
      <c r="K163" s="132" t="s">
        <v>144</v>
      </c>
      <c r="L163" s="132"/>
      <c r="M163" s="132"/>
    </row>
    <row r="164" spans="1:13" ht="12.75">
      <c r="A164" s="136">
        <v>0.875</v>
      </c>
      <c r="B164" s="132" t="s">
        <v>146</v>
      </c>
      <c r="C164" s="132"/>
      <c r="D164" s="132" t="s">
        <v>51</v>
      </c>
      <c r="E164" s="132" t="s">
        <v>69</v>
      </c>
      <c r="F164" s="132"/>
      <c r="G164" s="132" t="s">
        <v>61</v>
      </c>
      <c r="H164" s="132"/>
      <c r="I164" s="132" t="s">
        <v>144</v>
      </c>
      <c r="J164" s="132" t="s">
        <v>144</v>
      </c>
      <c r="K164" s="132" t="s">
        <v>144</v>
      </c>
      <c r="L164" s="132"/>
      <c r="M164" s="132"/>
    </row>
    <row r="165" spans="1:13" ht="12.75">
      <c r="A165" s="136">
        <v>0.875</v>
      </c>
      <c r="B165" s="132" t="s">
        <v>146</v>
      </c>
      <c r="C165" s="132"/>
      <c r="D165" s="132" t="s">
        <v>51</v>
      </c>
      <c r="E165" s="132" t="s">
        <v>52</v>
      </c>
      <c r="F165" s="132"/>
      <c r="G165" s="132" t="s">
        <v>70</v>
      </c>
      <c r="H165" s="132"/>
      <c r="I165" s="132" t="s">
        <v>144</v>
      </c>
      <c r="J165" s="132" t="s">
        <v>144</v>
      </c>
      <c r="K165" s="132" t="s">
        <v>144</v>
      </c>
      <c r="L165" s="132"/>
      <c r="M165" s="132"/>
    </row>
    <row r="166" spans="1:13" ht="12.75">
      <c r="A166" s="136">
        <v>0.875</v>
      </c>
      <c r="B166" s="132" t="s">
        <v>146</v>
      </c>
      <c r="C166" s="132"/>
      <c r="D166" s="132" t="s">
        <v>51</v>
      </c>
      <c r="E166" s="132" t="s">
        <v>72</v>
      </c>
      <c r="F166" s="132"/>
      <c r="G166" s="132" t="s">
        <v>57</v>
      </c>
      <c r="H166" s="132"/>
      <c r="I166" s="132" t="s">
        <v>144</v>
      </c>
      <c r="J166" s="132" t="s">
        <v>144</v>
      </c>
      <c r="K166" s="132" t="s">
        <v>144</v>
      </c>
      <c r="L166" s="132"/>
      <c r="M166" s="132"/>
    </row>
    <row r="167" spans="1:13" ht="12.75">
      <c r="A167" s="19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</row>
    <row r="168" spans="1:13" ht="12.75">
      <c r="A168" s="151" t="s">
        <v>158</v>
      </c>
      <c r="B168" s="133"/>
      <c r="C168" s="133"/>
      <c r="D168" s="133"/>
      <c r="E168" s="133"/>
      <c r="F168" s="133"/>
      <c r="G168" s="133"/>
      <c r="H168" s="133"/>
      <c r="I168" s="133"/>
      <c r="J168" s="133"/>
      <c r="K168" s="133"/>
      <c r="L168" s="133"/>
      <c r="M168" s="133"/>
    </row>
    <row r="169" spans="1:13" ht="12.75">
      <c r="A169" s="132"/>
      <c r="B169" s="133"/>
      <c r="C169" s="133"/>
      <c r="D169" s="133"/>
      <c r="E169" s="133"/>
      <c r="F169" s="133"/>
      <c r="G169" s="133"/>
      <c r="H169" s="133"/>
      <c r="I169" s="133"/>
      <c r="J169" s="133"/>
      <c r="K169" s="133"/>
      <c r="L169" s="133"/>
      <c r="M169" s="133"/>
    </row>
    <row r="170" spans="1:13" ht="12.75">
      <c r="A170" s="134" t="s">
        <v>40</v>
      </c>
      <c r="B170" s="134" t="s">
        <v>41</v>
      </c>
      <c r="C170" s="134" t="s">
        <v>42</v>
      </c>
      <c r="D170" s="133"/>
      <c r="E170" s="134" t="s">
        <v>43</v>
      </c>
      <c r="F170" s="133"/>
      <c r="G170" s="134" t="s">
        <v>44</v>
      </c>
      <c r="H170" s="133"/>
      <c r="I170" s="134" t="s">
        <v>45</v>
      </c>
      <c r="J170" s="134" t="s">
        <v>46</v>
      </c>
      <c r="K170" s="134" t="s">
        <v>47</v>
      </c>
      <c r="L170" s="134" t="s">
        <v>48</v>
      </c>
      <c r="M170" s="134"/>
    </row>
    <row r="171" spans="1:13" ht="12.75">
      <c r="A171" s="135" t="s">
        <v>159</v>
      </c>
      <c r="B171" s="133"/>
      <c r="C171" s="133"/>
      <c r="D171" s="133"/>
      <c r="E171" s="133"/>
      <c r="F171" s="133"/>
      <c r="G171" s="133"/>
      <c r="H171" s="133"/>
      <c r="I171" s="133"/>
      <c r="J171" s="133"/>
      <c r="K171" s="133"/>
      <c r="L171" s="133"/>
      <c r="M171" s="133"/>
    </row>
    <row r="172" spans="1:13" ht="12.75">
      <c r="A172" s="136">
        <v>0.875</v>
      </c>
      <c r="B172" s="132" t="s">
        <v>146</v>
      </c>
      <c r="C172" s="132"/>
      <c r="D172" s="132" t="s">
        <v>51</v>
      </c>
      <c r="E172" s="132" t="s">
        <v>76</v>
      </c>
      <c r="F172" s="132"/>
      <c r="G172" s="132" t="s">
        <v>75</v>
      </c>
      <c r="H172" s="132"/>
      <c r="I172" s="132" t="s">
        <v>144</v>
      </c>
      <c r="J172" s="132" t="s">
        <v>144</v>
      </c>
      <c r="K172" s="132" t="s">
        <v>144</v>
      </c>
      <c r="L172" s="132"/>
      <c r="M172" s="132"/>
    </row>
    <row r="173" spans="1:13" ht="12.75">
      <c r="A173" s="136">
        <v>0.875</v>
      </c>
      <c r="B173" s="132" t="s">
        <v>146</v>
      </c>
      <c r="C173" s="132"/>
      <c r="D173" s="132" t="s">
        <v>51</v>
      </c>
      <c r="E173" s="132" t="s">
        <v>61</v>
      </c>
      <c r="F173" s="132"/>
      <c r="G173" s="132" t="s">
        <v>72</v>
      </c>
      <c r="H173" s="132"/>
      <c r="I173" s="132" t="s">
        <v>144</v>
      </c>
      <c r="J173" s="132" t="s">
        <v>144</v>
      </c>
      <c r="K173" s="132" t="s">
        <v>144</v>
      </c>
      <c r="L173" s="132"/>
      <c r="M173" s="132"/>
    </row>
    <row r="174" spans="1:13" ht="12.75">
      <c r="A174" s="136">
        <v>0.875</v>
      </c>
      <c r="B174" s="132" t="s">
        <v>146</v>
      </c>
      <c r="C174" s="132"/>
      <c r="D174" s="132" t="s">
        <v>51</v>
      </c>
      <c r="E174" s="132" t="s">
        <v>57</v>
      </c>
      <c r="F174" s="132"/>
      <c r="G174" s="132" t="s">
        <v>73</v>
      </c>
      <c r="H174" s="132"/>
      <c r="I174" s="132" t="s">
        <v>144</v>
      </c>
      <c r="J174" s="132" t="s">
        <v>144</v>
      </c>
      <c r="K174" s="132" t="s">
        <v>144</v>
      </c>
      <c r="L174" s="132"/>
      <c r="M174" s="132"/>
    </row>
    <row r="175" spans="1:13" ht="12.75">
      <c r="A175" s="136">
        <v>0.875</v>
      </c>
      <c r="B175" s="132" t="s">
        <v>146</v>
      </c>
      <c r="C175" s="132"/>
      <c r="D175" s="132" t="s">
        <v>51</v>
      </c>
      <c r="E175" s="132" t="s">
        <v>79</v>
      </c>
      <c r="F175" s="132"/>
      <c r="G175" s="132" t="s">
        <v>78</v>
      </c>
      <c r="H175" s="132"/>
      <c r="I175" s="132" t="s">
        <v>144</v>
      </c>
      <c r="J175" s="132" t="s">
        <v>144</v>
      </c>
      <c r="K175" s="132" t="s">
        <v>144</v>
      </c>
      <c r="L175" s="132"/>
      <c r="M175" s="132"/>
    </row>
    <row r="176" spans="1:13" ht="12.75">
      <c r="A176" s="136">
        <v>0.875</v>
      </c>
      <c r="B176" s="132" t="s">
        <v>146</v>
      </c>
      <c r="C176" s="132"/>
      <c r="D176" s="132" t="s">
        <v>51</v>
      </c>
      <c r="E176" s="132" t="s">
        <v>70</v>
      </c>
      <c r="F176" s="132"/>
      <c r="G176" s="132" t="s">
        <v>65</v>
      </c>
      <c r="H176" s="132"/>
      <c r="I176" s="132" t="s">
        <v>144</v>
      </c>
      <c r="J176" s="132" t="s">
        <v>144</v>
      </c>
      <c r="K176" s="132" t="s">
        <v>144</v>
      </c>
      <c r="L176" s="132"/>
      <c r="M176" s="132"/>
    </row>
    <row r="177" spans="1:13" ht="12.75">
      <c r="A177" s="136">
        <v>0.875</v>
      </c>
      <c r="B177" s="132" t="s">
        <v>146</v>
      </c>
      <c r="C177" s="132"/>
      <c r="D177" s="132" t="s">
        <v>51</v>
      </c>
      <c r="E177" s="132" t="s">
        <v>66</v>
      </c>
      <c r="F177" s="132"/>
      <c r="G177" s="132" t="s">
        <v>52</v>
      </c>
      <c r="H177" s="132"/>
      <c r="I177" s="132" t="s">
        <v>144</v>
      </c>
      <c r="J177" s="132" t="s">
        <v>144</v>
      </c>
      <c r="K177" s="132" t="s">
        <v>144</v>
      </c>
      <c r="L177" s="132"/>
      <c r="M177" s="132"/>
    </row>
    <row r="178" spans="1:13" ht="12.75">
      <c r="A178" s="136">
        <v>0.875</v>
      </c>
      <c r="B178" s="132" t="s">
        <v>146</v>
      </c>
      <c r="C178" s="132"/>
      <c r="D178" s="132" t="s">
        <v>51</v>
      </c>
      <c r="E178" s="132" t="s">
        <v>69</v>
      </c>
      <c r="F178" s="132"/>
      <c r="G178" s="132" t="s">
        <v>60</v>
      </c>
      <c r="H178" s="132"/>
      <c r="I178" s="132" t="s">
        <v>144</v>
      </c>
      <c r="J178" s="132" t="s">
        <v>144</v>
      </c>
      <c r="K178" s="132" t="s">
        <v>144</v>
      </c>
      <c r="L178" s="132"/>
      <c r="M178" s="132"/>
    </row>
    <row r="179" spans="1:13" ht="12.75">
      <c r="A179" s="136">
        <v>0.875</v>
      </c>
      <c r="B179" s="132" t="s">
        <v>146</v>
      </c>
      <c r="C179" s="132"/>
      <c r="D179" s="132" t="s">
        <v>51</v>
      </c>
      <c r="E179" s="132" t="s">
        <v>53</v>
      </c>
      <c r="F179" s="132"/>
      <c r="G179" s="132" t="s">
        <v>56</v>
      </c>
      <c r="H179" s="132"/>
      <c r="I179" s="132" t="s">
        <v>144</v>
      </c>
      <c r="J179" s="132" t="s">
        <v>144</v>
      </c>
      <c r="K179" s="132" t="s">
        <v>144</v>
      </c>
      <c r="L179" s="132"/>
      <c r="M179" s="132"/>
    </row>
    <row r="180" spans="1:13" ht="12.75">
      <c r="A180" s="135" t="s">
        <v>160</v>
      </c>
      <c r="B180" s="133"/>
      <c r="C180" s="133"/>
      <c r="D180" s="133"/>
      <c r="E180" s="133"/>
      <c r="F180" s="133"/>
      <c r="G180" s="133"/>
      <c r="H180" s="133"/>
      <c r="I180" s="133"/>
      <c r="J180" s="133"/>
      <c r="K180" s="133"/>
      <c r="L180" s="133"/>
      <c r="M180" s="133"/>
    </row>
    <row r="181" spans="1:13" ht="12.75">
      <c r="A181" s="136">
        <v>0.875</v>
      </c>
      <c r="B181" s="132" t="s">
        <v>146</v>
      </c>
      <c r="C181" s="132"/>
      <c r="D181" s="132" t="s">
        <v>51</v>
      </c>
      <c r="E181" s="132" t="s">
        <v>56</v>
      </c>
      <c r="F181" s="132"/>
      <c r="G181" s="132" t="s">
        <v>66</v>
      </c>
      <c r="H181" s="132"/>
      <c r="I181" s="132" t="s">
        <v>144</v>
      </c>
      <c r="J181" s="132" t="s">
        <v>144</v>
      </c>
      <c r="K181" s="132" t="s">
        <v>144</v>
      </c>
      <c r="L181" s="132"/>
      <c r="M181" s="132"/>
    </row>
    <row r="182" spans="1:13" ht="12.75">
      <c r="A182" s="136">
        <v>0.875</v>
      </c>
      <c r="B182" s="132" t="s">
        <v>146</v>
      </c>
      <c r="C182" s="132"/>
      <c r="D182" s="132" t="s">
        <v>51</v>
      </c>
      <c r="E182" s="132" t="s">
        <v>75</v>
      </c>
      <c r="F182" s="132"/>
      <c r="G182" s="132" t="s">
        <v>53</v>
      </c>
      <c r="H182" s="132"/>
      <c r="I182" s="132" t="s">
        <v>144</v>
      </c>
      <c r="J182" s="132" t="s">
        <v>144</v>
      </c>
      <c r="K182" s="132" t="s">
        <v>144</v>
      </c>
      <c r="L182" s="132"/>
      <c r="M182" s="132"/>
    </row>
    <row r="183" spans="1:13" ht="12.75">
      <c r="A183" s="136">
        <v>0.875</v>
      </c>
      <c r="B183" s="132" t="s">
        <v>146</v>
      </c>
      <c r="C183" s="132"/>
      <c r="D183" s="132" t="s">
        <v>51</v>
      </c>
      <c r="E183" s="132" t="s">
        <v>78</v>
      </c>
      <c r="F183" s="132"/>
      <c r="G183" s="132" t="s">
        <v>57</v>
      </c>
      <c r="H183" s="132"/>
      <c r="I183" s="132" t="s">
        <v>144</v>
      </c>
      <c r="J183" s="132" t="s">
        <v>144</v>
      </c>
      <c r="K183" s="132" t="s">
        <v>144</v>
      </c>
      <c r="L183" s="132"/>
      <c r="M183" s="132"/>
    </row>
    <row r="184" spans="1:13" ht="12.75">
      <c r="A184" s="136">
        <v>0.875</v>
      </c>
      <c r="B184" s="132" t="s">
        <v>146</v>
      </c>
      <c r="C184" s="132"/>
      <c r="D184" s="132" t="s">
        <v>51</v>
      </c>
      <c r="E184" s="132" t="s">
        <v>73</v>
      </c>
      <c r="F184" s="132"/>
      <c r="G184" s="132" t="s">
        <v>76</v>
      </c>
      <c r="H184" s="132"/>
      <c r="I184" s="132" t="s">
        <v>144</v>
      </c>
      <c r="J184" s="132" t="s">
        <v>144</v>
      </c>
      <c r="K184" s="132" t="s">
        <v>144</v>
      </c>
      <c r="L184" s="132"/>
      <c r="M184" s="132"/>
    </row>
    <row r="185" spans="1:13" ht="12.75">
      <c r="A185" s="136">
        <v>0.875</v>
      </c>
      <c r="B185" s="132" t="s">
        <v>146</v>
      </c>
      <c r="C185" s="132"/>
      <c r="D185" s="132" t="s">
        <v>51</v>
      </c>
      <c r="E185" s="132" t="s">
        <v>60</v>
      </c>
      <c r="F185" s="132"/>
      <c r="G185" s="132" t="s">
        <v>70</v>
      </c>
      <c r="H185" s="132"/>
      <c r="I185" s="132" t="s">
        <v>144</v>
      </c>
      <c r="J185" s="132" t="s">
        <v>144</v>
      </c>
      <c r="K185" s="132" t="s">
        <v>144</v>
      </c>
      <c r="L185" s="132"/>
      <c r="M185" s="132"/>
    </row>
    <row r="186" spans="1:13" ht="12.75">
      <c r="A186" s="136">
        <v>0.875</v>
      </c>
      <c r="B186" s="132" t="s">
        <v>146</v>
      </c>
      <c r="C186" s="132"/>
      <c r="D186" s="132" t="s">
        <v>51</v>
      </c>
      <c r="E186" s="132" t="s">
        <v>65</v>
      </c>
      <c r="F186" s="132"/>
      <c r="G186" s="132" t="s">
        <v>61</v>
      </c>
      <c r="H186" s="132"/>
      <c r="I186" s="132" t="s">
        <v>144</v>
      </c>
      <c r="J186" s="132" t="s">
        <v>144</v>
      </c>
      <c r="K186" s="132" t="s">
        <v>144</v>
      </c>
      <c r="L186" s="132"/>
      <c r="M186" s="132"/>
    </row>
    <row r="187" spans="1:13" ht="12.75">
      <c r="A187" s="136">
        <v>0.875</v>
      </c>
      <c r="B187" s="132" t="s">
        <v>146</v>
      </c>
      <c r="C187" s="132"/>
      <c r="D187" s="132" t="s">
        <v>51</v>
      </c>
      <c r="E187" s="132" t="s">
        <v>52</v>
      </c>
      <c r="F187" s="132"/>
      <c r="G187" s="132" t="s">
        <v>69</v>
      </c>
      <c r="H187" s="132"/>
      <c r="I187" s="132" t="s">
        <v>144</v>
      </c>
      <c r="J187" s="132" t="s">
        <v>144</v>
      </c>
      <c r="K187" s="132" t="s">
        <v>144</v>
      </c>
      <c r="L187" s="132"/>
      <c r="M187" s="132"/>
    </row>
    <row r="188" spans="1:13" ht="12.75">
      <c r="A188" s="136">
        <v>0.875</v>
      </c>
      <c r="B188" s="132" t="s">
        <v>146</v>
      </c>
      <c r="C188" s="132"/>
      <c r="D188" s="132" t="s">
        <v>51</v>
      </c>
      <c r="E188" s="132" t="s">
        <v>72</v>
      </c>
      <c r="F188" s="132"/>
      <c r="G188" s="132" t="s">
        <v>79</v>
      </c>
      <c r="H188" s="132"/>
      <c r="I188" s="132" t="s">
        <v>144</v>
      </c>
      <c r="J188" s="132" t="s">
        <v>144</v>
      </c>
      <c r="K188" s="132" t="s">
        <v>144</v>
      </c>
      <c r="L188" s="132"/>
      <c r="M188" s="132"/>
    </row>
    <row r="189" spans="1:13" ht="12.75">
      <c r="A189" s="135" t="s">
        <v>161</v>
      </c>
      <c r="B189" s="133"/>
      <c r="C189" s="133"/>
      <c r="D189" s="133"/>
      <c r="E189" s="133"/>
      <c r="F189" s="133"/>
      <c r="G189" s="133"/>
      <c r="H189" s="133"/>
      <c r="I189" s="133"/>
      <c r="J189" s="133"/>
      <c r="K189" s="133"/>
      <c r="L189" s="133"/>
      <c r="M189" s="133"/>
    </row>
    <row r="190" spans="1:13" ht="12.75">
      <c r="A190" s="136">
        <v>0.875</v>
      </c>
      <c r="B190" s="132" t="s">
        <v>146</v>
      </c>
      <c r="C190" s="132"/>
      <c r="D190" s="132" t="s">
        <v>51</v>
      </c>
      <c r="E190" s="132" t="s">
        <v>61</v>
      </c>
      <c r="F190" s="132"/>
      <c r="G190" s="132" t="s">
        <v>56</v>
      </c>
      <c r="H190" s="132"/>
      <c r="I190" s="132" t="s">
        <v>144</v>
      </c>
      <c r="J190" s="132" t="s">
        <v>144</v>
      </c>
      <c r="K190" s="132" t="s">
        <v>144</v>
      </c>
      <c r="L190" s="132"/>
      <c r="M190" s="132"/>
    </row>
    <row r="191" spans="1:13" ht="12.75">
      <c r="A191" s="136">
        <v>0.875</v>
      </c>
      <c r="B191" s="132" t="s">
        <v>146</v>
      </c>
      <c r="C191" s="132"/>
      <c r="D191" s="132" t="s">
        <v>51</v>
      </c>
      <c r="E191" s="132" t="s">
        <v>57</v>
      </c>
      <c r="F191" s="132"/>
      <c r="G191" s="132" t="s">
        <v>76</v>
      </c>
      <c r="H191" s="132"/>
      <c r="I191" s="132" t="s">
        <v>144</v>
      </c>
      <c r="J191" s="132" t="s">
        <v>144</v>
      </c>
      <c r="K191" s="132" t="s">
        <v>144</v>
      </c>
      <c r="L191" s="132"/>
      <c r="M191" s="132"/>
    </row>
    <row r="192" spans="1:13" ht="12.75">
      <c r="A192" s="136">
        <v>0.875</v>
      </c>
      <c r="B192" s="132" t="s">
        <v>146</v>
      </c>
      <c r="C192" s="132"/>
      <c r="D192" s="132" t="s">
        <v>51</v>
      </c>
      <c r="E192" s="132" t="s">
        <v>79</v>
      </c>
      <c r="F192" s="132"/>
      <c r="G192" s="132" t="s">
        <v>73</v>
      </c>
      <c r="H192" s="132"/>
      <c r="I192" s="132" t="s">
        <v>144</v>
      </c>
      <c r="J192" s="132" t="s">
        <v>144</v>
      </c>
      <c r="K192" s="132" t="s">
        <v>144</v>
      </c>
      <c r="L192" s="132"/>
      <c r="M192" s="132"/>
    </row>
    <row r="193" spans="1:13" ht="12.75">
      <c r="A193" s="136">
        <v>0.875</v>
      </c>
      <c r="B193" s="132" t="s">
        <v>146</v>
      </c>
      <c r="C193" s="132"/>
      <c r="D193" s="132" t="s">
        <v>51</v>
      </c>
      <c r="E193" s="132" t="s">
        <v>60</v>
      </c>
      <c r="F193" s="132"/>
      <c r="G193" s="132" t="s">
        <v>52</v>
      </c>
      <c r="H193" s="132"/>
      <c r="I193" s="132" t="s">
        <v>144</v>
      </c>
      <c r="J193" s="132" t="s">
        <v>144</v>
      </c>
      <c r="K193" s="132" t="s">
        <v>144</v>
      </c>
      <c r="L193" s="132"/>
      <c r="M193" s="132"/>
    </row>
    <row r="194" spans="1:13" ht="12.75">
      <c r="A194" s="136">
        <v>0.875</v>
      </c>
      <c r="B194" s="132" t="s">
        <v>146</v>
      </c>
      <c r="C194" s="132"/>
      <c r="D194" s="132" t="s">
        <v>51</v>
      </c>
      <c r="E194" s="132" t="s">
        <v>70</v>
      </c>
      <c r="F194" s="132"/>
      <c r="G194" s="132" t="s">
        <v>78</v>
      </c>
      <c r="H194" s="132"/>
      <c r="I194" s="132" t="s">
        <v>144</v>
      </c>
      <c r="J194" s="132" t="s">
        <v>144</v>
      </c>
      <c r="K194" s="132" t="s">
        <v>144</v>
      </c>
      <c r="L194" s="132"/>
      <c r="M194" s="132"/>
    </row>
    <row r="195" spans="1:13" ht="12.75">
      <c r="A195" s="136">
        <v>0.875</v>
      </c>
      <c r="B195" s="132" t="s">
        <v>146</v>
      </c>
      <c r="C195" s="132"/>
      <c r="D195" s="132" t="s">
        <v>51</v>
      </c>
      <c r="E195" s="132" t="s">
        <v>66</v>
      </c>
      <c r="F195" s="132"/>
      <c r="G195" s="132" t="s">
        <v>75</v>
      </c>
      <c r="H195" s="132"/>
      <c r="I195" s="132" t="s">
        <v>144</v>
      </c>
      <c r="J195" s="132" t="s">
        <v>144</v>
      </c>
      <c r="K195" s="132" t="s">
        <v>144</v>
      </c>
      <c r="L195" s="132"/>
      <c r="M195" s="132"/>
    </row>
    <row r="196" spans="1:13" ht="12.75">
      <c r="A196" s="136">
        <v>0.875</v>
      </c>
      <c r="B196" s="132" t="s">
        <v>146</v>
      </c>
      <c r="C196" s="132"/>
      <c r="D196" s="132" t="s">
        <v>51</v>
      </c>
      <c r="E196" s="132" t="s">
        <v>69</v>
      </c>
      <c r="F196" s="132"/>
      <c r="G196" s="132" t="s">
        <v>65</v>
      </c>
      <c r="H196" s="132"/>
      <c r="I196" s="132" t="s">
        <v>144</v>
      </c>
      <c r="J196" s="132" t="s">
        <v>144</v>
      </c>
      <c r="K196" s="132" t="s">
        <v>144</v>
      </c>
      <c r="L196" s="132"/>
      <c r="M196" s="132"/>
    </row>
    <row r="197" spans="1:13" ht="12.75">
      <c r="A197" s="136">
        <v>0.875</v>
      </c>
      <c r="B197" s="132" t="s">
        <v>146</v>
      </c>
      <c r="C197" s="132"/>
      <c r="D197" s="132" t="s">
        <v>51</v>
      </c>
      <c r="E197" s="132" t="s">
        <v>53</v>
      </c>
      <c r="F197" s="132"/>
      <c r="G197" s="132" t="s">
        <v>72</v>
      </c>
      <c r="H197" s="132"/>
      <c r="I197" s="132" t="s">
        <v>144</v>
      </c>
      <c r="J197" s="132" t="s">
        <v>144</v>
      </c>
      <c r="K197" s="132" t="s">
        <v>144</v>
      </c>
      <c r="L197" s="132"/>
      <c r="M197" s="132"/>
    </row>
    <row r="198" spans="1:13" ht="12.75">
      <c r="A198" s="135" t="s">
        <v>162</v>
      </c>
      <c r="B198" s="133"/>
      <c r="C198" s="133"/>
      <c r="D198" s="133"/>
      <c r="E198" s="133"/>
      <c r="F198" s="133"/>
      <c r="G198" s="133"/>
      <c r="H198" s="133"/>
      <c r="I198" s="133"/>
      <c r="J198" s="133"/>
      <c r="K198" s="133"/>
      <c r="L198" s="133"/>
      <c r="M198" s="133"/>
    </row>
    <row r="199" spans="1:13" ht="12.75">
      <c r="A199" s="136">
        <v>0.875</v>
      </c>
      <c r="B199" s="132" t="s">
        <v>146</v>
      </c>
      <c r="C199" s="132"/>
      <c r="D199" s="132" t="s">
        <v>51</v>
      </c>
      <c r="E199" s="132" t="s">
        <v>56</v>
      </c>
      <c r="F199" s="132"/>
      <c r="G199" s="132" t="s">
        <v>70</v>
      </c>
      <c r="H199" s="132"/>
      <c r="I199" s="132" t="s">
        <v>144</v>
      </c>
      <c r="J199" s="132" t="s">
        <v>144</v>
      </c>
      <c r="K199" s="132" t="s">
        <v>144</v>
      </c>
      <c r="L199" s="132"/>
      <c r="M199" s="132"/>
    </row>
    <row r="200" spans="1:13" ht="12.75">
      <c r="A200" s="136">
        <v>0.875</v>
      </c>
      <c r="B200" s="132" t="s">
        <v>146</v>
      </c>
      <c r="C200" s="132"/>
      <c r="D200" s="132" t="s">
        <v>51</v>
      </c>
      <c r="E200" s="132" t="s">
        <v>75</v>
      </c>
      <c r="F200" s="132"/>
      <c r="G200" s="132" t="s">
        <v>52</v>
      </c>
      <c r="H200" s="132"/>
      <c r="I200" s="132" t="s">
        <v>144</v>
      </c>
      <c r="J200" s="132" t="s">
        <v>144</v>
      </c>
      <c r="K200" s="132" t="s">
        <v>144</v>
      </c>
      <c r="L200" s="132"/>
      <c r="M200" s="132"/>
    </row>
    <row r="201" spans="1:13" ht="12.75">
      <c r="A201" s="136">
        <v>0.875</v>
      </c>
      <c r="B201" s="132" t="s">
        <v>146</v>
      </c>
      <c r="C201" s="132"/>
      <c r="D201" s="132" t="s">
        <v>51</v>
      </c>
      <c r="E201" s="132" t="s">
        <v>76</v>
      </c>
      <c r="F201" s="132"/>
      <c r="G201" s="132" t="s">
        <v>79</v>
      </c>
      <c r="H201" s="132"/>
      <c r="I201" s="132" t="s">
        <v>144</v>
      </c>
      <c r="J201" s="132" t="s">
        <v>144</v>
      </c>
      <c r="K201" s="132" t="s">
        <v>144</v>
      </c>
      <c r="L201" s="132"/>
      <c r="M201" s="132"/>
    </row>
    <row r="202" spans="1:13" ht="12.75">
      <c r="A202" s="136">
        <v>0.875</v>
      </c>
      <c r="B202" s="132" t="s">
        <v>146</v>
      </c>
      <c r="C202" s="132"/>
      <c r="D202" s="132" t="s">
        <v>51</v>
      </c>
      <c r="E202" s="132" t="s">
        <v>57</v>
      </c>
      <c r="F202" s="132"/>
      <c r="G202" s="132" t="s">
        <v>53</v>
      </c>
      <c r="H202" s="132"/>
      <c r="I202" s="132" t="s">
        <v>144</v>
      </c>
      <c r="J202" s="132" t="s">
        <v>144</v>
      </c>
      <c r="K202" s="132" t="s">
        <v>144</v>
      </c>
      <c r="L202" s="132"/>
      <c r="M202" s="132"/>
    </row>
    <row r="203" spans="1:13" ht="12.75">
      <c r="A203" s="136">
        <v>0.875</v>
      </c>
      <c r="B203" s="132" t="s">
        <v>146</v>
      </c>
      <c r="C203" s="132"/>
      <c r="D203" s="132" t="s">
        <v>51</v>
      </c>
      <c r="E203" s="132" t="s">
        <v>78</v>
      </c>
      <c r="F203" s="132"/>
      <c r="G203" s="132" t="s">
        <v>69</v>
      </c>
      <c r="H203" s="132"/>
      <c r="I203" s="132" t="s">
        <v>144</v>
      </c>
      <c r="J203" s="132" t="s">
        <v>144</v>
      </c>
      <c r="K203" s="132" t="s">
        <v>144</v>
      </c>
      <c r="L203" s="132"/>
      <c r="M203" s="132"/>
    </row>
    <row r="204" spans="1:13" ht="12.75">
      <c r="A204" s="136">
        <v>0.875</v>
      </c>
      <c r="B204" s="132" t="s">
        <v>146</v>
      </c>
      <c r="C204" s="132"/>
      <c r="D204" s="132" t="s">
        <v>51</v>
      </c>
      <c r="E204" s="132" t="s">
        <v>73</v>
      </c>
      <c r="F204" s="132"/>
      <c r="G204" s="132" t="s">
        <v>61</v>
      </c>
      <c r="H204" s="132"/>
      <c r="I204" s="132" t="s">
        <v>144</v>
      </c>
      <c r="J204" s="132" t="s">
        <v>144</v>
      </c>
      <c r="K204" s="132" t="s">
        <v>144</v>
      </c>
      <c r="L204" s="132"/>
      <c r="M204" s="132"/>
    </row>
    <row r="205" spans="1:13" ht="12.75">
      <c r="A205" s="136">
        <v>0.875</v>
      </c>
      <c r="B205" s="132" t="s">
        <v>146</v>
      </c>
      <c r="C205" s="132"/>
      <c r="D205" s="132" t="s">
        <v>51</v>
      </c>
      <c r="E205" s="132" t="s">
        <v>65</v>
      </c>
      <c r="F205" s="132"/>
      <c r="G205" s="132" t="s">
        <v>60</v>
      </c>
      <c r="H205" s="132"/>
      <c r="I205" s="132" t="s">
        <v>144</v>
      </c>
      <c r="J205" s="132" t="s">
        <v>144</v>
      </c>
      <c r="K205" s="132" t="s">
        <v>144</v>
      </c>
      <c r="L205" s="132"/>
      <c r="M205" s="132"/>
    </row>
    <row r="206" spans="1:13" ht="12.75">
      <c r="A206" s="136">
        <v>0.875</v>
      </c>
      <c r="B206" s="132" t="s">
        <v>146</v>
      </c>
      <c r="C206" s="132"/>
      <c r="D206" s="132" t="s">
        <v>51</v>
      </c>
      <c r="E206" s="132" t="s">
        <v>72</v>
      </c>
      <c r="F206" s="132"/>
      <c r="G206" s="132" t="s">
        <v>66</v>
      </c>
      <c r="H206" s="132"/>
      <c r="I206" s="132" t="s">
        <v>144</v>
      </c>
      <c r="J206" s="132" t="s">
        <v>144</v>
      </c>
      <c r="K206" s="132" t="s">
        <v>144</v>
      </c>
      <c r="L206" s="132"/>
      <c r="M206" s="132"/>
    </row>
    <row r="207" spans="1:13" ht="12.75">
      <c r="A207" s="135" t="s">
        <v>163</v>
      </c>
      <c r="B207" s="133"/>
      <c r="C207" s="133"/>
      <c r="D207" s="133"/>
      <c r="E207" s="133"/>
      <c r="F207" s="133"/>
      <c r="G207" s="133"/>
      <c r="H207" s="133"/>
      <c r="I207" s="133"/>
      <c r="J207" s="133"/>
      <c r="K207" s="133"/>
      <c r="L207" s="133"/>
      <c r="M207" s="133"/>
    </row>
    <row r="208" spans="1:13" ht="12.75">
      <c r="A208" s="136">
        <v>0.875</v>
      </c>
      <c r="B208" s="132" t="s">
        <v>146</v>
      </c>
      <c r="C208" s="132"/>
      <c r="D208" s="132" t="s">
        <v>51</v>
      </c>
      <c r="E208" s="132" t="s">
        <v>61</v>
      </c>
      <c r="F208" s="132"/>
      <c r="G208" s="132" t="s">
        <v>76</v>
      </c>
      <c r="H208" s="132"/>
      <c r="I208" s="132" t="s">
        <v>144</v>
      </c>
      <c r="J208" s="132" t="s">
        <v>144</v>
      </c>
      <c r="K208" s="132" t="s">
        <v>144</v>
      </c>
      <c r="L208" s="132"/>
      <c r="M208" s="132"/>
    </row>
    <row r="209" spans="1:13" ht="12.75">
      <c r="A209" s="136">
        <v>0.875</v>
      </c>
      <c r="B209" s="132" t="s">
        <v>146</v>
      </c>
      <c r="C209" s="132"/>
      <c r="D209" s="132" t="s">
        <v>51</v>
      </c>
      <c r="E209" s="132" t="s">
        <v>79</v>
      </c>
      <c r="F209" s="132"/>
      <c r="G209" s="132" t="s">
        <v>57</v>
      </c>
      <c r="H209" s="132"/>
      <c r="I209" s="132" t="s">
        <v>144</v>
      </c>
      <c r="J209" s="132" t="s">
        <v>144</v>
      </c>
      <c r="K209" s="132" t="s">
        <v>144</v>
      </c>
      <c r="L209" s="132"/>
      <c r="M209" s="132"/>
    </row>
    <row r="210" spans="1:13" ht="12.75">
      <c r="A210" s="136">
        <v>0.875</v>
      </c>
      <c r="B210" s="132" t="s">
        <v>146</v>
      </c>
      <c r="C210" s="132"/>
      <c r="D210" s="132" t="s">
        <v>51</v>
      </c>
      <c r="E210" s="132" t="s">
        <v>60</v>
      </c>
      <c r="F210" s="132"/>
      <c r="G210" s="132" t="s">
        <v>56</v>
      </c>
      <c r="H210" s="132"/>
      <c r="I210" s="132" t="s">
        <v>144</v>
      </c>
      <c r="J210" s="132" t="s">
        <v>144</v>
      </c>
      <c r="K210" s="132" t="s">
        <v>144</v>
      </c>
      <c r="L210" s="132"/>
      <c r="M210" s="132"/>
    </row>
    <row r="211" spans="1:13" ht="12.75">
      <c r="A211" s="136">
        <v>0.875</v>
      </c>
      <c r="B211" s="132" t="s">
        <v>146</v>
      </c>
      <c r="C211" s="132"/>
      <c r="D211" s="132" t="s">
        <v>51</v>
      </c>
      <c r="E211" s="132" t="s">
        <v>70</v>
      </c>
      <c r="F211" s="132"/>
      <c r="G211" s="132" t="s">
        <v>72</v>
      </c>
      <c r="H211" s="132"/>
      <c r="I211" s="132" t="s">
        <v>144</v>
      </c>
      <c r="J211" s="132" t="s">
        <v>144</v>
      </c>
      <c r="K211" s="132" t="s">
        <v>144</v>
      </c>
      <c r="L211" s="132"/>
      <c r="M211" s="132"/>
    </row>
    <row r="212" spans="1:13" ht="12.75">
      <c r="A212" s="136">
        <v>0.875</v>
      </c>
      <c r="B212" s="132" t="s">
        <v>146</v>
      </c>
      <c r="C212" s="132"/>
      <c r="D212" s="132" t="s">
        <v>51</v>
      </c>
      <c r="E212" s="132" t="s">
        <v>66</v>
      </c>
      <c r="F212" s="132"/>
      <c r="G212" s="132" t="s">
        <v>78</v>
      </c>
      <c r="H212" s="132"/>
      <c r="I212" s="132" t="s">
        <v>144</v>
      </c>
      <c r="J212" s="132" t="s">
        <v>144</v>
      </c>
      <c r="K212" s="132" t="s">
        <v>144</v>
      </c>
      <c r="L212" s="132"/>
      <c r="M212" s="132"/>
    </row>
    <row r="213" spans="1:13" ht="12.75">
      <c r="A213" s="136">
        <v>0.875</v>
      </c>
      <c r="B213" s="132" t="s">
        <v>146</v>
      </c>
      <c r="C213" s="132"/>
      <c r="D213" s="132" t="s">
        <v>51</v>
      </c>
      <c r="E213" s="132" t="s">
        <v>69</v>
      </c>
      <c r="F213" s="132"/>
      <c r="G213" s="132" t="s">
        <v>75</v>
      </c>
      <c r="H213" s="132"/>
      <c r="I213" s="132" t="s">
        <v>144</v>
      </c>
      <c r="J213" s="132" t="s">
        <v>144</v>
      </c>
      <c r="K213" s="132" t="s">
        <v>144</v>
      </c>
      <c r="L213" s="132"/>
      <c r="M213" s="132"/>
    </row>
    <row r="214" spans="1:13" ht="12.75">
      <c r="A214" s="136">
        <v>0.875</v>
      </c>
      <c r="B214" s="132" t="s">
        <v>146</v>
      </c>
      <c r="C214" s="132"/>
      <c r="D214" s="132" t="s">
        <v>51</v>
      </c>
      <c r="E214" s="132" t="s">
        <v>52</v>
      </c>
      <c r="F214" s="132"/>
      <c r="G214" s="132" t="s">
        <v>65</v>
      </c>
      <c r="H214" s="132"/>
      <c r="I214" s="132" t="s">
        <v>144</v>
      </c>
      <c r="J214" s="132" t="s">
        <v>144</v>
      </c>
      <c r="K214" s="132" t="s">
        <v>144</v>
      </c>
      <c r="L214" s="132"/>
      <c r="M214" s="132"/>
    </row>
    <row r="215" spans="1:13" ht="12.75">
      <c r="A215" s="136">
        <v>0.875</v>
      </c>
      <c r="B215" s="132" t="s">
        <v>146</v>
      </c>
      <c r="C215" s="132"/>
      <c r="D215" s="132" t="s">
        <v>51</v>
      </c>
      <c r="E215" s="132" t="s">
        <v>53</v>
      </c>
      <c r="F215" s="132"/>
      <c r="G215" s="132" t="s">
        <v>73</v>
      </c>
      <c r="H215" s="132"/>
      <c r="I215" s="132" t="s">
        <v>144</v>
      </c>
      <c r="J215" s="132" t="s">
        <v>144</v>
      </c>
      <c r="K215" s="132" t="s">
        <v>144</v>
      </c>
      <c r="L215" s="132"/>
      <c r="M215" s="132"/>
    </row>
    <row r="216" spans="1:13" ht="12.75">
      <c r="A216" s="19"/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</row>
    <row r="217" spans="1:13" ht="12.75">
      <c r="A217" s="19"/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</row>
    <row r="218" spans="1:13" ht="12.75">
      <c r="A218" s="19"/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ЕЛАБ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Зоран Видиќ</dc:creator>
  <cp:keywords/>
  <dc:description/>
  <cp:lastModifiedBy>Zoran Vidic</cp:lastModifiedBy>
  <dcterms:created xsi:type="dcterms:W3CDTF">2006-07-09T14:55:14Z</dcterms:created>
  <dcterms:modified xsi:type="dcterms:W3CDTF">2010-09-20T01:52:04Z</dcterms:modified>
  <cp:category/>
  <cp:version/>
  <cp:contentType/>
  <cp:contentStatus/>
</cp:coreProperties>
</file>