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<sst xmlns="http://schemas.openxmlformats.org/spreadsheetml/2006/main" count="68" uniqueCount="52">
  <si>
    <t>KROJNA LISTA</t>
  </si>
  <si>
    <t>PVC</t>
  </si>
  <si>
    <t>Visina</t>
  </si>
  <si>
    <t>Visina+Var</t>
  </si>
  <si>
    <t>kom</t>
  </si>
  <si>
    <t>Širina</t>
  </si>
  <si>
    <t>Širina+var</t>
  </si>
  <si>
    <t>Štok</t>
  </si>
  <si>
    <t>Krilo (G)</t>
  </si>
  <si>
    <t>Krilo (P)</t>
  </si>
  <si>
    <t>Leteća</t>
  </si>
  <si>
    <t>Lajsna (G)</t>
  </si>
  <si>
    <t>Lajsna (P)</t>
  </si>
  <si>
    <t>Armatura</t>
  </si>
  <si>
    <t>Ispuna</t>
  </si>
  <si>
    <t>Staklo (G)</t>
  </si>
  <si>
    <t>Staklo (P)</t>
  </si>
  <si>
    <t>Falc. Širina:</t>
  </si>
  <si>
    <t xml:space="preserve">Okov                               </t>
  </si>
  <si>
    <t>Falc. Visina:</t>
  </si>
  <si>
    <t>Naziv</t>
  </si>
  <si>
    <t>L/R</t>
  </si>
  <si>
    <t>Velličina</t>
  </si>
  <si>
    <t>Komada:</t>
  </si>
  <si>
    <t>Donji nosač na ramu</t>
  </si>
  <si>
    <t>Napomena:</t>
  </si>
  <si>
    <t>Gornji nosač na ramu</t>
  </si>
  <si>
    <t>Donji falcni nosač na krilu</t>
  </si>
  <si>
    <t>Lažna makaza</t>
  </si>
  <si>
    <t>Kupac:</t>
  </si>
  <si>
    <t>Telo makaze</t>
  </si>
  <si>
    <t>Adresa:</t>
  </si>
  <si>
    <t>Bočni zatvarač</t>
  </si>
  <si>
    <t>Tel:</t>
  </si>
  <si>
    <t>Srednji zatvarač po širini</t>
  </si>
  <si>
    <t>Datum:</t>
  </si>
  <si>
    <t>Ugaonik</t>
  </si>
  <si>
    <t>Potvrdi</t>
  </si>
  <si>
    <t>Srednja šarka</t>
  </si>
  <si>
    <t>Profil</t>
  </si>
  <si>
    <t>Zasun donji</t>
  </si>
  <si>
    <t>Zasun gornji</t>
  </si>
  <si>
    <t>Čepovi leteće</t>
  </si>
  <si>
    <t>Pokrivna kapa gornjeg nosača</t>
  </si>
  <si>
    <t>Pokrivna kapa donjeg nosača</t>
  </si>
  <si>
    <t>Pokrivna kapa donjeg falcnog</t>
  </si>
  <si>
    <t>Prihvatnik nagiba</t>
  </si>
  <si>
    <t>Prihvatnik na ramu</t>
  </si>
  <si>
    <t>Prihvatnik zasuna</t>
  </si>
  <si>
    <t>Okretno/Nagibni</t>
  </si>
  <si>
    <t>Profi link</t>
  </si>
  <si>
    <t>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</si>
</sst>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sz val="22"/>
      <color indexed="8"/>
      <name val="Cambria"/>
      <family val="1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top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0" fontId="0" fillId="16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 vertical="top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24" borderId="0" xfId="0" applyFill="1" applyAlignment="1" applyProtection="1">
      <alignment horizontal="center" vertical="center" textRotation="90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center" vertical="center"/>
      <protection locked="0"/>
    </xf>
    <xf numFmtId="0" fontId="0" fillId="25" borderId="0" xfId="0" applyFill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24" borderId="0" xfId="0" applyFill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190500</xdr:rowOff>
    </xdr:from>
    <xdr:to>
      <xdr:col>4</xdr:col>
      <xdr:colOff>28575</xdr:colOff>
      <xdr:row>21</xdr:row>
      <xdr:rowOff>0</xdr:rowOff>
    </xdr:to>
    <xdr:pic>
      <xdr:nvPicPr>
        <xdr:cNvPr id="1" name="image1" descr="2KOKR.bmp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3900"/>
          <a:ext cx="24574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180975</xdr:rowOff>
    </xdr:from>
    <xdr:to>
      <xdr:col>4</xdr:col>
      <xdr:colOff>19050</xdr:colOff>
      <xdr:row>20</xdr:row>
      <xdr:rowOff>161925</xdr:rowOff>
    </xdr:to>
    <xdr:pic>
      <xdr:nvPicPr>
        <xdr:cNvPr id="2" name="image2" descr="2KOKL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24574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180975</xdr:rowOff>
    </xdr:from>
    <xdr:to>
      <xdr:col>4</xdr:col>
      <xdr:colOff>28575</xdr:colOff>
      <xdr:row>20</xdr:row>
      <xdr:rowOff>161925</xdr:rowOff>
    </xdr:to>
    <xdr:pic>
      <xdr:nvPicPr>
        <xdr:cNvPr id="3" name="image3" descr="2KOR.bm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714375"/>
          <a:ext cx="24574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190500</xdr:rowOff>
    </xdr:from>
    <xdr:to>
      <xdr:col>4</xdr:col>
      <xdr:colOff>28575</xdr:colOff>
      <xdr:row>21</xdr:row>
      <xdr:rowOff>0</xdr:rowOff>
    </xdr:to>
    <xdr:pic>
      <xdr:nvPicPr>
        <xdr:cNvPr id="4" name="image4" descr="2KOL.bmp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723900"/>
          <a:ext cx="24574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rojna%20list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x"/>
      <sheetName val="k1-OK"/>
      <sheetName val="1K-OK-1O"/>
      <sheetName val="1K-FIX"/>
      <sheetName val="2K-OK-FIX"/>
      <sheetName val="1K-OK-2FIX"/>
      <sheetName val="2K-OK-2FIX"/>
      <sheetName val="Vrata 1K"/>
      <sheetName val="Vrata 2K"/>
      <sheetName val="Poručivanje okova"/>
      <sheetName val="Otpremnica"/>
      <sheetName val="Krojna lista"/>
    </sheetNames>
    <definedNames>
      <definedName name="stampa3x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spans="1:13" ht="27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>
      <c r="A2" s="38">
        <v>500</v>
      </c>
      <c r="B2" s="1"/>
      <c r="C2" s="1"/>
      <c r="D2" s="1"/>
      <c r="E2" s="1"/>
      <c r="F2" s="1"/>
      <c r="G2" s="22" t="s">
        <v>1</v>
      </c>
      <c r="H2" s="22"/>
      <c r="I2" s="22"/>
      <c r="J2" s="22"/>
      <c r="K2" s="22"/>
      <c r="L2" s="22"/>
      <c r="M2" s="22"/>
    </row>
    <row r="3" spans="1:13" ht="15">
      <c r="A3" s="39">
        <f>IF(AND(E8&gt;0,A22&gt;0,C23="L"),A2,IF(AND(E8&gt;0,A22&gt;0,C23="R"),A22-C3,0))</f>
        <v>500</v>
      </c>
      <c r="B3" s="39"/>
      <c r="C3" s="23">
        <f>IF(AND(E8&gt;0,A22&gt;0,C23="R"),A2,IF(AND(E8&gt;0,A22&gt;0,C23="L"),A22-A3,0))</f>
        <v>500</v>
      </c>
      <c r="D3" s="23"/>
      <c r="E3" s="1"/>
      <c r="F3" s="1"/>
      <c r="G3" s="2"/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4</v>
      </c>
    </row>
    <row r="4" spans="1:13" ht="15">
      <c r="A4" s="1"/>
      <c r="B4" s="1"/>
      <c r="C4" s="1"/>
      <c r="D4" s="1"/>
      <c r="E4" s="1"/>
      <c r="F4" s="1"/>
      <c r="G4" s="2" t="s">
        <v>7</v>
      </c>
      <c r="H4" s="3">
        <f>IF(AND(E8&gt;0,A22&gt;0),ABS(E8),0)</f>
        <v>1200</v>
      </c>
      <c r="I4" s="3">
        <f>IF(AND(E8&gt;0,A22&gt;0),ABS(E8+6),0)</f>
        <v>1206</v>
      </c>
      <c r="J4" s="3">
        <f>IF(AND(E8&gt;0,A22&gt;0),ABS(2*B23),0)</f>
        <v>2</v>
      </c>
      <c r="K4" s="3">
        <f>IF(AND(E8&gt;0,A22&gt;0),ABS(A22),0)</f>
        <v>1000</v>
      </c>
      <c r="L4" s="3">
        <f>IF(AND(E8&gt;0,A22&gt;0),ABS(A22+6),0)</f>
        <v>1006</v>
      </c>
      <c r="M4" s="3">
        <f>IF(AND(E8&gt;0,A22&gt;0),ABS(2*B23),0)</f>
        <v>2</v>
      </c>
    </row>
    <row r="5" spans="1:13" ht="15">
      <c r="A5" s="1"/>
      <c r="B5" s="1"/>
      <c r="C5" s="1"/>
      <c r="D5" s="1"/>
      <c r="E5" s="1"/>
      <c r="F5" s="1"/>
      <c r="G5" s="2" t="s">
        <v>8</v>
      </c>
      <c r="H5" s="3">
        <f>IF(AND(E8&gt;0,A22&gt;0),ABS(E8-2*R3+2*R5),0)</f>
        <v>1200</v>
      </c>
      <c r="I5" s="3">
        <f>IF(AND(E8&gt;0,A22&gt;0),ABS(A22-2*R3+2*R5+6),0)</f>
        <v>1006</v>
      </c>
      <c r="J5" s="3">
        <f>IF(AND(E8&gt;0,A22&gt;0),ABS(2*B23),0)</f>
        <v>2</v>
      </c>
      <c r="K5" s="3">
        <f>IF(AND(E8&gt;0,A22&gt;0),ABS(A3-R3+R5-(R6/2)),0)</f>
        <v>500</v>
      </c>
      <c r="L5" s="3">
        <f>IF(AND(E8&gt;0,A22&gt;0),ABS(K5+6),0)</f>
        <v>506</v>
      </c>
      <c r="M5" s="3">
        <f>IF(AND(E8&gt;0,A22&gt;0),ABS(2*B23),0)</f>
        <v>2</v>
      </c>
    </row>
    <row r="6" spans="1:13" ht="15">
      <c r="A6" s="1"/>
      <c r="B6" s="1"/>
      <c r="C6" s="1"/>
      <c r="D6" s="1"/>
      <c r="E6" s="1"/>
      <c r="F6" s="1"/>
      <c r="G6" s="2" t="s">
        <v>9</v>
      </c>
      <c r="H6" s="3">
        <f>IF(AND(E8&gt;0,A22&gt;0),ABS(E8-2*R3+2*R5),0)</f>
        <v>1200</v>
      </c>
      <c r="I6" s="3">
        <f>IF(AND(E8&gt;0,A22&gt;0),ABS(A22-2*R3+2*R5+6),0)</f>
        <v>1006</v>
      </c>
      <c r="J6" s="3">
        <f>IF(AND(E8&gt;0,A22&gt;0),ABS(2*B23),0)</f>
        <v>2</v>
      </c>
      <c r="K6" s="3">
        <f>IF(AND(E8&gt;0,A22&gt;0),ABS(C3-R3+R5-(R6/2)),0)</f>
        <v>500</v>
      </c>
      <c r="L6" s="3">
        <f>IF(AND(E8&gt;0,A22&gt;0),ABS(K6+6),0)</f>
        <v>506</v>
      </c>
      <c r="M6" s="3">
        <f>IF(AND(E8&gt;0,A22&gt;0),ABS(2*B23),0)</f>
        <v>2</v>
      </c>
    </row>
    <row r="7" spans="1:13" ht="15">
      <c r="A7" s="1"/>
      <c r="B7" s="1"/>
      <c r="C7" s="1"/>
      <c r="D7" s="1"/>
      <c r="E7" s="1"/>
      <c r="F7" s="1"/>
      <c r="G7" s="2" t="s">
        <v>10</v>
      </c>
      <c r="H7" s="3">
        <f>IF(AND(E8&gt;0,A22&gt;0),H6-78,0)</f>
        <v>1122</v>
      </c>
      <c r="I7" s="3"/>
      <c r="J7" s="3">
        <f>IF(AND(E8&gt;0,A22&gt;0),B23,0)</f>
        <v>1</v>
      </c>
      <c r="K7" s="3"/>
      <c r="L7" s="3"/>
      <c r="M7" s="3"/>
    </row>
    <row r="8" spans="1:13" ht="15">
      <c r="A8" s="1"/>
      <c r="B8" s="1"/>
      <c r="C8" s="1"/>
      <c r="D8" s="1"/>
      <c r="E8" s="24">
        <v>1200</v>
      </c>
      <c r="F8" s="1"/>
      <c r="G8" s="2" t="s">
        <v>11</v>
      </c>
      <c r="H8" s="3">
        <f>IF(AND(E8&gt;0,A22&gt;0),SUM(H5-2*R4),0)</f>
        <v>1200</v>
      </c>
      <c r="I8" s="3"/>
      <c r="J8" s="3">
        <f>IF(AND(E8&gt;0,A22&gt;0),ABS(2*B23),0)</f>
        <v>2</v>
      </c>
      <c r="K8" s="3">
        <f>IF(AND(E8&gt;0,A22&gt;0),SUM(K5-2*R4),0)</f>
        <v>500</v>
      </c>
      <c r="L8" s="3"/>
      <c r="M8" s="3">
        <f>IF(AND(E8&gt;0,A22&gt;0),ABS(2*B23),0)</f>
        <v>2</v>
      </c>
    </row>
    <row r="9" spans="1:13" ht="15">
      <c r="A9" s="1"/>
      <c r="B9" s="1"/>
      <c r="C9" s="1"/>
      <c r="D9" s="1"/>
      <c r="E9" s="24"/>
      <c r="F9" s="1"/>
      <c r="G9" s="2" t="s">
        <v>12</v>
      </c>
      <c r="H9" s="3">
        <f>IF(AND(E8&gt;0,A22&gt;0),SUM(H5-2*R4),0)</f>
        <v>1200</v>
      </c>
      <c r="I9" s="3"/>
      <c r="J9" s="3">
        <f>IF(AND(E8&gt;0,A22&gt;0),ABS(2*B23),0)</f>
        <v>2</v>
      </c>
      <c r="K9" s="3">
        <f>IF(AND(E8&gt;0,A22&gt;0),SUM(K6-2*R4),0)</f>
        <v>500</v>
      </c>
      <c r="L9" s="3"/>
      <c r="M9" s="3">
        <f>IF(AND(E8&gt;0,A22&gt;0),ABS(2*B23),0)</f>
        <v>2</v>
      </c>
    </row>
    <row r="10" spans="1:13" ht="15">
      <c r="A10" s="1"/>
      <c r="B10" s="1"/>
      <c r="C10" s="1"/>
      <c r="D10" s="1"/>
      <c r="E10" s="24"/>
      <c r="F10" s="1"/>
      <c r="G10" s="25" t="s">
        <v>13</v>
      </c>
      <c r="H10" s="25"/>
      <c r="I10" s="25"/>
      <c r="J10" s="25"/>
      <c r="K10" s="25"/>
      <c r="L10" s="25"/>
      <c r="M10" s="25"/>
    </row>
    <row r="11" spans="1:13" ht="15">
      <c r="A11" s="1"/>
      <c r="B11" s="1"/>
      <c r="C11" s="1"/>
      <c r="D11" s="1"/>
      <c r="E11" s="24"/>
      <c r="F11" s="1"/>
      <c r="G11" s="2"/>
      <c r="H11" s="2" t="s">
        <v>2</v>
      </c>
      <c r="I11" s="2"/>
      <c r="J11" s="2" t="s">
        <v>4</v>
      </c>
      <c r="K11" s="2" t="s">
        <v>5</v>
      </c>
      <c r="L11" s="2"/>
      <c r="M11" s="2" t="s">
        <v>4</v>
      </c>
    </row>
    <row r="12" spans="1:13" ht="15">
      <c r="A12" s="1"/>
      <c r="B12" s="1"/>
      <c r="C12" s="1"/>
      <c r="D12" s="1"/>
      <c r="E12" s="24"/>
      <c r="F12" s="1"/>
      <c r="G12" s="2" t="s">
        <v>7</v>
      </c>
      <c r="H12" s="3">
        <f>IF(AND(E8&gt;0,A22&gt;0),H4-110,0)</f>
        <v>1090</v>
      </c>
      <c r="I12" s="3"/>
      <c r="J12" s="3">
        <f>IF(AND(E8&gt;0,A22&gt;0),ABS(2*B23),0)</f>
        <v>2</v>
      </c>
      <c r="K12" s="3">
        <f>IF(AND(E8&gt;0,A22&gt;0),K4-110,0)</f>
        <v>890</v>
      </c>
      <c r="L12" s="3"/>
      <c r="M12" s="3">
        <f>IF(AND(E8&gt;0,A22&gt;0),ABS(2*B23),0)</f>
        <v>2</v>
      </c>
    </row>
    <row r="13" spans="1:13" ht="15">
      <c r="A13" s="1"/>
      <c r="B13" s="1"/>
      <c r="C13" s="1"/>
      <c r="D13" s="1"/>
      <c r="E13" s="24"/>
      <c r="F13" s="1"/>
      <c r="G13" s="2" t="s">
        <v>8</v>
      </c>
      <c r="H13" s="3">
        <f>IF(AND(E8&gt;0,A22&gt;0),H5-130,0)</f>
        <v>1070</v>
      </c>
      <c r="I13" s="3"/>
      <c r="J13" s="3">
        <f>IF(AND(E8&gt;0,A22&gt;0),ABS(2*B23),0)</f>
        <v>2</v>
      </c>
      <c r="K13" s="3">
        <f>IF(AND(E8&gt;0,A22&gt;0),K5-130,0)</f>
        <v>370</v>
      </c>
      <c r="L13" s="3"/>
      <c r="M13" s="3">
        <f>IF(AND(E8&gt;0,A22&gt;0),ABS(2*B23),0)</f>
        <v>2</v>
      </c>
    </row>
    <row r="14" spans="1:13" ht="15">
      <c r="A14" s="1"/>
      <c r="B14" s="1"/>
      <c r="C14" s="1"/>
      <c r="D14" s="1"/>
      <c r="E14" s="24"/>
      <c r="F14" s="1"/>
      <c r="G14" s="2" t="s">
        <v>9</v>
      </c>
      <c r="H14" s="3">
        <f>IF(AND(E8&gt;0,A22&gt;0),H6-130,0)</f>
        <v>1070</v>
      </c>
      <c r="I14" s="3"/>
      <c r="J14" s="3">
        <f>IF(AND(E8&gt;0,A22&gt;0),ABS(2*B23),0)</f>
        <v>2</v>
      </c>
      <c r="K14" s="3">
        <f>IF(AND(E8&gt;0,A22&gt;0),K6-130,0)</f>
        <v>370</v>
      </c>
      <c r="L14" s="3"/>
      <c r="M14" s="3">
        <f>IF(AND(E8&gt;0,A22&gt;0),ABS(2*B23),0)</f>
        <v>2</v>
      </c>
    </row>
    <row r="15" spans="1:13" ht="15">
      <c r="A15" s="1"/>
      <c r="B15" s="1"/>
      <c r="C15" s="1"/>
      <c r="D15" s="1"/>
      <c r="E15" s="24"/>
      <c r="F15" s="1"/>
      <c r="G15" s="2" t="s">
        <v>10</v>
      </c>
      <c r="H15" s="3">
        <f>IF(AND(E8&gt;0,A22&gt;0),H7-10,0)</f>
        <v>1112</v>
      </c>
      <c r="I15" s="3"/>
      <c r="J15" s="3">
        <f>IF(AND(E8&gt;0,A22&gt;0),B23,0)</f>
        <v>1</v>
      </c>
      <c r="K15" s="3"/>
      <c r="L15" s="3"/>
      <c r="M15" s="3"/>
    </row>
    <row r="16" spans="1:13" ht="15">
      <c r="A16" s="1"/>
      <c r="B16" s="1"/>
      <c r="C16" s="1"/>
      <c r="D16" s="1"/>
      <c r="E16" s="24"/>
      <c r="F16" s="1"/>
      <c r="G16" s="25" t="s">
        <v>14</v>
      </c>
      <c r="H16" s="25"/>
      <c r="I16" s="25"/>
      <c r="J16" s="25"/>
      <c r="K16" s="25"/>
      <c r="L16" s="25"/>
      <c r="M16" s="4"/>
    </row>
    <row r="17" spans="1:13" ht="15">
      <c r="A17" s="1"/>
      <c r="B17" s="1"/>
      <c r="C17" s="1"/>
      <c r="D17" s="1"/>
      <c r="E17" s="1"/>
      <c r="F17" s="1"/>
      <c r="G17" s="2"/>
      <c r="H17" s="2" t="s">
        <v>2</v>
      </c>
      <c r="I17" s="2"/>
      <c r="J17" s="2" t="s">
        <v>5</v>
      </c>
      <c r="K17" s="2"/>
      <c r="L17" s="2" t="s">
        <v>4</v>
      </c>
      <c r="M17" s="4"/>
    </row>
    <row r="18" spans="1:13" ht="15">
      <c r="A18" s="1"/>
      <c r="B18" s="1"/>
      <c r="C18" s="1"/>
      <c r="D18" s="1"/>
      <c r="E18" s="1"/>
      <c r="F18" s="1"/>
      <c r="G18" s="2" t="s">
        <v>15</v>
      </c>
      <c r="H18" s="3">
        <f>IF(AND(E8&gt;0,A22&gt;0),ABS(SUM(H5-2*R4-10)),0)</f>
        <v>1190</v>
      </c>
      <c r="I18" s="3"/>
      <c r="J18" s="3">
        <f>IF(AND(E8&gt;0,A22&gt;0),ABS(SUM(K5-2*R4-10)),0)</f>
        <v>490</v>
      </c>
      <c r="K18" s="3"/>
      <c r="L18" s="3">
        <f>IF(AND(E8&gt;0,A22&gt;0),ABS(B23),0)</f>
        <v>1</v>
      </c>
      <c r="M18" s="4"/>
    </row>
    <row r="19" spans="1:13" ht="15">
      <c r="A19" s="1"/>
      <c r="B19" s="1"/>
      <c r="C19" s="1"/>
      <c r="D19" s="1"/>
      <c r="E19" s="1"/>
      <c r="F19" s="1"/>
      <c r="G19" s="2" t="s">
        <v>16</v>
      </c>
      <c r="H19" s="3">
        <f>IF(AND(E8&gt;0,A22&gt;0),ABS(SUM(H5-2*R4-10)),0)</f>
        <v>1190</v>
      </c>
      <c r="I19" s="3"/>
      <c r="J19" s="3">
        <f>IF(AND(E8&gt;0,A22&gt;0),ABS(SUM(K6-2*R4-10)),0)</f>
        <v>490</v>
      </c>
      <c r="K19" s="3"/>
      <c r="L19" s="3">
        <f>IF(AND(E8&gt;0,A22&gt;0),ABS(B23),0)</f>
        <v>1</v>
      </c>
      <c r="M19" s="4"/>
    </row>
    <row r="20" spans="1:13" ht="15">
      <c r="A20" s="1"/>
      <c r="B20" s="1"/>
      <c r="C20" s="1"/>
      <c r="D20" s="1"/>
      <c r="E20" s="1"/>
      <c r="F20" s="1"/>
      <c r="G20" s="4"/>
      <c r="H20" s="4"/>
      <c r="I20" s="4"/>
      <c r="J20" s="4"/>
      <c r="K20" s="2" t="s">
        <v>17</v>
      </c>
      <c r="L20" s="2">
        <f>IF(AND(E8&gt;0,A22&gt;0),K5-40,0)</f>
        <v>460</v>
      </c>
      <c r="M20" s="4"/>
    </row>
    <row r="21" spans="1:13" ht="15">
      <c r="A21" s="1"/>
      <c r="B21" s="1"/>
      <c r="C21" s="1"/>
      <c r="D21" s="1"/>
      <c r="E21" s="1"/>
      <c r="F21" s="1"/>
      <c r="G21" s="26" t="s">
        <v>18</v>
      </c>
      <c r="H21" s="26"/>
      <c r="I21" s="26"/>
      <c r="J21" s="26"/>
      <c r="K21" s="5" t="s">
        <v>19</v>
      </c>
      <c r="L21" s="5">
        <f>IF(AND(E8&gt;0,A22&gt;0),H5-40,0)</f>
        <v>1160</v>
      </c>
      <c r="M21" s="4"/>
    </row>
    <row r="22" spans="1:13" ht="15">
      <c r="A22" s="27">
        <v>1000</v>
      </c>
      <c r="B22" s="27"/>
      <c r="C22" s="27"/>
      <c r="D22" s="27"/>
      <c r="E22" s="1"/>
      <c r="F22" s="1"/>
      <c r="G22" s="6" t="s">
        <v>20</v>
      </c>
      <c r="H22" s="7"/>
      <c r="I22" s="8"/>
      <c r="J22" s="9" t="s">
        <v>21</v>
      </c>
      <c r="K22" s="2" t="s">
        <v>22</v>
      </c>
      <c r="L22" s="2" t="s">
        <v>4</v>
      </c>
      <c r="M22" s="4"/>
    </row>
    <row r="23" spans="1:13" ht="15">
      <c r="A23" s="1" t="s">
        <v>23</v>
      </c>
      <c r="B23" s="16">
        <v>1</v>
      </c>
      <c r="C23" s="15" t="s">
        <v>51</v>
      </c>
      <c r="D23" s="28" t="s">
        <v>49</v>
      </c>
      <c r="E23" s="28"/>
      <c r="F23" s="1"/>
      <c r="G23" s="18" t="s">
        <v>24</v>
      </c>
      <c r="H23" s="19"/>
      <c r="I23" s="20"/>
      <c r="J23" s="3"/>
      <c r="K23" s="3"/>
      <c r="L23" s="3">
        <f>IF(AND(E8&gt;0,A22&gt;0),ABS(B23*2),0)</f>
        <v>2</v>
      </c>
      <c r="M23" s="4"/>
    </row>
    <row r="24" spans="1:13" ht="15">
      <c r="A24" s="10" t="s">
        <v>25</v>
      </c>
      <c r="B24" s="10"/>
      <c r="C24" s="10"/>
      <c r="D24" s="10"/>
      <c r="E24" s="1"/>
      <c r="F24" s="1"/>
      <c r="G24" s="18" t="s">
        <v>26</v>
      </c>
      <c r="H24" s="19"/>
      <c r="I24" s="20"/>
      <c r="J24" s="3"/>
      <c r="K24" s="3"/>
      <c r="L24" s="3">
        <f>IF(AND(E8&gt;0,A22&gt;0),IF(AND(D23="Okretni",E8&gt;=1200),B23*4,IF(AND(D23="Okretno/Nagibni",E8&gt;=1200),B23*2+1,B23*2)),0)</f>
        <v>3</v>
      </c>
      <c r="M24" s="4"/>
    </row>
    <row r="25" spans="1:13" ht="15">
      <c r="A25" s="17"/>
      <c r="B25" s="17"/>
      <c r="C25" s="17"/>
      <c r="D25" s="17"/>
      <c r="E25" s="1"/>
      <c r="F25" s="1"/>
      <c r="G25" s="18" t="s">
        <v>27</v>
      </c>
      <c r="H25" s="19"/>
      <c r="I25" s="20"/>
      <c r="J25" s="3" t="s">
        <v>21</v>
      </c>
      <c r="K25" s="3"/>
      <c r="L25" s="3">
        <f>IF(AND(E8&gt;0,A22&gt;0),B23*2,0)</f>
        <v>2</v>
      </c>
      <c r="M25" s="4"/>
    </row>
    <row r="26" spans="1:13" ht="15">
      <c r="A26" s="17"/>
      <c r="B26" s="17"/>
      <c r="C26" s="17"/>
      <c r="D26" s="17"/>
      <c r="E26" s="1"/>
      <c r="F26" s="1"/>
      <c r="G26" s="18" t="s">
        <v>28</v>
      </c>
      <c r="H26" s="19"/>
      <c r="I26" s="20"/>
      <c r="J26" s="3" t="str">
        <f>IF(AND(E8&gt;0,A22&gt;0),IF(C23="L","R","L"),0)</f>
        <v>R</v>
      </c>
      <c r="K26" s="3"/>
      <c r="L26" s="3">
        <f>IF(AND(E8&gt;0,A22&gt;0),ABS(B23),0)</f>
        <v>1</v>
      </c>
      <c r="M26" s="4"/>
    </row>
    <row r="27" spans="1:13" ht="15">
      <c r="A27" s="17"/>
      <c r="B27" s="17"/>
      <c r="C27" s="17"/>
      <c r="D27" s="17"/>
      <c r="E27" s="1"/>
      <c r="F27" s="1"/>
      <c r="G27" s="18" t="str">
        <f>IF(D23="Okretni","Lažna makaza","Ruka makaze")</f>
        <v>Ruka makaze</v>
      </c>
      <c r="H27" s="19"/>
      <c r="I27" s="20"/>
      <c r="J27" s="3" t="str">
        <f>IF(AND(E8&gt;0,A22&gt;0),C23,0)</f>
        <v>L</v>
      </c>
      <c r="K27" s="3" t="str">
        <f>IF(D23="Okretni","",IF(D23="Okretno/Nagibni",IF(L20&gt;=1201,"1201-1600",IF(L20&gt;=751,"751-1200",IF(L20&gt;=501,"501-750",IF(L206&gt;=280,"280-500","Greška")))),"Greška"))</f>
        <v>Greška</v>
      </c>
      <c r="L27" s="3">
        <f>IF(AND(E8&gt;0,A22&gt;0),ABS(B23),0)</f>
        <v>1</v>
      </c>
      <c r="M27" s="4"/>
    </row>
    <row r="28" spans="1:13" ht="15">
      <c r="A28" s="1" t="s">
        <v>29</v>
      </c>
      <c r="B28" s="32"/>
      <c r="C28" s="32"/>
      <c r="D28" s="32"/>
      <c r="E28" s="32"/>
      <c r="F28" s="32"/>
      <c r="G28" s="18" t="s">
        <v>30</v>
      </c>
      <c r="H28" s="19"/>
      <c r="I28" s="20"/>
      <c r="J28" s="3"/>
      <c r="K28" s="3" t="str">
        <f>IF(D23="Okretni","0",IF(L20&gt;=1451,"1451-1600",IF(L20&gt;=1201,"1201-1450",IF(L20&gt;=951,"951-1200",IF(L20&gt;=751,"751-950",IF(L20&gt;=501,"501-750",IF(L20&gt;=401,"401-500",IF(L20&gt;=280,"280-400","Greška"))))))))</f>
        <v>401-500</v>
      </c>
      <c r="L28" s="3">
        <f>IF(AND(E8&gt;0,A22&gt;0),IF(D23="Okretni",0,IF(D23="Okretno/Nagibni",B23)),0)</f>
        <v>1</v>
      </c>
      <c r="M28" s="4"/>
    </row>
    <row r="29" spans="1:13" ht="15">
      <c r="A29" s="1" t="s">
        <v>31</v>
      </c>
      <c r="B29" s="32"/>
      <c r="C29" s="32"/>
      <c r="D29" s="32"/>
      <c r="E29" s="32"/>
      <c r="F29" s="32"/>
      <c r="G29" s="18" t="s">
        <v>32</v>
      </c>
      <c r="H29" s="19"/>
      <c r="I29" s="20"/>
      <c r="J29" s="3"/>
      <c r="K29" s="3" t="str">
        <f>#VALUE!</f>
        <v>1101-1350</v>
      </c>
      <c r="L29" s="3">
        <f>IF(AND(E8&gt;0,A22&gt;0),ABS(B23),0)</f>
        <v>1</v>
      </c>
      <c r="M29" s="4"/>
    </row>
    <row r="30" spans="1:13" ht="15">
      <c r="A30" s="1" t="s">
        <v>33</v>
      </c>
      <c r="B30" s="32"/>
      <c r="C30" s="32"/>
      <c r="D30" s="32"/>
      <c r="E30" s="32"/>
      <c r="F30" s="32"/>
      <c r="G30" s="18" t="s">
        <v>34</v>
      </c>
      <c r="H30" s="19"/>
      <c r="I30" s="20"/>
      <c r="J30" s="3"/>
      <c r="K30" s="3" t="str">
        <f>IF(D23="Okretni","0",IF(L20&gt;=1201,"1201-1600",IF(L20&gt;=951,"951-1200",IF(L20&gt;=751,"751-950",IF(L20&gt;=280,"280-750","Greška")))))</f>
        <v>280-750</v>
      </c>
      <c r="L30" s="3">
        <f>IF(AND(E8&gt;0,A22&gt;0),IF(D23="Okretni",0,IF(D23="Okretno/Nagibni",B23)),0)</f>
        <v>1</v>
      </c>
      <c r="M30" s="4"/>
    </row>
    <row r="31" spans="1:13" ht="15">
      <c r="A31" s="1" t="s">
        <v>35</v>
      </c>
      <c r="B31" s="33">
        <f ca="1">TODAY()</f>
        <v>40643</v>
      </c>
      <c r="C31" s="34"/>
      <c r="D31" s="1"/>
      <c r="E31" s="1"/>
      <c r="F31" s="1"/>
      <c r="G31" s="18" t="s">
        <v>36</v>
      </c>
      <c r="H31" s="19"/>
      <c r="I31" s="20"/>
      <c r="J31" s="5"/>
      <c r="K31" s="3"/>
      <c r="L31" s="3">
        <f>IF(AND(E8&gt;0,A22&gt;0),IF(D23="Okretni","0",IF(D23="Okretno/Nagibni",B23)),0)</f>
        <v>1</v>
      </c>
      <c r="M31" s="4"/>
    </row>
    <row r="32" spans="1:13" ht="15">
      <c r="A32" s="1"/>
      <c r="B32" s="1"/>
      <c r="C32" s="1" t="s">
        <v>37</v>
      </c>
      <c r="D32" s="35"/>
      <c r="E32" s="35"/>
      <c r="F32" s="1"/>
      <c r="G32" s="29" t="s">
        <v>38</v>
      </c>
      <c r="H32" s="30"/>
      <c r="I32" s="31"/>
      <c r="J32" s="11"/>
      <c r="K32" s="12"/>
      <c r="L32" s="12">
        <f>IF(AND(E8&gt;0,A22&gt;0),IF(AND(D23="Okretni",E8&gt;=1200),B23*2,IF(AND(D23="Okretno/Nagibni",E8&gt;=1200),B23,0)),0)</f>
        <v>1</v>
      </c>
      <c r="M32" s="4"/>
    </row>
    <row r="33" spans="1:13" ht="15">
      <c r="A33" s="1"/>
      <c r="B33" s="1"/>
      <c r="C33" s="1" t="s">
        <v>39</v>
      </c>
      <c r="D33" s="13" t="s">
        <v>50</v>
      </c>
      <c r="E33" s="1"/>
      <c r="F33" s="1"/>
      <c r="G33" s="29" t="s">
        <v>40</v>
      </c>
      <c r="H33" s="30"/>
      <c r="I33" s="31"/>
      <c r="J33" s="11"/>
      <c r="K33" s="12"/>
      <c r="L33" s="12">
        <f>IF(AND(E8&gt;0,A22&gt;0),B23,0)</f>
        <v>1</v>
      </c>
      <c r="M33" s="14"/>
    </row>
    <row r="34" spans="1:13" ht="15">
      <c r="A34" s="1"/>
      <c r="B34" s="1"/>
      <c r="C34" s="1"/>
      <c r="D34" s="1"/>
      <c r="E34" s="1"/>
      <c r="F34" s="1"/>
      <c r="G34" s="29" t="s">
        <v>41</v>
      </c>
      <c r="H34" s="30"/>
      <c r="I34" s="31"/>
      <c r="J34" s="11"/>
      <c r="K34" s="12"/>
      <c r="L34" s="12">
        <f>IF(AND(E8&gt;0,A22&gt;0),B23,0)</f>
        <v>1</v>
      </c>
      <c r="M34" s="14"/>
    </row>
    <row r="35" spans="1:13" ht="15">
      <c r="A35" s="1"/>
      <c r="B35" s="1"/>
      <c r="C35" s="1"/>
      <c r="D35" s="1"/>
      <c r="E35" s="1"/>
      <c r="F35" s="1"/>
      <c r="G35" s="29" t="s">
        <v>42</v>
      </c>
      <c r="H35" s="30"/>
      <c r="I35" s="31"/>
      <c r="J35" s="12" t="s">
        <v>21</v>
      </c>
      <c r="K35" s="12"/>
      <c r="L35" s="12">
        <f>J7*2</f>
        <v>2</v>
      </c>
      <c r="M35" s="14"/>
    </row>
    <row r="36" spans="1:13" ht="15">
      <c r="A36" s="1"/>
      <c r="B36" s="1"/>
      <c r="C36" s="1"/>
      <c r="D36" s="1"/>
      <c r="E36" s="1"/>
      <c r="F36" s="1"/>
      <c r="G36" s="29" t="s">
        <v>43</v>
      </c>
      <c r="H36" s="30"/>
      <c r="I36" s="31"/>
      <c r="J36" s="11"/>
      <c r="K36" s="12"/>
      <c r="L36" s="12">
        <f>L24</f>
        <v>3</v>
      </c>
      <c r="M36" s="14"/>
    </row>
    <row r="37" spans="1:13" ht="15">
      <c r="A37" s="1"/>
      <c r="B37" s="1"/>
      <c r="C37" s="1"/>
      <c r="D37" s="1"/>
      <c r="E37" s="1"/>
      <c r="F37" s="1"/>
      <c r="G37" s="29" t="s">
        <v>44</v>
      </c>
      <c r="H37" s="30"/>
      <c r="I37" s="31"/>
      <c r="J37" s="11"/>
      <c r="K37" s="12"/>
      <c r="L37" s="12">
        <f>L23</f>
        <v>2</v>
      </c>
      <c r="M37" s="14"/>
    </row>
    <row r="38" spans="1:13" ht="15">
      <c r="A38" s="1"/>
      <c r="B38" s="1"/>
      <c r="C38" s="1"/>
      <c r="D38" s="1"/>
      <c r="E38" s="1"/>
      <c r="F38" s="1"/>
      <c r="G38" s="37" t="s">
        <v>45</v>
      </c>
      <c r="H38" s="37"/>
      <c r="I38" s="37"/>
      <c r="J38" s="12" t="s">
        <v>21</v>
      </c>
      <c r="K38" s="12"/>
      <c r="L38" s="12">
        <f>L25</f>
        <v>2</v>
      </c>
      <c r="M38" s="14"/>
    </row>
    <row r="39" spans="1:13" ht="15">
      <c r="A39" s="1"/>
      <c r="B39" s="1"/>
      <c r="C39" s="1"/>
      <c r="D39" s="1"/>
      <c r="E39" s="1"/>
      <c r="F39" s="1"/>
      <c r="G39" s="37" t="s">
        <v>46</v>
      </c>
      <c r="H39" s="37"/>
      <c r="I39" s="37"/>
      <c r="J39" s="11"/>
      <c r="K39" s="11"/>
      <c r="L39" s="12">
        <f>L30</f>
        <v>1</v>
      </c>
      <c r="M39" s="14"/>
    </row>
    <row r="40" spans="1:13" ht="15">
      <c r="A40" s="1"/>
      <c r="B40" s="1"/>
      <c r="C40" s="1"/>
      <c r="D40" s="1"/>
      <c r="E40" s="1"/>
      <c r="F40" s="1"/>
      <c r="G40" s="37" t="s">
        <v>47</v>
      </c>
      <c r="H40" s="37"/>
      <c r="I40" s="37"/>
      <c r="J40" s="11"/>
      <c r="K40" s="11"/>
      <c r="L40" s="12">
        <f>IF(AND(E8&gt;0,A22&gt;0),B23*5,0)</f>
        <v>5</v>
      </c>
      <c r="M40" s="14"/>
    </row>
    <row r="41" spans="1:13" ht="15">
      <c r="A41" s="1"/>
      <c r="B41" s="1"/>
      <c r="C41" s="1"/>
      <c r="D41" s="1"/>
      <c r="E41" s="1"/>
      <c r="F41" s="1"/>
      <c r="G41" s="36" t="s">
        <v>48</v>
      </c>
      <c r="H41" s="30"/>
      <c r="I41" s="31"/>
      <c r="J41" s="11"/>
      <c r="K41" s="11"/>
      <c r="L41" s="12">
        <f>L33+L34</f>
        <v>2</v>
      </c>
      <c r="M41" s="14"/>
    </row>
  </sheetData>
  <sheetProtection/>
  <mergeCells count="35">
    <mergeCell ref="G32:I32"/>
    <mergeCell ref="G33:I33"/>
    <mergeCell ref="G41:I41"/>
    <mergeCell ref="G35:I35"/>
    <mergeCell ref="G36:I36"/>
    <mergeCell ref="G37:I37"/>
    <mergeCell ref="G38:I38"/>
    <mergeCell ref="G39:I39"/>
    <mergeCell ref="G40:I40"/>
    <mergeCell ref="G34:I34"/>
    <mergeCell ref="B28:F28"/>
    <mergeCell ref="G28:I28"/>
    <mergeCell ref="B29:F29"/>
    <mergeCell ref="G29:I29"/>
    <mergeCell ref="B30:F30"/>
    <mergeCell ref="G30:I30"/>
    <mergeCell ref="B31:C31"/>
    <mergeCell ref="G31:I31"/>
    <mergeCell ref="D32:E32"/>
    <mergeCell ref="A22:D22"/>
    <mergeCell ref="D23:E23"/>
    <mergeCell ref="G23:I23"/>
    <mergeCell ref="G24:I24"/>
    <mergeCell ref="E8:E16"/>
    <mergeCell ref="G10:M10"/>
    <mergeCell ref="G16:L16"/>
    <mergeCell ref="G21:J21"/>
    <mergeCell ref="A1:M1"/>
    <mergeCell ref="G2:M2"/>
    <mergeCell ref="A3:B3"/>
    <mergeCell ref="C3:D3"/>
    <mergeCell ref="A25:D27"/>
    <mergeCell ref="G25:I25"/>
    <mergeCell ref="G26:I26"/>
    <mergeCell ref="G27:I27"/>
  </mergeCells>
  <dataValidations count="6">
    <dataValidation type="list" allowBlank="1" showInputMessage="1" showErrorMessage="1" sqref="D32:E32">
      <formula1>"Obradi,"""""</formula1>
    </dataValidation>
    <dataValidation type="list" allowBlank="1" showInputMessage="1" showErrorMessage="1" sqref="G19">
      <formula1>"Staklo (P), Panel (P)"</formula1>
    </dataValidation>
    <dataValidation type="list" allowBlank="1" showInputMessage="1" showErrorMessage="1" sqref="G18">
      <formula1>"Staklo (G), Panel (G)"</formula1>
    </dataValidation>
    <dataValidation type="list" allowBlank="1" showInputMessage="1" showErrorMessage="1" sqref="D23">
      <formula1>"Okretni,Okretno/Nagibni"</formula1>
    </dataValidation>
    <dataValidation type="list" allowBlank="1" showInputMessage="1" showErrorMessage="1" sqref="C23">
      <formula1>"R,L"</formula1>
    </dataValidation>
    <dataValidation type="list" allowBlank="1" showInputMessage="1" showErrorMessage="1" sqref="D33">
      <formula1>"Aluplast,Profi link"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Cable 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&amp; Ivana &amp; Lena</dc:creator>
  <cp:keywords/>
  <dc:description/>
  <cp:lastModifiedBy>Marko Losonc</cp:lastModifiedBy>
  <dcterms:created xsi:type="dcterms:W3CDTF">2011-04-09T16:23:26Z</dcterms:created>
  <dcterms:modified xsi:type="dcterms:W3CDTF">2011-04-10T18:17:56Z</dcterms:modified>
  <cp:category/>
  <cp:version/>
  <cp:contentType/>
  <cp:contentStatus/>
</cp:coreProperties>
</file>