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<sst xmlns="http://schemas.openxmlformats.org/spreadsheetml/2006/main" count="20" uniqueCount="18">
  <si>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Vrednost</t>
  </si>
  <si>
    <t>Kamatna stopa</t>
  </si>
  <si>
    <t>Lizing</t>
  </si>
  <si>
    <t>Kirija</t>
  </si>
  <si>
    <t>Godina</t>
  </si>
  <si>
    <t>Kes na ruke</t>
  </si>
  <si>
    <t>Otkup nekretnine</t>
  </si>
  <si>
    <t>Inflacija</t>
  </si>
  <si>
    <t>Hipoteka</t>
  </si>
  <si>
    <t>Rata</t>
  </si>
  <si>
    <t>TOTAL</t>
  </si>
  <si>
    <t>NPV ocekivani obrt</t>
  </si>
  <si>
    <t>Profit od kesa</t>
  </si>
  <si>
    <t>LEASEBACK BOLJI  ZA</t>
  </si>
  <si>
    <t>Kes ostao umesto hipoteke</t>
  </si>
  <si>
    <t>NPV ofset, profit od reinvestiranja</t>
  </si>
  <si>
    <t>Ukupno posle 20 godina</t>
  </si>
  <si>
    <t>godisnje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</si>
</sst>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8" fontId="0" fillId="0" borderId="10" xfId="0" applyNumberFormat="1" applyBorder="1" applyAlignment="1">
      <alignment/>
    </xf>
    <xf numFmtId="8" fontId="0" fillId="0" borderId="0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Border="1" applyAlignment="1">
      <alignment/>
    </xf>
    <xf numFmtId="8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8" fontId="32" fillId="0" borderId="0" xfId="0" applyNumberFormat="1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8.57421875" style="0" customWidth="1"/>
    <col min="3" max="8" width="14.7109375" style="0" customWidth="1"/>
    <col min="9" max="9" width="5.28125" style="0" customWidth="1"/>
    <col min="10" max="15" width="14.7109375" style="0" customWidth="1"/>
    <col min="16" max="17" width="12.7109375" style="0" customWidth="1"/>
  </cols>
  <sheetData>
    <row r="1" spans="1:2" ht="15">
      <c r="A1" t="s">
        <v>0</v>
      </c>
      <c r="B1">
        <v>1000000</v>
      </c>
    </row>
    <row r="2" spans="1:3" ht="15">
      <c r="A2" t="s">
        <v>1</v>
      </c>
      <c r="B2" s="1">
        <v>0.043</v>
      </c>
      <c r="C2" s="22" t="s">
        <v>17</v>
      </c>
    </row>
    <row r="3" spans="1:3" ht="15">
      <c r="A3" t="s">
        <v>7</v>
      </c>
      <c r="B3" s="1">
        <v>0.015</v>
      </c>
      <c r="C3" s="22"/>
    </row>
    <row r="4" spans="1:3" ht="15">
      <c r="A4" t="s">
        <v>11</v>
      </c>
      <c r="B4" s="1">
        <v>0.1</v>
      </c>
      <c r="C4" s="22"/>
    </row>
    <row r="5" ht="15">
      <c r="B5" s="1"/>
    </row>
    <row r="6" spans="3:15" ht="15">
      <c r="C6" s="19" t="s">
        <v>2</v>
      </c>
      <c r="D6" s="20"/>
      <c r="E6" s="20"/>
      <c r="F6" s="20"/>
      <c r="G6" s="20"/>
      <c r="H6" s="21"/>
      <c r="J6" s="19" t="s">
        <v>8</v>
      </c>
      <c r="K6" s="20"/>
      <c r="L6" s="21"/>
      <c r="M6" s="12"/>
      <c r="N6" s="12"/>
      <c r="O6" s="12"/>
    </row>
    <row r="7" spans="1:13" ht="45" customHeight="1">
      <c r="A7" t="s">
        <v>4</v>
      </c>
      <c r="C7" s="15" t="s">
        <v>5</v>
      </c>
      <c r="D7" s="16" t="s">
        <v>12</v>
      </c>
      <c r="E7" s="16" t="s">
        <v>3</v>
      </c>
      <c r="F7" s="16" t="s">
        <v>6</v>
      </c>
      <c r="G7" s="16" t="s">
        <v>14</v>
      </c>
      <c r="H7" s="17" t="s">
        <v>15</v>
      </c>
      <c r="I7" s="18"/>
      <c r="J7" s="15" t="s">
        <v>5</v>
      </c>
      <c r="K7" s="16" t="s">
        <v>12</v>
      </c>
      <c r="L7" s="17" t="s">
        <v>9</v>
      </c>
      <c r="M7" s="5"/>
    </row>
    <row r="8" spans="1:13" ht="15">
      <c r="A8">
        <v>1</v>
      </c>
      <c r="C8" s="6">
        <f>B1</f>
        <v>1000000</v>
      </c>
      <c r="D8" s="7"/>
      <c r="E8" s="7">
        <f>-$B$1*$B$2</f>
        <v>-43000</v>
      </c>
      <c r="F8" s="7"/>
      <c r="G8" s="7">
        <f>E8-L8</f>
        <v>32549.64540964176</v>
      </c>
      <c r="H8" s="8">
        <f>G8*(1+$B$4)^(20-A8)</f>
        <v>199070.67076721045</v>
      </c>
      <c r="J8" s="6">
        <f>B1</f>
        <v>1000000</v>
      </c>
      <c r="K8" s="7"/>
      <c r="L8" s="8">
        <f>PMT($B$2,20,$B$1)</f>
        <v>-75549.64540964176</v>
      </c>
      <c r="M8" s="2"/>
    </row>
    <row r="9" spans="1:13" ht="15">
      <c r="A9">
        <v>2</v>
      </c>
      <c r="C9" s="6"/>
      <c r="D9" s="7"/>
      <c r="E9" s="7">
        <f aca="true" t="shared" si="0" ref="E9:E27">-$B$1*$B$2</f>
        <v>-43000</v>
      </c>
      <c r="F9" s="7"/>
      <c r="G9" s="7">
        <f>E9-L9</f>
        <v>32549.64540964176</v>
      </c>
      <c r="H9" s="8">
        <f>G9*(1+$B$4)^(20-A9)</f>
        <v>180973.33706110035</v>
      </c>
      <c r="J9" s="6"/>
      <c r="K9" s="7"/>
      <c r="L9" s="8">
        <f aca="true" t="shared" si="1" ref="L9:L27">PMT($B$2,20,$B$1)</f>
        <v>-75549.64540964176</v>
      </c>
      <c r="M9" s="2"/>
    </row>
    <row r="10" spans="1:13" ht="15">
      <c r="A10">
        <v>3</v>
      </c>
      <c r="C10" s="6"/>
      <c r="D10" s="7"/>
      <c r="E10" s="7">
        <f t="shared" si="0"/>
        <v>-43000</v>
      </c>
      <c r="F10" s="7"/>
      <c r="G10" s="7">
        <f>E10-L10</f>
        <v>32549.64540964176</v>
      </c>
      <c r="H10" s="8">
        <f>G10*(1+$B$4)^(20-A10)</f>
        <v>164521.21551009122</v>
      </c>
      <c r="J10" s="6"/>
      <c r="K10" s="7"/>
      <c r="L10" s="8">
        <f t="shared" si="1"/>
        <v>-75549.64540964176</v>
      </c>
      <c r="M10" s="2"/>
    </row>
    <row r="11" spans="1:13" ht="15">
      <c r="A11">
        <v>4</v>
      </c>
      <c r="C11" s="6"/>
      <c r="D11" s="7"/>
      <c r="E11" s="7">
        <f t="shared" si="0"/>
        <v>-43000</v>
      </c>
      <c r="F11" s="7"/>
      <c r="G11" s="7">
        <f>E11-L11</f>
        <v>32549.64540964176</v>
      </c>
      <c r="H11" s="8">
        <f>G11*(1+$B$4)^(20-A11)</f>
        <v>149564.7413728102</v>
      </c>
      <c r="J11" s="6"/>
      <c r="K11" s="7"/>
      <c r="L11" s="8">
        <f t="shared" si="1"/>
        <v>-75549.64540964176</v>
      </c>
      <c r="M11" s="2"/>
    </row>
    <row r="12" spans="1:13" ht="15">
      <c r="A12">
        <v>5</v>
      </c>
      <c r="C12" s="6"/>
      <c r="D12" s="7"/>
      <c r="E12" s="7">
        <f t="shared" si="0"/>
        <v>-43000</v>
      </c>
      <c r="F12" s="7"/>
      <c r="G12" s="7">
        <f>E12-L12</f>
        <v>32549.64540964176</v>
      </c>
      <c r="H12" s="8">
        <f>G12*(1+$B$4)^(20-A12)</f>
        <v>135967.94670255473</v>
      </c>
      <c r="J12" s="6"/>
      <c r="K12" s="7"/>
      <c r="L12" s="8">
        <f t="shared" si="1"/>
        <v>-75549.64540964176</v>
      </c>
      <c r="M12" s="2"/>
    </row>
    <row r="13" spans="1:13" ht="15">
      <c r="A13">
        <v>6</v>
      </c>
      <c r="C13" s="6"/>
      <c r="D13" s="7"/>
      <c r="E13" s="7">
        <f t="shared" si="0"/>
        <v>-43000</v>
      </c>
      <c r="F13" s="7"/>
      <c r="G13" s="7">
        <f>E13-L13</f>
        <v>32549.64540964176</v>
      </c>
      <c r="H13" s="8">
        <f>G13*(1+$B$4)^(20-A13)</f>
        <v>123607.22427504975</v>
      </c>
      <c r="J13" s="6"/>
      <c r="K13" s="7"/>
      <c r="L13" s="8">
        <f t="shared" si="1"/>
        <v>-75549.64540964176</v>
      </c>
      <c r="M13" s="2"/>
    </row>
    <row r="14" spans="1:13" ht="15">
      <c r="A14">
        <v>7</v>
      </c>
      <c r="C14" s="6"/>
      <c r="D14" s="7"/>
      <c r="E14" s="7">
        <f t="shared" si="0"/>
        <v>-43000</v>
      </c>
      <c r="F14" s="7"/>
      <c r="G14" s="7">
        <f>E14-L14</f>
        <v>32549.64540964176</v>
      </c>
      <c r="H14" s="8">
        <f>G14*(1+$B$4)^(20-A14)</f>
        <v>112370.20388640884</v>
      </c>
      <c r="J14" s="6"/>
      <c r="K14" s="7"/>
      <c r="L14" s="8">
        <f t="shared" si="1"/>
        <v>-75549.64540964176</v>
      </c>
      <c r="M14" s="2"/>
    </row>
    <row r="15" spans="1:13" ht="15">
      <c r="A15">
        <v>8</v>
      </c>
      <c r="C15" s="6"/>
      <c r="D15" s="7"/>
      <c r="E15" s="7">
        <f t="shared" si="0"/>
        <v>-43000</v>
      </c>
      <c r="F15" s="7"/>
      <c r="G15" s="7">
        <f>E15-L15</f>
        <v>32549.64540964176</v>
      </c>
      <c r="H15" s="8">
        <f>G15*(1+$B$4)^(20-A15)</f>
        <v>102154.73080582621</v>
      </c>
      <c r="J15" s="6"/>
      <c r="K15" s="7"/>
      <c r="L15" s="8">
        <f t="shared" si="1"/>
        <v>-75549.64540964176</v>
      </c>
      <c r="M15" s="2"/>
    </row>
    <row r="16" spans="1:13" ht="15">
      <c r="A16">
        <v>9</v>
      </c>
      <c r="C16" s="6"/>
      <c r="D16" s="7"/>
      <c r="E16" s="7">
        <f t="shared" si="0"/>
        <v>-43000</v>
      </c>
      <c r="F16" s="7"/>
      <c r="G16" s="7">
        <f>E16-L16</f>
        <v>32549.64540964176</v>
      </c>
      <c r="H16" s="8">
        <f>G16*(1+$B$4)^(20-A16)</f>
        <v>92867.93709620566</v>
      </c>
      <c r="J16" s="6"/>
      <c r="K16" s="7"/>
      <c r="L16" s="8">
        <f t="shared" si="1"/>
        <v>-75549.64540964176</v>
      </c>
      <c r="M16" s="2"/>
    </row>
    <row r="17" spans="1:13" ht="15">
      <c r="A17">
        <v>10</v>
      </c>
      <c r="C17" s="6"/>
      <c r="D17" s="7"/>
      <c r="E17" s="7">
        <f t="shared" si="0"/>
        <v>-43000</v>
      </c>
      <c r="F17" s="7"/>
      <c r="G17" s="7">
        <f>E17-L17</f>
        <v>32549.64540964176</v>
      </c>
      <c r="H17" s="8">
        <f>G17*(1+$B$4)^(20-A17)</f>
        <v>84425.39736018695</v>
      </c>
      <c r="J17" s="6"/>
      <c r="K17" s="7"/>
      <c r="L17" s="8">
        <f t="shared" si="1"/>
        <v>-75549.64540964176</v>
      </c>
      <c r="M17" s="2"/>
    </row>
    <row r="18" spans="1:13" ht="15">
      <c r="A18">
        <v>11</v>
      </c>
      <c r="C18" s="6"/>
      <c r="D18" s="7"/>
      <c r="E18" s="7">
        <f t="shared" si="0"/>
        <v>-43000</v>
      </c>
      <c r="F18" s="7"/>
      <c r="G18" s="7">
        <f>E18-L18</f>
        <v>32549.64540964176</v>
      </c>
      <c r="H18" s="8">
        <f>G18*(1+$B$4)^(20-A18)</f>
        <v>76750.36123653359</v>
      </c>
      <c r="J18" s="6"/>
      <c r="K18" s="7"/>
      <c r="L18" s="8">
        <f t="shared" si="1"/>
        <v>-75549.64540964176</v>
      </c>
      <c r="M18" s="2"/>
    </row>
    <row r="19" spans="1:13" ht="15">
      <c r="A19">
        <v>12</v>
      </c>
      <c r="C19" s="6"/>
      <c r="D19" s="7"/>
      <c r="E19" s="7">
        <f t="shared" si="0"/>
        <v>-43000</v>
      </c>
      <c r="F19" s="7"/>
      <c r="G19" s="7">
        <f>E19-L19</f>
        <v>32549.64540964176</v>
      </c>
      <c r="H19" s="8">
        <f>G19*(1+$B$4)^(20-A19)</f>
        <v>69773.05566957597</v>
      </c>
      <c r="J19" s="6"/>
      <c r="K19" s="7"/>
      <c r="L19" s="8">
        <f t="shared" si="1"/>
        <v>-75549.64540964176</v>
      </c>
      <c r="M19" s="2"/>
    </row>
    <row r="20" spans="1:13" ht="15">
      <c r="A20">
        <v>13</v>
      </c>
      <c r="C20" s="6"/>
      <c r="D20" s="7"/>
      <c r="E20" s="7">
        <f t="shared" si="0"/>
        <v>-43000</v>
      </c>
      <c r="F20" s="7"/>
      <c r="G20" s="7">
        <f>E20-L20</f>
        <v>32549.64540964176</v>
      </c>
      <c r="H20" s="8">
        <f>G20*(1+$B$4)^(20-A20)</f>
        <v>63430.05060870544</v>
      </c>
      <c r="J20" s="6"/>
      <c r="K20" s="7"/>
      <c r="L20" s="8">
        <f t="shared" si="1"/>
        <v>-75549.64540964176</v>
      </c>
      <c r="M20" s="2"/>
    </row>
    <row r="21" spans="1:13" ht="15">
      <c r="A21">
        <v>14</v>
      </c>
      <c r="C21" s="6"/>
      <c r="D21" s="7"/>
      <c r="E21" s="7">
        <f t="shared" si="0"/>
        <v>-43000</v>
      </c>
      <c r="F21" s="7"/>
      <c r="G21" s="7">
        <f>E21-L21</f>
        <v>32549.64540964176</v>
      </c>
      <c r="H21" s="8">
        <f>G21*(1+$B$4)^(20-A21)</f>
        <v>57663.68237155039</v>
      </c>
      <c r="J21" s="6"/>
      <c r="K21" s="7"/>
      <c r="L21" s="8">
        <f t="shared" si="1"/>
        <v>-75549.64540964176</v>
      </c>
      <c r="M21" s="2"/>
    </row>
    <row r="22" spans="1:13" ht="15">
      <c r="A22">
        <v>15</v>
      </c>
      <c r="C22" s="6"/>
      <c r="D22" s="7"/>
      <c r="E22" s="7">
        <f t="shared" si="0"/>
        <v>-43000</v>
      </c>
      <c r="F22" s="7"/>
      <c r="G22" s="7">
        <f>E22-L22</f>
        <v>32549.64540964176</v>
      </c>
      <c r="H22" s="8">
        <f>G22*(1+$B$4)^(20-A22)</f>
        <v>52421.529428682166</v>
      </c>
      <c r="J22" s="6"/>
      <c r="K22" s="7"/>
      <c r="L22" s="8">
        <f t="shared" si="1"/>
        <v>-75549.64540964176</v>
      </c>
      <c r="M22" s="2"/>
    </row>
    <row r="23" spans="1:13" ht="15">
      <c r="A23">
        <v>16</v>
      </c>
      <c r="C23" s="6"/>
      <c r="D23" s="7"/>
      <c r="E23" s="7">
        <f t="shared" si="0"/>
        <v>-43000</v>
      </c>
      <c r="F23" s="7"/>
      <c r="G23" s="7">
        <f>E23-L23</f>
        <v>32549.64540964176</v>
      </c>
      <c r="H23" s="8">
        <f>G23*(1+$B$4)^(20-A23)</f>
        <v>47655.93584425651</v>
      </c>
      <c r="J23" s="6"/>
      <c r="K23" s="7"/>
      <c r="L23" s="8">
        <f t="shared" si="1"/>
        <v>-75549.64540964176</v>
      </c>
      <c r="M23" s="2"/>
    </row>
    <row r="24" spans="1:13" ht="15">
      <c r="A24">
        <v>17</v>
      </c>
      <c r="C24" s="6"/>
      <c r="D24" s="7"/>
      <c r="E24" s="7">
        <f t="shared" si="0"/>
        <v>-43000</v>
      </c>
      <c r="F24" s="7"/>
      <c r="G24" s="7">
        <f>E24-L24</f>
        <v>32549.64540964176</v>
      </c>
      <c r="H24" s="8">
        <f>G24*(1+$B$4)^(20-A24)</f>
        <v>43323.578040233195</v>
      </c>
      <c r="J24" s="6"/>
      <c r="K24" s="7"/>
      <c r="L24" s="8">
        <f t="shared" si="1"/>
        <v>-75549.64540964176</v>
      </c>
      <c r="M24" s="2"/>
    </row>
    <row r="25" spans="1:13" ht="15">
      <c r="A25">
        <v>18</v>
      </c>
      <c r="C25" s="6"/>
      <c r="D25" s="7"/>
      <c r="E25" s="7">
        <f t="shared" si="0"/>
        <v>-43000</v>
      </c>
      <c r="F25" s="7"/>
      <c r="G25" s="7">
        <f>E25-L25</f>
        <v>32549.64540964176</v>
      </c>
      <c r="H25" s="8">
        <f>G25*(1+$B$4)^(20-A25)</f>
        <v>39385.070945666535</v>
      </c>
      <c r="J25" s="6"/>
      <c r="K25" s="7"/>
      <c r="L25" s="8">
        <f t="shared" si="1"/>
        <v>-75549.64540964176</v>
      </c>
      <c r="M25" s="2"/>
    </row>
    <row r="26" spans="1:13" ht="15">
      <c r="A26">
        <v>19</v>
      </c>
      <c r="C26" s="6"/>
      <c r="D26" s="7"/>
      <c r="E26" s="7">
        <f t="shared" si="0"/>
        <v>-43000</v>
      </c>
      <c r="F26" s="7"/>
      <c r="G26" s="7">
        <f>E26-L26</f>
        <v>32549.64540964176</v>
      </c>
      <c r="H26" s="8">
        <f>G26*(1+$B$4)^(20-A26)</f>
        <v>35804.60995060594</v>
      </c>
      <c r="J26" s="6"/>
      <c r="K26" s="7"/>
      <c r="L26" s="8">
        <f t="shared" si="1"/>
        <v>-75549.64540964176</v>
      </c>
      <c r="M26" s="2"/>
    </row>
    <row r="27" spans="1:13" ht="15">
      <c r="A27">
        <v>20</v>
      </c>
      <c r="C27" s="9"/>
      <c r="D27" s="10">
        <f>C8*(1+B4)^20</f>
        <v>6727499.949325609</v>
      </c>
      <c r="E27" s="10">
        <f t="shared" si="0"/>
        <v>-43000</v>
      </c>
      <c r="F27" s="10">
        <f>-C8*(1+B3)^A27</f>
        <v>-1346855.0065500522</v>
      </c>
      <c r="G27" s="10">
        <f>E27-L27</f>
        <v>32549.64540964176</v>
      </c>
      <c r="H27" s="11">
        <f>G27*(1+$B$4)^(20-A27)</f>
        <v>32549.64540964176</v>
      </c>
      <c r="J27" s="9"/>
      <c r="K27" s="10">
        <f>J8*(1+B4)^20</f>
        <v>6727499.949325609</v>
      </c>
      <c r="L27" s="11">
        <f t="shared" si="1"/>
        <v>-75549.64540964176</v>
      </c>
      <c r="M27" s="2"/>
    </row>
    <row r="28" spans="1:13" ht="15">
      <c r="A28" t="s">
        <v>16</v>
      </c>
      <c r="C28" s="2">
        <f>SUM(C8:C27)</f>
        <v>1000000</v>
      </c>
      <c r="D28" s="2">
        <f>SUM(D8:D27)</f>
        <v>6727499.949325609</v>
      </c>
      <c r="E28" s="2">
        <f>SUM(E8:E27)</f>
        <v>-860000</v>
      </c>
      <c r="F28" s="2">
        <f>SUM(F8:F27)</f>
        <v>-1346855.0065500522</v>
      </c>
      <c r="G28" s="2"/>
      <c r="H28" s="2">
        <f>SUM(H8:H27)</f>
        <v>1864280.924342896</v>
      </c>
      <c r="I28" s="2"/>
      <c r="J28" s="2">
        <f>SUM(J8:J27)</f>
        <v>1000000</v>
      </c>
      <c r="K28" s="2">
        <f>SUM(K8:K27)</f>
        <v>6727499.949325609</v>
      </c>
      <c r="L28" s="2">
        <f>SUM(L8:L27)</f>
        <v>-1510992.9081928355</v>
      </c>
      <c r="M28" s="2"/>
    </row>
    <row r="30" spans="1:15" ht="15">
      <c r="A30" t="s">
        <v>10</v>
      </c>
      <c r="C30" s="3">
        <f>SUM(C28:H28)</f>
        <v>7384925.867118453</v>
      </c>
      <c r="D30" s="3"/>
      <c r="E30" s="3"/>
      <c r="F30" s="3"/>
      <c r="G30" s="3"/>
      <c r="H30" s="3"/>
      <c r="J30" s="3">
        <f>SUM(J28:O28)</f>
        <v>6216507.041132773</v>
      </c>
      <c r="K30" s="4"/>
      <c r="L30" s="4"/>
      <c r="M30" s="4"/>
      <c r="N30" s="4"/>
      <c r="O30" s="4"/>
    </row>
    <row r="32" spans="1:8" ht="15">
      <c r="A32" s="13" t="s">
        <v>13</v>
      </c>
      <c r="B32" s="13"/>
      <c r="C32" s="14">
        <f>C30-J30</f>
        <v>1168418.8259856794</v>
      </c>
      <c r="D32" s="4"/>
      <c r="E32" s="4"/>
      <c r="G32" s="3"/>
      <c r="H32" s="3"/>
    </row>
  </sheetData>
  <sheetProtection/>
  <mergeCells count="4">
    <mergeCell ref="A32:B32"/>
    <mergeCell ref="C6:H6"/>
    <mergeCell ref="C2:C4"/>
    <mergeCell ref="J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2010-02-18T12:56:18Z</dcterms:created>
  <dcterms:modified xsi:type="dcterms:W3CDTF">2010-02-18T13:26:23Z</dcterms:modified>
  <cp:category/>
  <cp:version/>
  <cp:contentType/>
  <cp:contentStatus/>
</cp:coreProperties>
</file>