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15" windowWidth="12120" windowHeight="9120" activeTab="0"/>
  </bookViews>
  <sheets>
    <sheet name="XL.1 WindCAD" sheetId="1" r:id="rId1"/>
    <sheet name="Chart1" sheetId="2" r:id="rId2"/>
    <sheet name="Sheet1" sheetId="3" state="hidden" r:id="rId3"/>
  </sheets>
  <definedNames/>
  <calcPr fullCalcOnLoad="1"/>
</workbook>
</file>

<file path=xl/sharedStrings.xml><?xml version="1.0" encoding="utf-8"?>
<sst xmlns="http://schemas.openxmlformats.org/spreadsheetml/2006/main" count="72" uniqueCount="70">
  <si>
    <t>Net W @ V</t>
  </si>
  <si>
    <t xml:space="preserve">faktor turbulencije = </t>
  </si>
  <si>
    <t xml:space="preserve">faktor gustine vazduha = </t>
  </si>
  <si>
    <t xml:space="preserve">prosecna izlazna snaga (W) = </t>
  </si>
  <si>
    <t xml:space="preserve">dnevni energijski izlaz (kWh) = </t>
  </si>
  <si>
    <t xml:space="preserve">godisnji energijski izlaz (kWh) = </t>
  </si>
  <si>
    <t xml:space="preserve">vetar strmost Exp. = </t>
  </si>
  <si>
    <t xml:space="preserve">sektor prosecna brzina vetra (m/s) = </t>
  </si>
  <si>
    <t>snaga (W)</t>
  </si>
  <si>
    <t>verovatoca vetra (f)</t>
  </si>
  <si>
    <t>Ulazni podaci:</t>
  </si>
  <si>
    <t>Rezultat:</t>
  </si>
  <si>
    <t xml:space="preserve">Prosecna mesecna brzina [K] = </t>
  </si>
  <si>
    <t xml:space="preserve">Prosecna brz.vetra [m/s] = </t>
  </si>
  <si>
    <t xml:space="preserve"> Nadmorska visina [m] = </t>
  </si>
  <si>
    <t xml:space="preserve">visina tornja[m] = </t>
  </si>
  <si>
    <t>brzina vetra (m/s)</t>
  </si>
  <si>
    <t xml:space="preserve">     1 m/s = 3.5999 km/h</t>
  </si>
  <si>
    <t>MODEL PERFORMANSE VETROGENERATORA</t>
  </si>
  <si>
    <t>Podatke uneo:</t>
  </si>
  <si>
    <t>Vase ime</t>
  </si>
  <si>
    <t>Lokacija:</t>
  </si>
  <si>
    <t>vasa lokacija</t>
  </si>
  <si>
    <t xml:space="preserve">Datum:    </t>
  </si>
  <si>
    <t>MUS corp doo</t>
  </si>
  <si>
    <t>Ukupno:</t>
  </si>
  <si>
    <t xml:space="preserve">Izvor podataka:    </t>
  </si>
  <si>
    <t>Vas izvor</t>
  </si>
  <si>
    <t xml:space="preserve">faktor sigurnosti = </t>
  </si>
  <si>
    <t>Manufacturer:</t>
  </si>
  <si>
    <t>Bergey</t>
  </si>
  <si>
    <t>Turbine:</t>
  </si>
  <si>
    <t>BWC XL. 1, 2.5m rotor</t>
  </si>
  <si>
    <t>Rated:</t>
  </si>
  <si>
    <t xml:space="preserve">1 </t>
  </si>
  <si>
    <t>Cut-In Speed [mph]</t>
  </si>
  <si>
    <t>Windspeed Units:</t>
  </si>
  <si>
    <t>m/s, MPH</t>
  </si>
  <si>
    <t>Cut-Out Speed [mph]</t>
  </si>
  <si>
    <t>Power Units:</t>
  </si>
  <si>
    <t>kW</t>
  </si>
  <si>
    <t>Air Density:</t>
  </si>
  <si>
    <r>
      <t>1.225 kg/m</t>
    </r>
    <r>
      <rPr>
        <vertAlign val="superscript"/>
        <sz val="10"/>
        <rFont val="Arial"/>
        <family val="2"/>
      </rPr>
      <t>3</t>
    </r>
  </si>
  <si>
    <t>Turbulence:</t>
  </si>
  <si>
    <t>.00</t>
  </si>
  <si>
    <t>Temperature:</t>
  </si>
  <si>
    <t>0 F</t>
  </si>
  <si>
    <t>Elevation:</t>
  </si>
  <si>
    <t>0 FT</t>
  </si>
  <si>
    <t>Scale To:</t>
  </si>
  <si>
    <t xml:space="preserve"> Manufacturer's Power Curve Table</t>
  </si>
  <si>
    <t>Derived Power Curve Table</t>
  </si>
  <si>
    <t>Scaled Power Curve Table</t>
  </si>
  <si>
    <t>Windspeed [MPH]</t>
  </si>
  <si>
    <t>Power [kW]</t>
  </si>
  <si>
    <t>NOTE:</t>
  </si>
  <si>
    <t>Data is converted to MPH from manufacturer's data of whole m/s and then interpolated linearly at every  .1 MPH.</t>
  </si>
  <si>
    <t xml:space="preserve">Convert source data of graphs to read from current page.  </t>
  </si>
  <si>
    <t>Enter manufacturer's data into table; derived table and graphs will fill automatically.</t>
  </si>
  <si>
    <t>Data obtained from manufacturer's data.</t>
  </si>
  <si>
    <t>Brzina vetra[Km/h}</t>
  </si>
  <si>
    <t>Brzina vetra[m/sec}</t>
  </si>
  <si>
    <t>Snaga [kW]</t>
  </si>
  <si>
    <t>1 m/s = 3.5999971200023 Km/h</t>
  </si>
  <si>
    <t>Faktor konverzije</t>
  </si>
  <si>
    <t>Brzina vetra [MPH]</t>
  </si>
  <si>
    <t xml:space="preserve">procenat vremena rada  = </t>
  </si>
  <si>
    <t xml:space="preserve">mesecni energijski izlaz(kWh) = </t>
  </si>
  <si>
    <t xml:space="preserve">visina anemometra [m] = </t>
  </si>
  <si>
    <t>MUS SWG1000 verzija punjenja akumulatora  [precnik rotora 2.5m]</t>
  </si>
</sst>
</file>

<file path=xl/styles.xml><?xml version="1.0" encoding="utf-8"?>
<styleSheet xmlns="http://schemas.openxmlformats.org/spreadsheetml/2006/main">
  <numFmts count="2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
    <numFmt numFmtId="175" formatCode="0.0"/>
    <numFmt numFmtId="176" formatCode="#,#00"/>
    <numFmt numFmtId="177" formatCode="0.0000"/>
  </numFmts>
  <fonts count="18">
    <font>
      <sz val="10"/>
      <name val="Helv"/>
      <family val="0"/>
    </font>
    <font>
      <b/>
      <sz val="10"/>
      <name val="Geneva"/>
      <family val="0"/>
    </font>
    <font>
      <i/>
      <sz val="10"/>
      <name val="Geneva"/>
      <family val="0"/>
    </font>
    <font>
      <b/>
      <i/>
      <sz val="10"/>
      <name val="Geneva"/>
      <family val="0"/>
    </font>
    <font>
      <sz val="10"/>
      <name val="Geneva"/>
      <family val="0"/>
    </font>
    <font>
      <b/>
      <sz val="24"/>
      <name val="Arial"/>
      <family val="2"/>
    </font>
    <font>
      <sz val="10"/>
      <name val="Arial"/>
      <family val="2"/>
    </font>
    <font>
      <b/>
      <sz val="18"/>
      <name val="Arial"/>
      <family val="2"/>
    </font>
    <font>
      <sz val="9"/>
      <name val="Arial"/>
      <family val="2"/>
    </font>
    <font>
      <b/>
      <sz val="10"/>
      <name val="Arial"/>
      <family val="2"/>
    </font>
    <font>
      <sz val="12"/>
      <name val="Arial"/>
      <family val="2"/>
    </font>
    <font>
      <b/>
      <sz val="12"/>
      <name val="Arial"/>
      <family val="2"/>
    </font>
    <font>
      <b/>
      <sz val="9"/>
      <name val="Arial"/>
      <family val="2"/>
    </font>
    <font>
      <sz val="8"/>
      <name val="Arial"/>
      <family val="2"/>
    </font>
    <font>
      <b/>
      <sz val="8"/>
      <color indexed="8"/>
      <name val="Arial"/>
      <family val="2"/>
    </font>
    <font>
      <b/>
      <sz val="36"/>
      <color indexed="8"/>
      <name val="Arial"/>
      <family val="2"/>
    </font>
    <font>
      <vertAlign val="superscript"/>
      <sz val="10"/>
      <name val="Arial"/>
      <family val="2"/>
    </font>
    <font>
      <sz val="8"/>
      <name val="Helv"/>
      <family val="0"/>
    </font>
  </fonts>
  <fills count="3">
    <fill>
      <patternFill/>
    </fill>
    <fill>
      <patternFill patternType="gray125"/>
    </fill>
    <fill>
      <patternFill patternType="solid">
        <fgColor indexed="13"/>
        <bgColor indexed="64"/>
      </patternFill>
    </fill>
  </fills>
  <borders count="22">
    <border>
      <left/>
      <right/>
      <top/>
      <bottom/>
      <diagonal/>
    </border>
    <border>
      <left>
        <color indexed="63"/>
      </left>
      <right>
        <color indexed="63"/>
      </right>
      <top style="thick"/>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style="thin"/>
      <right style="thin"/>
      <top style="thin"/>
      <bottom style="thin"/>
    </border>
    <border>
      <left style="thin"/>
      <right style="thin"/>
      <top>
        <color indexed="63"/>
      </top>
      <bottom style="thin"/>
    </border>
    <border>
      <left style="medium"/>
      <right style="medium"/>
      <top style="medium"/>
      <bottom style="mediu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cellStyleXfs>
  <cellXfs count="91">
    <xf numFmtId="0" fontId="0" fillId="0" borderId="0" xfId="0" applyAlignment="1">
      <alignment/>
    </xf>
    <xf numFmtId="0" fontId="5" fillId="0" borderId="1" xfId="0" applyFont="1" applyBorder="1" applyAlignment="1">
      <alignment/>
    </xf>
    <xf numFmtId="0" fontId="6" fillId="0" borderId="1" xfId="0" applyFont="1" applyBorder="1" applyAlignment="1">
      <alignment/>
    </xf>
    <xf numFmtId="0" fontId="6" fillId="0" borderId="0" xfId="0" applyFont="1" applyAlignment="1">
      <alignment/>
    </xf>
    <xf numFmtId="0" fontId="7" fillId="0" borderId="2" xfId="0" applyFont="1" applyBorder="1" applyAlignment="1">
      <alignment/>
    </xf>
    <xf numFmtId="0" fontId="6" fillId="0" borderId="2" xfId="0" applyFont="1" applyBorder="1" applyAlignment="1">
      <alignment/>
    </xf>
    <xf numFmtId="0" fontId="6" fillId="0" borderId="3" xfId="0" applyFont="1" applyBorder="1" applyAlignment="1">
      <alignment/>
    </xf>
    <xf numFmtId="0" fontId="8" fillId="0" borderId="3" xfId="0" applyFont="1" applyBorder="1" applyAlignment="1">
      <alignment horizontal="right"/>
    </xf>
    <xf numFmtId="0" fontId="7" fillId="0" borderId="0" xfId="0" applyFont="1" applyBorder="1" applyAlignment="1">
      <alignment/>
    </xf>
    <xf numFmtId="0" fontId="6" fillId="0" borderId="0" xfId="0" applyFont="1" applyBorder="1" applyAlignment="1">
      <alignment/>
    </xf>
    <xf numFmtId="0" fontId="6" fillId="0" borderId="4" xfId="0" applyFont="1" applyBorder="1" applyAlignment="1">
      <alignment horizontal="right"/>
    </xf>
    <xf numFmtId="0" fontId="9" fillId="0" borderId="4" xfId="0" applyFont="1" applyBorder="1" applyAlignment="1">
      <alignment/>
    </xf>
    <xf numFmtId="0" fontId="6" fillId="0" borderId="0" xfId="0" applyFont="1" applyBorder="1" applyAlignment="1">
      <alignment horizontal="right"/>
    </xf>
    <xf numFmtId="0" fontId="9" fillId="0" borderId="0" xfId="0" applyFont="1" applyBorder="1" applyAlignment="1">
      <alignment/>
    </xf>
    <xf numFmtId="14" fontId="9" fillId="0" borderId="0" xfId="0" applyNumberFormat="1" applyFont="1" applyBorder="1" applyAlignment="1">
      <alignment horizontal="left"/>
    </xf>
    <xf numFmtId="0" fontId="6" fillId="0" borderId="5" xfId="0" applyFont="1" applyBorder="1" applyAlignment="1">
      <alignment horizontal="right"/>
    </xf>
    <xf numFmtId="14" fontId="9" fillId="0" borderId="5" xfId="0" applyNumberFormat="1" applyFont="1" applyBorder="1" applyAlignment="1">
      <alignment horizontal="left"/>
    </xf>
    <xf numFmtId="0" fontId="7" fillId="1" borderId="6" xfId="0" applyFont="1" applyFill="1" applyBorder="1" applyAlignment="1">
      <alignment horizontal="left"/>
    </xf>
    <xf numFmtId="0" fontId="10" fillId="1" borderId="7" xfId="0" applyFont="1" applyFill="1" applyBorder="1" applyAlignment="1">
      <alignment/>
    </xf>
    <xf numFmtId="0" fontId="10" fillId="0" borderId="0" xfId="0" applyFont="1" applyBorder="1" applyAlignment="1">
      <alignment/>
    </xf>
    <xf numFmtId="0" fontId="6" fillId="1" borderId="8" xfId="0" applyFont="1" applyFill="1" applyBorder="1" applyAlignment="1">
      <alignment/>
    </xf>
    <xf numFmtId="0" fontId="6" fillId="1" borderId="7" xfId="0" applyFont="1" applyFill="1" applyBorder="1" applyAlignment="1">
      <alignment/>
    </xf>
    <xf numFmtId="0" fontId="9" fillId="0" borderId="9" xfId="0" applyFont="1" applyBorder="1" applyAlignment="1">
      <alignment horizontal="right"/>
    </xf>
    <xf numFmtId="0" fontId="6" fillId="0" borderId="0" xfId="0" applyFont="1" applyBorder="1" applyAlignment="1">
      <alignment horizontal="left"/>
    </xf>
    <xf numFmtId="0" fontId="6" fillId="0" borderId="10" xfId="0" applyFont="1" applyBorder="1" applyAlignment="1">
      <alignment/>
    </xf>
    <xf numFmtId="2" fontId="6" fillId="0" borderId="0" xfId="0" applyNumberFormat="1" applyFont="1" applyAlignment="1">
      <alignment horizontal="left"/>
    </xf>
    <xf numFmtId="2" fontId="6" fillId="0" borderId="11" xfId="0" applyNumberFormat="1" applyFont="1" applyBorder="1" applyAlignment="1">
      <alignment horizontal="left"/>
    </xf>
    <xf numFmtId="0" fontId="9" fillId="0" borderId="10" xfId="0" applyFont="1" applyBorder="1" applyAlignment="1">
      <alignment horizontal="right"/>
    </xf>
    <xf numFmtId="3" fontId="6" fillId="0" borderId="12" xfId="0" applyNumberFormat="1" applyFont="1" applyBorder="1" applyAlignment="1">
      <alignment horizontal="left"/>
    </xf>
    <xf numFmtId="3" fontId="6" fillId="0" borderId="0" xfId="0" applyNumberFormat="1" applyFont="1" applyBorder="1" applyAlignment="1">
      <alignment horizontal="left"/>
    </xf>
    <xf numFmtId="2" fontId="6" fillId="0" borderId="0" xfId="0" applyNumberFormat="1" applyFont="1" applyBorder="1" applyAlignment="1">
      <alignment horizontal="left"/>
    </xf>
    <xf numFmtId="0" fontId="6" fillId="0" borderId="13" xfId="0" applyFont="1" applyBorder="1" applyAlignment="1">
      <alignment/>
    </xf>
    <xf numFmtId="0" fontId="11" fillId="0" borderId="13" xfId="0" applyFont="1" applyBorder="1" applyAlignment="1">
      <alignment horizontal="right"/>
    </xf>
    <xf numFmtId="175" fontId="6" fillId="0" borderId="14" xfId="0" applyNumberFormat="1" applyFont="1" applyBorder="1" applyAlignment="1">
      <alignment horizontal="left"/>
    </xf>
    <xf numFmtId="175" fontId="11" fillId="0" borderId="15" xfId="0" applyNumberFormat="1" applyFont="1" applyBorder="1" applyAlignment="1">
      <alignment horizontal="left"/>
    </xf>
    <xf numFmtId="3" fontId="6" fillId="0" borderId="0" xfId="0" applyNumberFormat="1" applyFont="1" applyAlignment="1">
      <alignment horizontal="left"/>
    </xf>
    <xf numFmtId="9" fontId="6" fillId="0" borderId="0" xfId="0" applyNumberFormat="1" applyFont="1" applyAlignment="1">
      <alignment horizontal="left"/>
    </xf>
    <xf numFmtId="172" fontId="6" fillId="0" borderId="12" xfId="0" applyNumberFormat="1" applyFont="1" applyBorder="1" applyAlignment="1">
      <alignment horizontal="left"/>
    </xf>
    <xf numFmtId="172" fontId="6" fillId="0" borderId="0" xfId="0" applyNumberFormat="1" applyFont="1" applyBorder="1" applyAlignment="1">
      <alignment horizontal="left"/>
    </xf>
    <xf numFmtId="0" fontId="6" fillId="0" borderId="16" xfId="0" applyFont="1" applyBorder="1" applyAlignment="1">
      <alignment/>
    </xf>
    <xf numFmtId="0" fontId="9" fillId="0" borderId="16" xfId="0" applyFont="1" applyBorder="1" applyAlignment="1">
      <alignment horizontal="right"/>
    </xf>
    <xf numFmtId="172" fontId="6" fillId="0" borderId="5" xfId="0" applyNumberFormat="1" applyFont="1" applyBorder="1" applyAlignment="1">
      <alignment horizontal="left"/>
    </xf>
    <xf numFmtId="172" fontId="6" fillId="0" borderId="17" xfId="0" applyNumberFormat="1" applyFont="1" applyBorder="1" applyAlignment="1">
      <alignment horizontal="left"/>
    </xf>
    <xf numFmtId="0" fontId="9" fillId="0" borderId="0" xfId="0" applyFont="1" applyBorder="1" applyAlignment="1">
      <alignment horizontal="right"/>
    </xf>
    <xf numFmtId="0" fontId="6" fillId="0" borderId="18" xfId="0" applyFont="1" applyBorder="1" applyAlignment="1">
      <alignment horizontal="right"/>
    </xf>
    <xf numFmtId="172" fontId="6" fillId="0" borderId="18" xfId="0" applyNumberFormat="1" applyFont="1" applyBorder="1" applyAlignment="1">
      <alignment horizontal="left"/>
    </xf>
    <xf numFmtId="0" fontId="6" fillId="0" borderId="18" xfId="0" applyFont="1" applyBorder="1" applyAlignment="1">
      <alignment/>
    </xf>
    <xf numFmtId="0" fontId="9" fillId="0" borderId="0" xfId="0" applyFont="1" applyAlignment="1">
      <alignment/>
    </xf>
    <xf numFmtId="0" fontId="12" fillId="0" borderId="0" xfId="0" applyFont="1" applyAlignment="1">
      <alignment/>
    </xf>
    <xf numFmtId="0" fontId="13" fillId="0" borderId="13"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8" fillId="0" borderId="0" xfId="0" applyFont="1" applyAlignment="1">
      <alignment/>
    </xf>
    <xf numFmtId="0" fontId="13" fillId="0" borderId="10" xfId="0" applyFont="1" applyBorder="1" applyAlignment="1">
      <alignment horizontal="center"/>
    </xf>
    <xf numFmtId="3" fontId="13" fillId="0" borderId="0" xfId="0" applyNumberFormat="1" applyFont="1" applyAlignment="1">
      <alignment horizontal="center"/>
    </xf>
    <xf numFmtId="10" fontId="13" fillId="0" borderId="0" xfId="0" applyNumberFormat="1" applyFont="1" applyAlignment="1">
      <alignment horizontal="center"/>
    </xf>
    <xf numFmtId="4" fontId="13" fillId="0" borderId="12" xfId="0" applyNumberFormat="1" applyFont="1" applyBorder="1" applyAlignment="1">
      <alignment horizontal="center"/>
    </xf>
    <xf numFmtId="174" fontId="8" fillId="0" borderId="0" xfId="0" applyNumberFormat="1" applyFont="1" applyAlignment="1">
      <alignment horizontal="center"/>
    </xf>
    <xf numFmtId="174" fontId="8" fillId="0" borderId="0" xfId="0" applyNumberFormat="1" applyFont="1" applyBorder="1" applyAlignment="1">
      <alignment horizontal="center"/>
    </xf>
    <xf numFmtId="10" fontId="8" fillId="0" borderId="0" xfId="0" applyNumberFormat="1" applyFont="1" applyBorder="1" applyAlignment="1">
      <alignment horizontal="center"/>
    </xf>
    <xf numFmtId="0" fontId="13" fillId="0" borderId="16" xfId="0" applyFont="1" applyBorder="1" applyAlignment="1">
      <alignment horizontal="center"/>
    </xf>
    <xf numFmtId="3" fontId="13" fillId="0" borderId="5" xfId="0" applyNumberFormat="1" applyFont="1" applyBorder="1" applyAlignment="1">
      <alignment horizontal="center"/>
    </xf>
    <xf numFmtId="10" fontId="13" fillId="0" borderId="5" xfId="0" applyNumberFormat="1" applyFont="1" applyBorder="1" applyAlignment="1">
      <alignment horizontal="center"/>
    </xf>
    <xf numFmtId="4" fontId="13" fillId="0" borderId="17" xfId="0" applyNumberFormat="1" applyFont="1" applyBorder="1" applyAlignment="1">
      <alignment horizontal="center"/>
    </xf>
    <xf numFmtId="0" fontId="13" fillId="0" borderId="0" xfId="0" applyFont="1" applyAlignment="1">
      <alignment/>
    </xf>
    <xf numFmtId="0" fontId="13" fillId="0" borderId="13" xfId="0" applyFont="1" applyBorder="1" applyAlignment="1">
      <alignment horizontal="right"/>
    </xf>
    <xf numFmtId="0" fontId="13" fillId="0" borderId="14" xfId="0" applyFont="1" applyBorder="1" applyAlignment="1">
      <alignment/>
    </xf>
    <xf numFmtId="10" fontId="13" fillId="0" borderId="14" xfId="0" applyNumberFormat="1" applyFont="1" applyBorder="1" applyAlignment="1">
      <alignment horizontal="center"/>
    </xf>
    <xf numFmtId="4" fontId="13" fillId="0" borderId="15" xfId="0" applyNumberFormat="1" applyFont="1" applyBorder="1" applyAlignment="1">
      <alignment horizontal="center"/>
    </xf>
    <xf numFmtId="0" fontId="8" fillId="0" borderId="0" xfId="0" applyFont="1" applyBorder="1" applyAlignment="1">
      <alignment/>
    </xf>
    <xf numFmtId="0" fontId="8" fillId="0" borderId="18" xfId="0" applyFont="1" applyBorder="1" applyAlignment="1">
      <alignment/>
    </xf>
    <xf numFmtId="0" fontId="6" fillId="0" borderId="0" xfId="0" applyFont="1" applyAlignment="1">
      <alignment horizontal="left"/>
    </xf>
    <xf numFmtId="49" fontId="9" fillId="0" borderId="0" xfId="0" applyNumberFormat="1" applyFont="1" applyAlignment="1">
      <alignment/>
    </xf>
    <xf numFmtId="49" fontId="6" fillId="0" borderId="0" xfId="0" applyNumberFormat="1" applyFont="1" applyAlignment="1">
      <alignment/>
    </xf>
    <xf numFmtId="49" fontId="0" fillId="0" borderId="0" xfId="0" applyNumberFormat="1" applyAlignment="1">
      <alignment/>
    </xf>
    <xf numFmtId="49" fontId="6" fillId="0" borderId="19" xfId="0" applyNumberFormat="1" applyFont="1" applyBorder="1" applyAlignment="1">
      <alignment/>
    </xf>
    <xf numFmtId="49" fontId="0" fillId="0" borderId="19" xfId="0" applyNumberFormat="1" applyBorder="1" applyAlignment="1">
      <alignment/>
    </xf>
    <xf numFmtId="0" fontId="0" fillId="0" borderId="19" xfId="0" applyBorder="1" applyAlignment="1">
      <alignment/>
    </xf>
    <xf numFmtId="2" fontId="0" fillId="0" borderId="19" xfId="0" applyNumberFormat="1" applyBorder="1" applyAlignment="1">
      <alignment/>
    </xf>
    <xf numFmtId="174" fontId="0" fillId="0" borderId="19" xfId="0" applyNumberFormat="1" applyBorder="1" applyAlignment="1">
      <alignment/>
    </xf>
    <xf numFmtId="2" fontId="0" fillId="0" borderId="20" xfId="0" applyNumberFormat="1" applyBorder="1" applyAlignment="1">
      <alignment/>
    </xf>
    <xf numFmtId="2" fontId="0" fillId="0" borderId="0" xfId="0" applyNumberFormat="1" applyAlignment="1">
      <alignment/>
    </xf>
    <xf numFmtId="0" fontId="6" fillId="0" borderId="4" xfId="0" applyFont="1" applyBorder="1" applyAlignment="1" applyProtection="1">
      <alignment/>
      <protection locked="0"/>
    </xf>
    <xf numFmtId="0" fontId="6" fillId="0" borderId="0" xfId="0" applyFont="1" applyBorder="1" applyAlignment="1" applyProtection="1">
      <alignment/>
      <protection locked="0"/>
    </xf>
    <xf numFmtId="0" fontId="6" fillId="0" borderId="5" xfId="0" applyFont="1" applyBorder="1" applyAlignment="1" applyProtection="1">
      <alignment/>
      <protection locked="0"/>
    </xf>
    <xf numFmtId="0" fontId="6" fillId="2" borderId="21" xfId="0" applyFont="1" applyFill="1" applyBorder="1" applyAlignment="1" applyProtection="1">
      <alignment horizontal="left"/>
      <protection locked="0"/>
    </xf>
    <xf numFmtId="3" fontId="6" fillId="2" borderId="21" xfId="0" applyNumberFormat="1" applyFont="1" applyFill="1" applyBorder="1" applyAlignment="1" applyProtection="1">
      <alignment horizontal="left"/>
      <protection locked="0"/>
    </xf>
    <xf numFmtId="174" fontId="6" fillId="2" borderId="21" xfId="0" applyNumberFormat="1" applyFont="1" applyFill="1" applyBorder="1" applyAlignment="1" applyProtection="1">
      <alignment horizontal="left"/>
      <protection locked="0"/>
    </xf>
    <xf numFmtId="172" fontId="6" fillId="2" borderId="21" xfId="0" applyNumberFormat="1" applyFont="1" applyFill="1" applyBorder="1" applyAlignment="1" applyProtection="1">
      <alignment horizontal="left"/>
      <protection locked="0"/>
    </xf>
  </cellXfs>
  <cellStyles count="4">
    <cellStyle name="Normal" xfId="0"/>
    <cellStyle name="Comma" xfId="15"/>
    <cellStyle name="Currency"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'XL.1 WindCAD'!$A$20</c:f>
              <c:strCache>
                <c:ptCount val="1"/>
                <c:pt idx="0">
                  <c:v>brzina vetra (m/s)</c:v>
                </c:pt>
              </c:strCache>
            </c:strRef>
          </c:tx>
          <c:extLst>
            <c:ext xmlns:c14="http://schemas.microsoft.com/office/drawing/2007/8/2/chart" uri="{6F2FDCE9-48DA-4B69-8628-5D25D57E5C99}">
              <c14:invertSolidFillFmt>
                <c14:spPr>
                  <a:solidFill>
                    <a:srgbClr val="000000"/>
                  </a:solidFill>
                </c14:spPr>
              </c14:invertSolidFillFmt>
            </c:ext>
          </c:extLst>
          <c:val>
            <c:numRef>
              <c:f>'XL.1 WindCAD'!$A$21:$A$40</c:f>
              <c:numCach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val>
          <c:smooth val="0"/>
        </c:ser>
        <c:ser>
          <c:idx val="1"/>
          <c:order val="1"/>
          <c:tx>
            <c:strRef>
              <c:f>'XL.1 WindCAD'!$B$20</c:f>
              <c:strCache>
                <c:ptCount val="1"/>
                <c:pt idx="0">
                  <c:v>snaga (W)</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val>
            <c:numRef>
              <c:f>'XL.1 WindCAD'!$B$21:$B$40</c:f>
              <c:numCache>
                <c:ptCount val="20"/>
                <c:pt idx="0">
                  <c:v>0</c:v>
                </c:pt>
                <c:pt idx="1">
                  <c:v>1.998164</c:v>
                </c:pt>
                <c:pt idx="2">
                  <c:v>21.979804</c:v>
                </c:pt>
                <c:pt idx="3">
                  <c:v>59.94492</c:v>
                </c:pt>
                <c:pt idx="4">
                  <c:v>124.88525</c:v>
                </c:pt>
                <c:pt idx="5">
                  <c:v>229.78886</c:v>
                </c:pt>
                <c:pt idx="6">
                  <c:v>374.65575</c:v>
                </c:pt>
                <c:pt idx="7">
                  <c:v>529.51346</c:v>
                </c:pt>
                <c:pt idx="8">
                  <c:v>699.3574</c:v>
                </c:pt>
                <c:pt idx="9">
                  <c:v>879.1921600000001</c:v>
                </c:pt>
                <c:pt idx="10">
                  <c:v>1069.01774</c:v>
                </c:pt>
                <c:pt idx="11">
                  <c:v>1198.8984</c:v>
                </c:pt>
                <c:pt idx="12">
                  <c:v>1228.87086</c:v>
                </c:pt>
                <c:pt idx="13">
                  <c:v>1198.8984</c:v>
                </c:pt>
                <c:pt idx="14">
                  <c:v>1148.9443</c:v>
                </c:pt>
                <c:pt idx="15">
                  <c:v>1093.99479</c:v>
                </c:pt>
                <c:pt idx="16">
                  <c:v>1039.04528</c:v>
                </c:pt>
                <c:pt idx="17">
                  <c:v>989.09118</c:v>
                </c:pt>
                <c:pt idx="18">
                  <c:v>939.13708</c:v>
                </c:pt>
                <c:pt idx="19">
                  <c:v>889.18298</c:v>
                </c:pt>
              </c:numCache>
            </c:numRef>
          </c:val>
          <c:smooth val="0"/>
        </c:ser>
        <c:ser>
          <c:idx val="2"/>
          <c:order val="2"/>
          <c:tx>
            <c:strRef>
              <c:f>'XL.1 WindCAD'!$D$20</c:f>
              <c:strCache>
                <c:ptCount val="1"/>
                <c:pt idx="0">
                  <c:v>verovatoca vetra (f)</c:v>
                </c:pt>
              </c:strCache>
            </c:strRef>
          </c:tx>
          <c:extLst>
            <c:ext xmlns:c14="http://schemas.microsoft.com/office/drawing/2007/8/2/chart" uri="{6F2FDCE9-48DA-4B69-8628-5D25D57E5C99}">
              <c14:invertSolidFillFmt>
                <c14:spPr>
                  <a:solidFill>
                    <a:srgbClr val="000000"/>
                  </a:solidFill>
                </c14:spPr>
              </c14:invertSolidFillFmt>
            </c:ext>
          </c:extLst>
          <c:val>
            <c:numRef>
              <c:f>'XL.1 WindCAD'!$D$21:$D$40</c:f>
              <c:numCache>
                <c:ptCount val="20"/>
                <c:pt idx="0">
                  <c:v>0.07371513177436376</c:v>
                </c:pt>
                <c:pt idx="1">
                  <c:v>0.131428884792271</c:v>
                </c:pt>
                <c:pt idx="2">
                  <c:v>0.16278799846894762</c:v>
                </c:pt>
                <c:pt idx="3">
                  <c:v>0.1660112586105155</c:v>
                </c:pt>
                <c:pt idx="4">
                  <c:v>0.1470144752044031</c:v>
                </c:pt>
                <c:pt idx="5">
                  <c:v>0.11576839368675641</c:v>
                </c:pt>
                <c:pt idx="6">
                  <c:v>0.08209592130987585</c:v>
                </c:pt>
                <c:pt idx="7">
                  <c:v>0.05282438294316623</c:v>
                </c:pt>
                <c:pt idx="8">
                  <c:v>0.030991598731893277</c:v>
                </c:pt>
                <c:pt idx="9">
                  <c:v>0.016633920318058996</c:v>
                </c:pt>
                <c:pt idx="10">
                  <c:v>0.008186845006006234</c:v>
                </c:pt>
                <c:pt idx="11">
                  <c:v>0.0037014383162775584</c:v>
                </c:pt>
                <c:pt idx="12">
                  <c:v>0.0015393384956572961</c:v>
                </c:pt>
                <c:pt idx="13">
                  <c:v>0.0005894628533427686</c:v>
                </c:pt>
                <c:pt idx="14">
                  <c:v>0.0002080144066384158</c:v>
                </c:pt>
                <c:pt idx="15">
                  <c:v>6.769116794327823E-05</c:v>
                </c:pt>
                <c:pt idx="16">
                  <c:v>2.0323894711607623E-05</c:v>
                </c:pt>
                <c:pt idx="17">
                  <c:v>5.632648247509586E-06</c:v>
                </c:pt>
                <c:pt idx="18">
                  <c:v>1.4414910761372027E-06</c:v>
                </c:pt>
                <c:pt idx="19">
                  <c:v>3.4075536703174284E-07</c:v>
                </c:pt>
              </c:numCache>
            </c:numRef>
          </c:val>
          <c:smooth val="0"/>
        </c:ser>
        <c:ser>
          <c:idx val="3"/>
          <c:order val="3"/>
          <c:tx>
            <c:strRef>
              <c:f>'XL.1 WindCAD'!$E$20</c:f>
              <c:strCache>
                <c:ptCount val="1"/>
                <c:pt idx="0">
                  <c:v>Net W @ V</c:v>
                </c:pt>
              </c:strCache>
            </c:strRef>
          </c:tx>
          <c:extLst>
            <c:ext xmlns:c14="http://schemas.microsoft.com/office/drawing/2007/8/2/chart" uri="{6F2FDCE9-48DA-4B69-8628-5D25D57E5C99}">
              <c14:invertSolidFillFmt>
                <c14:spPr>
                  <a:solidFill>
                    <a:srgbClr val="000000"/>
                  </a:solidFill>
                </c14:spPr>
              </c14:invertSolidFillFmt>
            </c:ext>
          </c:extLst>
          <c:val>
            <c:numRef>
              <c:f>'XL.1 WindCAD'!$E$21:$E$40</c:f>
              <c:numCache>
                <c:ptCount val="20"/>
                <c:pt idx="0">
                  <c:v>0</c:v>
                </c:pt>
                <c:pt idx="1">
                  <c:v>0.2626164661520634</c:v>
                </c:pt>
                <c:pt idx="2">
                  <c:v>3.578048299899769</c:v>
                </c:pt>
                <c:pt idx="3">
                  <c:v>9.951531616506664</c:v>
                </c:pt>
                <c:pt idx="4">
                  <c:v>18.359939489520684</c:v>
                </c:pt>
                <c:pt idx="5">
                  <c:v>26.602287209310955</c:v>
                </c:pt>
                <c:pt idx="6">
                  <c:v>30.75770897029252</c:v>
                </c:pt>
                <c:pt idx="7">
                  <c:v>27.971221784600935</c:v>
                </c:pt>
                <c:pt idx="8">
                  <c:v>21.67420391098018</c:v>
                </c:pt>
                <c:pt idx="9">
                  <c:v>14.624412333702177</c:v>
                </c:pt>
                <c:pt idx="10">
                  <c:v>8.75188254605107</c:v>
                </c:pt>
                <c:pt idx="11">
                  <c:v>4.437648475083859</c:v>
                </c:pt>
                <c:pt idx="12">
                  <c:v>1.8916482209894878</c:v>
                </c:pt>
                <c:pt idx="13">
                  <c:v>0.70670607173208</c:v>
                </c:pt>
                <c:pt idx="14">
                  <c:v>0.23899696682509003</c:v>
                </c:pt>
                <c:pt idx="15">
                  <c:v>0.0740537850589614</c:v>
                </c:pt>
                <c:pt idx="16">
                  <c:v>0.021117446871312864</c:v>
                </c:pt>
                <c:pt idx="17">
                  <c:v>0.005571202701654189</c:v>
                </c:pt>
                <c:pt idx="18">
                  <c:v>0.0013537577200895502</c:v>
                </c:pt>
                <c:pt idx="19">
                  <c:v>0.00030299387270827884</c:v>
                </c:pt>
              </c:numCache>
            </c:numRef>
          </c:val>
          <c:smooth val="0"/>
        </c:ser>
        <c:marker val="1"/>
        <c:axId val="22436720"/>
        <c:axId val="3824625"/>
      </c:lineChart>
      <c:catAx>
        <c:axId val="22436720"/>
        <c:scaling>
          <c:orientation val="minMax"/>
        </c:scaling>
        <c:axPos val="b"/>
        <c:delete val="0"/>
        <c:numFmt formatCode="General" sourceLinked="1"/>
        <c:majorTickMark val="out"/>
        <c:minorTickMark val="none"/>
        <c:tickLblPos val="nextTo"/>
        <c:crossAx val="3824625"/>
        <c:crosses val="autoZero"/>
        <c:auto val="1"/>
        <c:lblOffset val="100"/>
        <c:noMultiLvlLbl val="0"/>
      </c:catAx>
      <c:valAx>
        <c:axId val="3824625"/>
        <c:scaling>
          <c:orientation val="minMax"/>
        </c:scaling>
        <c:axPos val="l"/>
        <c:majorGridlines/>
        <c:delete val="0"/>
        <c:numFmt formatCode="General" sourceLinked="1"/>
        <c:majorTickMark val="out"/>
        <c:minorTickMark val="none"/>
        <c:tickLblPos val="nextTo"/>
        <c:crossAx val="224367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2"/>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19</xdr:row>
      <xdr:rowOff>66675</xdr:rowOff>
    </xdr:from>
    <xdr:to>
      <xdr:col>11</xdr:col>
      <xdr:colOff>152400</xdr:colOff>
      <xdr:row>40</xdr:row>
      <xdr:rowOff>9525</xdr:rowOff>
    </xdr:to>
    <xdr:sp>
      <xdr:nvSpPr>
        <xdr:cNvPr id="1" name="Text 1"/>
        <xdr:cNvSpPr txBox="1">
          <a:spLocks noChangeArrowheads="1"/>
        </xdr:cNvSpPr>
      </xdr:nvSpPr>
      <xdr:spPr>
        <a:xfrm>
          <a:off x="6105525" y="3876675"/>
          <a:ext cx="2905125" cy="3152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rPr>
            <a:t> racunice:
Verovatnoca (relativnost) brzine vetra se racuna tako sto se Weibull funkcija definise prema prosecnoj brzini vetra, i faktoru oblika, K. Da bi olaksali kalkulaciju, brzina vetra je podeljena na nekoliko sektora od 1 m/s  (kolona 1).Sektor snage vetra (W, kolona 2) je pomnozen Weibullovom konstantom brzine vetra (f. Kolona 3).  Kontra efekat (net w, kolona 4) je dodat prosecnoj izlaznoj snazi turbine, koji dobijamo od brzine vetra u tom sektoru. Suma ovih vrednosti je prosecna snaga izlaza turbine, na 24-oro casovnoj osnovi. 
Najbolji rezultat se ostvaruje kada se meri prosecna mesecna brzina vetra. Ne preporucuje se merenje dnevno ili po satu.
</a:t>
          </a:r>
        </a:p>
      </xdr:txBody>
    </xdr:sp>
    <xdr:clientData/>
  </xdr:twoCellAnchor>
  <xdr:twoCellAnchor>
    <xdr:from>
      <xdr:col>0</xdr:col>
      <xdr:colOff>0</xdr:colOff>
      <xdr:row>42</xdr:row>
      <xdr:rowOff>66675</xdr:rowOff>
    </xdr:from>
    <xdr:to>
      <xdr:col>7</xdr:col>
      <xdr:colOff>600075</xdr:colOff>
      <xdr:row>56</xdr:row>
      <xdr:rowOff>95250</xdr:rowOff>
    </xdr:to>
    <xdr:sp>
      <xdr:nvSpPr>
        <xdr:cNvPr id="2" name="Text 2"/>
        <xdr:cNvSpPr txBox="1">
          <a:spLocks noChangeArrowheads="1"/>
        </xdr:cNvSpPr>
      </xdr:nvSpPr>
      <xdr:spPr>
        <a:xfrm>
          <a:off x="0" y="7315200"/>
          <a:ext cx="6657975" cy="2886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rPr>
            <a:t>Uputstva:
Ulazne informacije:
Koristiti prosecnu mesecnu brzinu vetra K. Ukoliko ona nije poznata, uzeti za meru K sledece vrednosti: 2 (za kopnena mesta), 3 (za mesta blizu obale), 4 (za ostrvska mesta).
„vetar strmost“ tu je najbolje staviti 0.18. Ukoliko je grub terena ili ako su turbulencije jake, staviti 0.22. Za svaki ravan teren, ili otvoreno more staviti 0.110.
Visina vetrometra je za podatke koji se koriste za prosecnu brzinu vetra. Ukoliko je nepoznato, staviti vrednost 10.
Visina tornja zavisi od konstrukcije, do konstukcije. Primera radi: 24 metra.
Faktor turbulencije zavisi od mnogih stvari, te staviti 0.00 (0%) - 0.05 (5%) u vecini slucajeva.
U faktor sigurnosti staviti: 0.05 (5%) za vikend kuce, seoske kuce sa back-up (podrska) strujom.
0.15 (15%) - 0.25 (25%) za telekomunikacione „aplikacije“, sa back-up (podrska) strujom.
0.2 (20%) - 0.4 (40%) za visoko prioritetne lokacije bez back-up (podrska) struje. (trebalo bi da imaju solarne komponente)
Rezultati:
Stvarni rezultati mogu da variraju!
</a:t>
          </a:r>
        </a:p>
      </xdr:txBody>
    </xdr:sp>
    <xdr:clientData/>
  </xdr:twoCellAnchor>
  <xdr:twoCellAnchor>
    <xdr:from>
      <xdr:col>4</xdr:col>
      <xdr:colOff>219075</xdr:colOff>
      <xdr:row>3</xdr:row>
      <xdr:rowOff>123825</xdr:rowOff>
    </xdr:from>
    <xdr:to>
      <xdr:col>7</xdr:col>
      <xdr:colOff>180975</xdr:colOff>
      <xdr:row>6</xdr:row>
      <xdr:rowOff>152400</xdr:rowOff>
    </xdr:to>
    <xdr:sp>
      <xdr:nvSpPr>
        <xdr:cNvPr id="3" name="Text 3"/>
        <xdr:cNvSpPr txBox="1">
          <a:spLocks noChangeArrowheads="1"/>
        </xdr:cNvSpPr>
      </xdr:nvSpPr>
      <xdr:spPr>
        <a:xfrm>
          <a:off x="4629150" y="942975"/>
          <a:ext cx="1609725"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1" i="0" u="none" baseline="0">
              <a:solidFill>
                <a:srgbClr val="000000"/>
              </a:solidFill>
            </a:rPr>
            <a:t> 1 kW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tabSelected="1" workbookViewId="0" topLeftCell="A1">
      <selection activeCell="G29" sqref="G29"/>
    </sheetView>
  </sheetViews>
  <sheetFormatPr defaultColWidth="9.140625" defaultRowHeight="12.75"/>
  <cols>
    <col min="1" max="1" width="31.8515625" style="3" customWidth="1"/>
    <col min="2" max="2" width="11.421875" style="3" customWidth="1"/>
    <col min="3" max="3" width="1.7109375" style="3" customWidth="1"/>
    <col min="4" max="4" width="21.140625" style="3" customWidth="1"/>
    <col min="5" max="5" width="11.140625" style="3" customWidth="1"/>
    <col min="6" max="6" width="0.85546875" style="3" customWidth="1"/>
    <col min="7" max="7" width="12.7109375" style="3" customWidth="1"/>
    <col min="8" max="8" width="9.421875" style="3" customWidth="1"/>
    <col min="9" max="16384" width="10.8515625" style="3" customWidth="1"/>
  </cols>
  <sheetData>
    <row r="1" spans="1:8" ht="30.75" customHeight="1" thickBot="1" thickTop="1">
      <c r="A1" s="1" t="s">
        <v>18</v>
      </c>
      <c r="B1" s="2"/>
      <c r="C1" s="2"/>
      <c r="D1" s="2"/>
      <c r="E1" s="2"/>
      <c r="F1" s="2"/>
      <c r="G1" s="2"/>
      <c r="H1" s="2"/>
    </row>
    <row r="2" spans="1:8" ht="27" customHeight="1" thickBot="1">
      <c r="A2" s="4" t="s">
        <v>69</v>
      </c>
      <c r="B2" s="5"/>
      <c r="C2" s="5"/>
      <c r="D2" s="5"/>
      <c r="E2" s="5"/>
      <c r="F2" s="6"/>
      <c r="G2" s="6"/>
      <c r="H2" s="7"/>
    </row>
    <row r="3" spans="1:5" ht="6.75" customHeight="1">
      <c r="A3" s="8"/>
      <c r="B3" s="9"/>
      <c r="C3" s="9"/>
      <c r="D3" s="9"/>
      <c r="E3" s="9"/>
    </row>
    <row r="4" spans="1:5" ht="15" customHeight="1">
      <c r="A4" s="10" t="s">
        <v>19</v>
      </c>
      <c r="B4" s="11" t="s">
        <v>20</v>
      </c>
      <c r="C4" s="11"/>
      <c r="D4" s="84"/>
      <c r="E4" s="9"/>
    </row>
    <row r="5" spans="1:5" ht="15" customHeight="1">
      <c r="A5" s="12" t="s">
        <v>21</v>
      </c>
      <c r="B5" s="13" t="s">
        <v>22</v>
      </c>
      <c r="C5" s="13"/>
      <c r="D5" s="85"/>
      <c r="E5" s="9"/>
    </row>
    <row r="6" spans="1:5" ht="15" customHeight="1">
      <c r="A6" s="12" t="s">
        <v>26</v>
      </c>
      <c r="B6" s="14" t="s">
        <v>27</v>
      </c>
      <c r="C6" s="14"/>
      <c r="D6" s="85"/>
      <c r="E6" s="9"/>
    </row>
    <row r="7" spans="1:5" ht="15" customHeight="1">
      <c r="A7" s="15" t="s">
        <v>23</v>
      </c>
      <c r="B7" s="16">
        <f ca="1">NOW()</f>
        <v>38295.88137372685</v>
      </c>
      <c r="C7" s="16"/>
      <c r="D7" s="86"/>
      <c r="E7" s="9"/>
    </row>
    <row r="8" ht="10.5" customHeight="1"/>
    <row r="9" spans="1:7" ht="24.75" customHeight="1" thickBot="1">
      <c r="A9" s="17" t="s">
        <v>10</v>
      </c>
      <c r="B9" s="18"/>
      <c r="C9" s="19"/>
      <c r="D9" s="17" t="s">
        <v>11</v>
      </c>
      <c r="E9" s="20"/>
      <c r="F9" s="20"/>
      <c r="G9" s="21"/>
    </row>
    <row r="10" spans="1:8" ht="15" customHeight="1" thickBot="1">
      <c r="A10" s="22" t="s">
        <v>13</v>
      </c>
      <c r="B10" s="87">
        <v>4</v>
      </c>
      <c r="C10" s="23"/>
      <c r="D10" s="24"/>
      <c r="E10" s="22" t="s">
        <v>7</v>
      </c>
      <c r="F10" s="25"/>
      <c r="G10" s="26">
        <f>B10*((B15/B14)^B13)</f>
        <v>4.547897955240552</v>
      </c>
      <c r="H10" s="3" t="s">
        <v>17</v>
      </c>
    </row>
    <row r="11" spans="1:7" ht="15" customHeight="1" thickBot="1">
      <c r="A11" s="27" t="s">
        <v>12</v>
      </c>
      <c r="B11" s="87">
        <v>2</v>
      </c>
      <c r="C11" s="23"/>
      <c r="D11" s="24"/>
      <c r="E11" s="27" t="s">
        <v>2</v>
      </c>
      <c r="F11" s="25"/>
      <c r="G11" s="37">
        <f>-(B12*0.0000918)</f>
        <v>-0.000918</v>
      </c>
    </row>
    <row r="12" spans="1:7" ht="15" customHeight="1" thickBot="1">
      <c r="A12" s="27" t="s">
        <v>14</v>
      </c>
      <c r="B12" s="88">
        <v>10</v>
      </c>
      <c r="C12" s="29"/>
      <c r="D12" s="24"/>
      <c r="E12" s="27" t="s">
        <v>3</v>
      </c>
      <c r="F12" s="25"/>
      <c r="G12" s="28">
        <f>SUM(E21:E40)</f>
        <v>169.91125154787218</v>
      </c>
    </row>
    <row r="13" spans="1:7" ht="15" customHeight="1" thickBot="1">
      <c r="A13" s="27" t="s">
        <v>6</v>
      </c>
      <c r="B13" s="89">
        <v>0.2</v>
      </c>
      <c r="C13" s="30"/>
      <c r="D13" s="31"/>
      <c r="E13" s="32" t="s">
        <v>4</v>
      </c>
      <c r="F13" s="33"/>
      <c r="G13" s="34">
        <f>G12/1000*24*(1-$B$17)</f>
        <v>3.6700830334340386</v>
      </c>
    </row>
    <row r="14" spans="1:7" ht="15" customHeight="1" thickBot="1">
      <c r="A14" s="27" t="s">
        <v>68</v>
      </c>
      <c r="B14" s="87">
        <v>10</v>
      </c>
      <c r="C14" s="23"/>
      <c r="D14" s="24"/>
      <c r="E14" s="27" t="s">
        <v>5</v>
      </c>
      <c r="F14" s="35"/>
      <c r="G14" s="28">
        <f>G13*365</f>
        <v>1339.5803072034241</v>
      </c>
    </row>
    <row r="15" spans="1:7" ht="15" customHeight="1" thickBot="1">
      <c r="A15" s="27" t="s">
        <v>15</v>
      </c>
      <c r="B15" s="87">
        <v>19</v>
      </c>
      <c r="C15" s="23"/>
      <c r="D15" s="24"/>
      <c r="E15" s="27" t="s">
        <v>67</v>
      </c>
      <c r="F15" s="36"/>
      <c r="G15" s="28">
        <f>G14/12</f>
        <v>111.63169226695202</v>
      </c>
    </row>
    <row r="16" spans="1:7" ht="15" customHeight="1" thickBot="1">
      <c r="A16" s="27" t="s">
        <v>1</v>
      </c>
      <c r="B16" s="90">
        <v>0</v>
      </c>
      <c r="C16" s="38"/>
      <c r="D16" s="39"/>
      <c r="E16" s="40" t="s">
        <v>66</v>
      </c>
      <c r="F16" s="41"/>
      <c r="G16" s="42">
        <f>SUM(D23:D40)</f>
        <v>0.7884484783088849</v>
      </c>
    </row>
    <row r="17" spans="1:7" ht="15" customHeight="1" thickBot="1">
      <c r="A17" s="40" t="s">
        <v>28</v>
      </c>
      <c r="B17" s="90">
        <v>0.1</v>
      </c>
      <c r="C17" s="38"/>
      <c r="D17" s="9"/>
      <c r="E17" s="43"/>
      <c r="F17" s="38"/>
      <c r="G17" s="29"/>
    </row>
    <row r="18" spans="1:8" ht="4.5" customHeight="1" thickBot="1">
      <c r="A18" s="44"/>
      <c r="B18" s="45"/>
      <c r="C18" s="45"/>
      <c r="D18" s="44"/>
      <c r="E18" s="45"/>
      <c r="F18" s="45"/>
      <c r="G18" s="46"/>
      <c r="H18" s="46"/>
    </row>
    <row r="19" spans="1:8" ht="15.75" customHeight="1" thickTop="1">
      <c r="A19" s="47"/>
      <c r="F19" s="48"/>
      <c r="G19" s="13"/>
      <c r="H19" s="12"/>
    </row>
    <row r="20" spans="1:8" s="54" customFormat="1" ht="12" customHeight="1">
      <c r="A20" s="49" t="s">
        <v>16</v>
      </c>
      <c r="B20" s="50" t="s">
        <v>8</v>
      </c>
      <c r="C20" s="50"/>
      <c r="D20" s="50" t="s">
        <v>9</v>
      </c>
      <c r="E20" s="51" t="s">
        <v>0</v>
      </c>
      <c r="F20" s="52"/>
      <c r="G20" s="53"/>
      <c r="H20" s="53"/>
    </row>
    <row r="21" spans="1:8" s="54" customFormat="1" ht="12.75">
      <c r="A21" s="55">
        <v>1</v>
      </c>
      <c r="B21" s="56">
        <v>0</v>
      </c>
      <c r="C21" s="56"/>
      <c r="D21" s="57">
        <f aca="true" t="shared" si="0" ref="D21:D40">($B$11/($G$10/0.89))*((A21/($G$10/0.89))^($B$11-1))*(EXP(-((A21/($G$10/0.89))^$B$11)))</f>
        <v>0.07371513177436376</v>
      </c>
      <c r="E21" s="58">
        <f aca="true" t="shared" si="1" ref="E21:E40">B21*D21</f>
        <v>0</v>
      </c>
      <c r="F21" s="59"/>
      <c r="G21" s="9"/>
      <c r="H21" s="60"/>
    </row>
    <row r="22" spans="1:8" s="54" customFormat="1" ht="12">
      <c r="A22" s="55">
        <v>2</v>
      </c>
      <c r="B22" s="56">
        <f>2*(1-$B$16)*(1+$G$11)</f>
        <v>1.998164</v>
      </c>
      <c r="C22" s="56"/>
      <c r="D22" s="57">
        <f t="shared" si="0"/>
        <v>0.131428884792271</v>
      </c>
      <c r="E22" s="58">
        <f t="shared" si="1"/>
        <v>0.2626164661520634</v>
      </c>
      <c r="F22" s="59"/>
      <c r="G22" s="61"/>
      <c r="H22" s="60"/>
    </row>
    <row r="23" spans="1:8" s="54" customFormat="1" ht="12">
      <c r="A23" s="55">
        <v>3</v>
      </c>
      <c r="B23" s="56">
        <f>22*(1-$B$16)*(1+$G$11)</f>
        <v>21.979804</v>
      </c>
      <c r="C23" s="56"/>
      <c r="D23" s="57">
        <f t="shared" si="0"/>
        <v>0.16278799846894762</v>
      </c>
      <c r="E23" s="58">
        <f t="shared" si="1"/>
        <v>3.578048299899769</v>
      </c>
      <c r="F23" s="59"/>
      <c r="G23" s="61"/>
      <c r="H23" s="60"/>
    </row>
    <row r="24" spans="1:8" s="54" customFormat="1" ht="12">
      <c r="A24" s="55">
        <v>4</v>
      </c>
      <c r="B24" s="56">
        <f>60*(1-$B$16)*(1+$G$11)</f>
        <v>59.94492</v>
      </c>
      <c r="C24" s="56"/>
      <c r="D24" s="57">
        <f t="shared" si="0"/>
        <v>0.1660112586105155</v>
      </c>
      <c r="E24" s="58">
        <f t="shared" si="1"/>
        <v>9.951531616506664</v>
      </c>
      <c r="F24" s="59"/>
      <c r="G24" s="61"/>
      <c r="H24" s="60"/>
    </row>
    <row r="25" spans="1:8" s="54" customFormat="1" ht="12">
      <c r="A25" s="55">
        <v>5</v>
      </c>
      <c r="B25" s="56">
        <f>125*(1-$B$16)*(1+$G$11)</f>
        <v>124.88525</v>
      </c>
      <c r="C25" s="56"/>
      <c r="D25" s="57">
        <f t="shared" si="0"/>
        <v>0.1470144752044031</v>
      </c>
      <c r="E25" s="58">
        <f t="shared" si="1"/>
        <v>18.359939489520684</v>
      </c>
      <c r="F25" s="59"/>
      <c r="G25" s="61"/>
      <c r="H25" s="60"/>
    </row>
    <row r="26" spans="1:8" s="54" customFormat="1" ht="12">
      <c r="A26" s="55">
        <v>6</v>
      </c>
      <c r="B26" s="56">
        <f>230*(1-$B$16)*(1+$G$11)</f>
        <v>229.78886</v>
      </c>
      <c r="C26" s="56"/>
      <c r="D26" s="57">
        <f t="shared" si="0"/>
        <v>0.11576839368675641</v>
      </c>
      <c r="E26" s="58">
        <f t="shared" si="1"/>
        <v>26.602287209310955</v>
      </c>
      <c r="F26" s="59"/>
      <c r="G26" s="61"/>
      <c r="H26" s="60"/>
    </row>
    <row r="27" spans="1:8" s="54" customFormat="1" ht="12">
      <c r="A27" s="55">
        <v>7</v>
      </c>
      <c r="B27" s="56">
        <f>375*(1-$B$16)*(1+$G$11)</f>
        <v>374.65575</v>
      </c>
      <c r="C27" s="56"/>
      <c r="D27" s="57">
        <f t="shared" si="0"/>
        <v>0.08209592130987585</v>
      </c>
      <c r="E27" s="58">
        <f t="shared" si="1"/>
        <v>30.75770897029252</v>
      </c>
      <c r="F27" s="59"/>
      <c r="G27" s="61"/>
      <c r="H27" s="60"/>
    </row>
    <row r="28" spans="1:8" s="54" customFormat="1" ht="12">
      <c r="A28" s="55">
        <v>8</v>
      </c>
      <c r="B28" s="56">
        <f>530*(1-$B$16)*(1+$G$11)</f>
        <v>529.51346</v>
      </c>
      <c r="C28" s="56"/>
      <c r="D28" s="57">
        <f t="shared" si="0"/>
        <v>0.05282438294316623</v>
      </c>
      <c r="E28" s="58">
        <f t="shared" si="1"/>
        <v>27.971221784600935</v>
      </c>
      <c r="F28" s="59"/>
      <c r="G28" s="61"/>
      <c r="H28" s="60"/>
    </row>
    <row r="29" spans="1:8" s="54" customFormat="1" ht="12">
      <c r="A29" s="55">
        <v>9</v>
      </c>
      <c r="B29" s="56">
        <f>700*(1-$B$16)*(1+$G$11)</f>
        <v>699.3574</v>
      </c>
      <c r="C29" s="56"/>
      <c r="D29" s="57">
        <f t="shared" si="0"/>
        <v>0.030991598731893277</v>
      </c>
      <c r="E29" s="58">
        <f t="shared" si="1"/>
        <v>21.67420391098018</v>
      </c>
      <c r="F29" s="59"/>
      <c r="G29" s="61"/>
      <c r="H29" s="60"/>
    </row>
    <row r="30" spans="1:8" s="54" customFormat="1" ht="12">
      <c r="A30" s="55">
        <v>10</v>
      </c>
      <c r="B30" s="56">
        <f>880*(1-$B$16)*(1+$G$11)</f>
        <v>879.1921600000001</v>
      </c>
      <c r="C30" s="56"/>
      <c r="D30" s="57">
        <f t="shared" si="0"/>
        <v>0.016633920318058996</v>
      </c>
      <c r="E30" s="58">
        <f t="shared" si="1"/>
        <v>14.624412333702177</v>
      </c>
      <c r="F30" s="59"/>
      <c r="G30" s="61"/>
      <c r="H30" s="60"/>
    </row>
    <row r="31" spans="1:8" s="54" customFormat="1" ht="12">
      <c r="A31" s="55">
        <v>11</v>
      </c>
      <c r="B31" s="56">
        <f>1070*(1-$B$16)*(1+$G$11)</f>
        <v>1069.01774</v>
      </c>
      <c r="C31" s="56"/>
      <c r="D31" s="57">
        <f t="shared" si="0"/>
        <v>0.008186845006006234</v>
      </c>
      <c r="E31" s="58">
        <f t="shared" si="1"/>
        <v>8.75188254605107</v>
      </c>
      <c r="F31" s="59"/>
      <c r="G31" s="61"/>
      <c r="H31" s="60"/>
    </row>
    <row r="32" spans="1:8" s="54" customFormat="1" ht="12">
      <c r="A32" s="55">
        <v>12</v>
      </c>
      <c r="B32" s="56">
        <f>1200*(1-$B$16)*(1+$G$11)</f>
        <v>1198.8984</v>
      </c>
      <c r="C32" s="56"/>
      <c r="D32" s="57">
        <f t="shared" si="0"/>
        <v>0.0037014383162775584</v>
      </c>
      <c r="E32" s="58">
        <f t="shared" si="1"/>
        <v>4.437648475083859</v>
      </c>
      <c r="F32" s="59"/>
      <c r="G32" s="61"/>
      <c r="H32" s="60"/>
    </row>
    <row r="33" spans="1:8" s="54" customFormat="1" ht="12">
      <c r="A33" s="55">
        <v>13</v>
      </c>
      <c r="B33" s="56">
        <f>1230*(1-$B$16)*(1+$G$11)</f>
        <v>1228.87086</v>
      </c>
      <c r="C33" s="56"/>
      <c r="D33" s="57">
        <f t="shared" si="0"/>
        <v>0.0015393384956572961</v>
      </c>
      <c r="E33" s="58">
        <f t="shared" si="1"/>
        <v>1.8916482209894878</v>
      </c>
      <c r="F33" s="59"/>
      <c r="G33" s="61"/>
      <c r="H33" s="60"/>
    </row>
    <row r="34" spans="1:8" s="54" customFormat="1" ht="12">
      <c r="A34" s="55">
        <v>14</v>
      </c>
      <c r="B34" s="56">
        <f>1200*(1-$B$16)*(1+$G$11)</f>
        <v>1198.8984</v>
      </c>
      <c r="C34" s="56"/>
      <c r="D34" s="57">
        <f t="shared" si="0"/>
        <v>0.0005894628533427686</v>
      </c>
      <c r="E34" s="58">
        <f t="shared" si="1"/>
        <v>0.70670607173208</v>
      </c>
      <c r="F34" s="59"/>
      <c r="G34" s="61"/>
      <c r="H34" s="60"/>
    </row>
    <row r="35" spans="1:8" s="54" customFormat="1" ht="12">
      <c r="A35" s="55">
        <v>15</v>
      </c>
      <c r="B35" s="56">
        <f>1150*(1-$B$16)*(1+$G$11)</f>
        <v>1148.9443</v>
      </c>
      <c r="C35" s="56"/>
      <c r="D35" s="57">
        <f t="shared" si="0"/>
        <v>0.0002080144066384158</v>
      </c>
      <c r="E35" s="58">
        <f t="shared" si="1"/>
        <v>0.23899696682509003</v>
      </c>
      <c r="F35" s="59"/>
      <c r="G35" s="61"/>
      <c r="H35" s="60"/>
    </row>
    <row r="36" spans="1:8" s="54" customFormat="1" ht="12">
      <c r="A36" s="55">
        <v>16</v>
      </c>
      <c r="B36" s="56">
        <f>1095*(1-$B$16)*(1+$G$11)</f>
        <v>1093.99479</v>
      </c>
      <c r="C36" s="56"/>
      <c r="D36" s="57">
        <f t="shared" si="0"/>
        <v>6.769116794327823E-05</v>
      </c>
      <c r="E36" s="58">
        <f t="shared" si="1"/>
        <v>0.0740537850589614</v>
      </c>
      <c r="F36" s="59"/>
      <c r="G36" s="61"/>
      <c r="H36" s="60"/>
    </row>
    <row r="37" spans="1:8" s="54" customFormat="1" ht="12">
      <c r="A37" s="55">
        <v>17</v>
      </c>
      <c r="B37" s="56">
        <f>1040*(1-$B$16)*(1+$G$11)</f>
        <v>1039.04528</v>
      </c>
      <c r="C37" s="56"/>
      <c r="D37" s="57">
        <f t="shared" si="0"/>
        <v>2.0323894711607623E-05</v>
      </c>
      <c r="E37" s="58">
        <f t="shared" si="1"/>
        <v>0.021117446871312864</v>
      </c>
      <c r="F37" s="59"/>
      <c r="G37" s="61"/>
      <c r="H37" s="60"/>
    </row>
    <row r="38" spans="1:8" s="54" customFormat="1" ht="12">
      <c r="A38" s="55">
        <v>18</v>
      </c>
      <c r="B38" s="56">
        <f>990*(1-$B$16)*(1+$G$11)</f>
        <v>989.09118</v>
      </c>
      <c r="C38" s="56"/>
      <c r="D38" s="57">
        <f t="shared" si="0"/>
        <v>5.632648247509586E-06</v>
      </c>
      <c r="E38" s="58">
        <f t="shared" si="1"/>
        <v>0.005571202701654189</v>
      </c>
      <c r="F38" s="59"/>
      <c r="G38" s="61"/>
      <c r="H38" s="60"/>
    </row>
    <row r="39" spans="1:8" s="54" customFormat="1" ht="12">
      <c r="A39" s="55">
        <v>19</v>
      </c>
      <c r="B39" s="56">
        <f>940*(1-$B$16)*(1+$G$11)</f>
        <v>939.13708</v>
      </c>
      <c r="C39" s="56"/>
      <c r="D39" s="57">
        <f t="shared" si="0"/>
        <v>1.4414910761372027E-06</v>
      </c>
      <c r="E39" s="58">
        <f t="shared" si="1"/>
        <v>0.0013537577200895502</v>
      </c>
      <c r="F39" s="59"/>
      <c r="G39" s="61"/>
      <c r="H39" s="60"/>
    </row>
    <row r="40" spans="1:8" s="54" customFormat="1" ht="12">
      <c r="A40" s="62">
        <v>20</v>
      </c>
      <c r="B40" s="56">
        <f>890*(1-$B$16)*(1+$G$11)</f>
        <v>889.18298</v>
      </c>
      <c r="C40" s="63"/>
      <c r="D40" s="64">
        <f t="shared" si="0"/>
        <v>3.4075536703174284E-07</v>
      </c>
      <c r="E40" s="65">
        <f t="shared" si="1"/>
        <v>0.00030299387270827884</v>
      </c>
      <c r="F40" s="59"/>
      <c r="G40" s="61"/>
      <c r="H40" s="60"/>
    </row>
    <row r="41" spans="1:8" s="54" customFormat="1" ht="12">
      <c r="A41" s="66" t="s">
        <v>24</v>
      </c>
      <c r="B41" s="67" t="s">
        <v>25</v>
      </c>
      <c r="C41" s="68"/>
      <c r="D41" s="69">
        <f>SUM(D21:D40)</f>
        <v>0.9935924948755196</v>
      </c>
      <c r="E41" s="70">
        <f>SUM(E21:E40)</f>
        <v>169.91125154787218</v>
      </c>
      <c r="G41" s="61"/>
      <c r="H41" s="71"/>
    </row>
    <row r="42" spans="1:8" s="54" customFormat="1" ht="6" customHeight="1" thickBot="1">
      <c r="A42" s="46"/>
      <c r="B42" s="72"/>
      <c r="C42" s="72"/>
      <c r="D42" s="72"/>
      <c r="E42" s="72"/>
      <c r="F42" s="72"/>
      <c r="G42" s="72"/>
      <c r="H42" s="72"/>
    </row>
    <row r="43" spans="7:8" ht="13.5" thickTop="1">
      <c r="G43" s="9"/>
      <c r="H43" s="9"/>
    </row>
    <row r="50" ht="25.5" customHeight="1"/>
    <row r="54" ht="31.5" customHeight="1">
      <c r="I54" s="73"/>
    </row>
    <row r="55" ht="24" customHeight="1"/>
    <row r="56" ht="15.75" customHeight="1"/>
    <row r="57" spans="1:8" ht="13.5" thickBot="1">
      <c r="A57" s="46"/>
      <c r="B57" s="46"/>
      <c r="C57" s="46"/>
      <c r="D57" s="46"/>
      <c r="E57" s="46"/>
      <c r="F57" s="46"/>
      <c r="G57" s="46"/>
      <c r="H57" s="46"/>
    </row>
    <row r="58" spans="1:8" ht="13.5" thickTop="1">
      <c r="A58" s="9"/>
      <c r="B58" s="9"/>
      <c r="C58" s="9"/>
      <c r="D58" s="9"/>
      <c r="E58" s="9"/>
      <c r="F58" s="9"/>
      <c r="G58" s="9"/>
      <c r="H58" s="9"/>
    </row>
    <row r="59" spans="1:3" ht="12.75">
      <c r="A59" s="9"/>
      <c r="B59" s="9"/>
      <c r="C59" s="9"/>
    </row>
    <row r="60" spans="1:3" ht="12.75">
      <c r="A60" s="53"/>
      <c r="B60" s="53"/>
      <c r="C60" s="53"/>
    </row>
    <row r="61" spans="1:3" ht="12.75">
      <c r="A61" s="53"/>
      <c r="B61" s="61"/>
      <c r="C61" s="61"/>
    </row>
    <row r="62" spans="1:3" ht="12.75">
      <c r="A62" s="53"/>
      <c r="B62" s="61"/>
      <c r="C62" s="61"/>
    </row>
    <row r="63" spans="1:3" ht="12.75">
      <c r="A63" s="53"/>
      <c r="B63" s="61"/>
      <c r="C63" s="61"/>
    </row>
    <row r="64" spans="1:3" ht="12.75">
      <c r="A64" s="53"/>
      <c r="B64" s="61"/>
      <c r="C64" s="61"/>
    </row>
    <row r="65" spans="1:3" ht="12.75">
      <c r="A65" s="53"/>
      <c r="B65" s="61"/>
      <c r="C65" s="61"/>
    </row>
    <row r="66" spans="1:3" ht="12.75">
      <c r="A66" s="53"/>
      <c r="B66" s="61"/>
      <c r="C66" s="61"/>
    </row>
    <row r="67" spans="1:3" ht="12.75">
      <c r="A67" s="53"/>
      <c r="B67" s="61"/>
      <c r="C67" s="61"/>
    </row>
    <row r="68" spans="1:3" ht="12.75">
      <c r="A68" s="53"/>
      <c r="B68" s="61"/>
      <c r="C68" s="61"/>
    </row>
    <row r="69" spans="1:3" ht="12.75">
      <c r="A69" s="53"/>
      <c r="B69" s="61"/>
      <c r="C69" s="61"/>
    </row>
    <row r="70" spans="1:3" ht="12.75">
      <c r="A70" s="53"/>
      <c r="B70" s="61"/>
      <c r="C70" s="61"/>
    </row>
    <row r="71" spans="1:3" ht="12.75">
      <c r="A71" s="53"/>
      <c r="B71" s="61"/>
      <c r="C71" s="61"/>
    </row>
    <row r="72" spans="1:3" ht="12.75">
      <c r="A72" s="53"/>
      <c r="B72" s="61"/>
      <c r="C72" s="61"/>
    </row>
    <row r="73" spans="1:3" ht="12.75">
      <c r="A73" s="53"/>
      <c r="B73" s="61"/>
      <c r="C73" s="61"/>
    </row>
    <row r="74" spans="1:3" ht="12.75">
      <c r="A74" s="53"/>
      <c r="B74" s="61"/>
      <c r="C74" s="61"/>
    </row>
    <row r="75" spans="1:3" ht="12.75">
      <c r="A75" s="53"/>
      <c r="B75" s="61"/>
      <c r="C75" s="61"/>
    </row>
    <row r="76" spans="1:3" ht="12.75">
      <c r="A76" s="53"/>
      <c r="B76" s="61"/>
      <c r="C76" s="61"/>
    </row>
    <row r="77" spans="1:3" ht="12.75">
      <c r="A77" s="53"/>
      <c r="B77" s="61"/>
      <c r="C77" s="61"/>
    </row>
    <row r="78" spans="1:3" ht="12.75">
      <c r="A78" s="53"/>
      <c r="B78" s="61"/>
      <c r="C78" s="61"/>
    </row>
    <row r="79" spans="1:3" ht="12.75">
      <c r="A79" s="53"/>
      <c r="B79" s="61"/>
      <c r="C79" s="61"/>
    </row>
    <row r="80" spans="1:3" ht="12.75">
      <c r="A80" s="53"/>
      <c r="B80" s="61"/>
      <c r="C80" s="61"/>
    </row>
    <row r="81" spans="1:3" ht="12.75">
      <c r="A81" s="9"/>
      <c r="B81" s="9"/>
      <c r="C81" s="9"/>
    </row>
  </sheetData>
  <sheetProtection password="C7AF" sheet="1" objects="1" scenarios="1"/>
  <printOptions/>
  <pageMargins left="0.6" right="0.5" top="0.7" bottom="0.5" header="0.5" footer="0.5"/>
  <pageSetup fitToHeight="1" fitToWidth="1" orientation="portrait" scale="66" r:id="rId2"/>
  <drawing r:id="rId1"/>
</worksheet>
</file>

<file path=xl/worksheets/sheet2.xml><?xml version="1.0" encoding="utf-8"?>
<worksheet xmlns="http://schemas.openxmlformats.org/spreadsheetml/2006/main" xmlns:r="http://schemas.openxmlformats.org/officeDocument/2006/relationships">
  <dimension ref="A1:J692"/>
  <sheetViews>
    <sheetView workbookViewId="0" topLeftCell="A1">
      <selection activeCell="A1" sqref="A1:IV16384"/>
    </sheetView>
  </sheetViews>
  <sheetFormatPr defaultColWidth="9.140625" defaultRowHeight="12.75"/>
  <cols>
    <col min="1" max="1" width="17.28125" style="0" customWidth="1"/>
    <col min="2" max="2" width="17.140625" style="0" customWidth="1"/>
    <col min="3" max="3" width="11.28125" style="0" customWidth="1"/>
    <col min="4" max="4" width="1.7109375" style="0" customWidth="1"/>
    <col min="5" max="5" width="17.00390625" style="0" customWidth="1"/>
    <col min="6" max="6" width="11.140625" style="0" customWidth="1"/>
    <col min="7" max="7" width="7.57421875" style="83" customWidth="1"/>
    <col min="8" max="8" width="16.7109375" style="0" customWidth="1"/>
    <col min="9" max="9" width="11.8515625" style="0" customWidth="1"/>
  </cols>
  <sheetData>
    <row r="1" spans="1:2" ht="12.75">
      <c r="A1" s="74" t="s">
        <v>29</v>
      </c>
      <c r="B1" s="75" t="s">
        <v>30</v>
      </c>
    </row>
    <row r="2" spans="1:5" ht="12.75">
      <c r="A2" s="74"/>
      <c r="B2" s="76"/>
      <c r="E2" s="47" t="s">
        <v>64</v>
      </c>
    </row>
    <row r="3" spans="1:5" ht="12.75">
      <c r="A3" s="74" t="s">
        <v>31</v>
      </c>
      <c r="B3" s="75" t="s">
        <v>32</v>
      </c>
      <c r="E3" t="s">
        <v>63</v>
      </c>
    </row>
    <row r="4" spans="1:2" ht="12.75">
      <c r="A4" s="75"/>
      <c r="B4" s="76"/>
    </row>
    <row r="5" spans="1:5" ht="12.75">
      <c r="A5" s="74" t="s">
        <v>33</v>
      </c>
      <c r="B5" s="75" t="s">
        <v>34</v>
      </c>
      <c r="E5" s="47" t="s">
        <v>35</v>
      </c>
    </row>
    <row r="6" spans="1:5" ht="12.75">
      <c r="A6" s="74"/>
      <c r="B6" s="76"/>
      <c r="E6">
        <v>4.5</v>
      </c>
    </row>
    <row r="7" spans="1:2" ht="12.75">
      <c r="A7" s="74" t="s">
        <v>36</v>
      </c>
      <c r="B7" s="76" t="s">
        <v>37</v>
      </c>
    </row>
    <row r="8" spans="1:5" ht="12.75">
      <c r="A8" s="74"/>
      <c r="B8" s="76"/>
      <c r="E8" s="47" t="s">
        <v>38</v>
      </c>
    </row>
    <row r="9" spans="1:5" ht="12.75">
      <c r="A9" s="74" t="s">
        <v>39</v>
      </c>
      <c r="B9" s="76" t="s">
        <v>40</v>
      </c>
      <c r="E9">
        <v>44.7</v>
      </c>
    </row>
    <row r="10" spans="1:2" ht="12.75">
      <c r="A10" s="74"/>
      <c r="B10" s="76"/>
    </row>
    <row r="11" spans="1:2" ht="14.25">
      <c r="A11" s="74" t="s">
        <v>41</v>
      </c>
      <c r="B11" s="76" t="s">
        <v>42</v>
      </c>
    </row>
    <row r="12" spans="1:2" ht="12.75">
      <c r="A12" s="74"/>
      <c r="B12" s="76"/>
    </row>
    <row r="13" spans="1:2" ht="12.75">
      <c r="A13" s="74" t="s">
        <v>43</v>
      </c>
      <c r="B13" s="76" t="s">
        <v>44</v>
      </c>
    </row>
    <row r="14" spans="1:5" ht="12.75">
      <c r="A14" s="74"/>
      <c r="B14" s="76"/>
      <c r="E14">
        <v>1.60934271252583</v>
      </c>
    </row>
    <row r="15" spans="1:2" ht="12.75">
      <c r="A15" s="74" t="s">
        <v>45</v>
      </c>
      <c r="B15" s="76" t="s">
        <v>46</v>
      </c>
    </row>
    <row r="16" spans="1:2" ht="12.75">
      <c r="A16" s="74"/>
      <c r="B16" s="76"/>
    </row>
    <row r="17" spans="1:9" ht="12.75">
      <c r="A17" s="74" t="s">
        <v>47</v>
      </c>
      <c r="B17" s="76" t="s">
        <v>48</v>
      </c>
      <c r="H17" s="47" t="s">
        <v>49</v>
      </c>
      <c r="I17">
        <v>1</v>
      </c>
    </row>
    <row r="18" ht="12.75">
      <c r="B18" s="3"/>
    </row>
    <row r="19" spans="1:8" ht="12.75">
      <c r="A19" s="74" t="s">
        <v>50</v>
      </c>
      <c r="B19" s="74"/>
      <c r="C19" s="74"/>
      <c r="E19" s="47" t="s">
        <v>51</v>
      </c>
      <c r="H19" s="47" t="s">
        <v>52</v>
      </c>
    </row>
    <row r="20" spans="1:9" ht="12.75">
      <c r="A20" s="77" t="s">
        <v>61</v>
      </c>
      <c r="B20" s="77" t="s">
        <v>60</v>
      </c>
      <c r="C20" s="78" t="s">
        <v>62</v>
      </c>
      <c r="E20" s="79" t="s">
        <v>65</v>
      </c>
      <c r="F20" s="79" t="s">
        <v>62</v>
      </c>
      <c r="G20" s="77" t="s">
        <v>60</v>
      </c>
      <c r="H20" s="79" t="s">
        <v>53</v>
      </c>
      <c r="I20" s="79" t="s">
        <v>54</v>
      </c>
    </row>
    <row r="21" spans="1:9" ht="12.75">
      <c r="A21" s="80">
        <v>0</v>
      </c>
      <c r="B21" s="80">
        <f>ROUND(A21*3.5999971200023,1)</f>
        <v>0</v>
      </c>
      <c r="C21" s="81">
        <v>0</v>
      </c>
      <c r="E21" s="82">
        <v>0</v>
      </c>
      <c r="F21" s="81">
        <f>LOOKUP($E$21:$E$621,$B$21:$B$51,$C$21:$C$51)</f>
        <v>0</v>
      </c>
      <c r="G21" s="83">
        <f>E21*$E$14</f>
        <v>0</v>
      </c>
      <c r="H21" s="82">
        <v>0</v>
      </c>
      <c r="I21" s="81">
        <f aca="true" t="shared" si="0" ref="I21:I84">$F21*$I$17/$B$5</f>
        <v>0</v>
      </c>
    </row>
    <row r="22" spans="1:9" ht="12.75">
      <c r="A22" s="80">
        <v>1</v>
      </c>
      <c r="B22" s="80">
        <f aca="true" t="shared" si="1" ref="B22:B51">ROUND(A22*3.5999971200023,1)</f>
        <v>3.6</v>
      </c>
      <c r="C22" s="81">
        <v>0</v>
      </c>
      <c r="E22" s="80">
        <v>0.1</v>
      </c>
      <c r="F22" s="81">
        <f aca="true" t="shared" si="2" ref="F22:F42">F21+(($F$43-$F$21)/(ROW($F$43)-ROW($F$21)))</f>
        <v>0</v>
      </c>
      <c r="G22" s="83">
        <f aca="true" t="shared" si="3" ref="G22:G85">E22*$E$14</f>
        <v>0.160934271252583</v>
      </c>
      <c r="H22" s="80">
        <v>0.1</v>
      </c>
      <c r="I22" s="81">
        <f t="shared" si="0"/>
        <v>0</v>
      </c>
    </row>
    <row r="23" spans="1:9" ht="12.75">
      <c r="A23" s="80">
        <v>2</v>
      </c>
      <c r="B23" s="80">
        <f t="shared" si="1"/>
        <v>7.2</v>
      </c>
      <c r="C23" s="81">
        <v>0.002</v>
      </c>
      <c r="E23" s="80">
        <v>0.2</v>
      </c>
      <c r="F23" s="81">
        <f t="shared" si="2"/>
        <v>0</v>
      </c>
      <c r="G23" s="83">
        <f t="shared" si="3"/>
        <v>0.321868542505166</v>
      </c>
      <c r="H23" s="80">
        <v>0.2</v>
      </c>
      <c r="I23" s="81">
        <f t="shared" si="0"/>
        <v>0</v>
      </c>
    </row>
    <row r="24" spans="1:9" ht="12.75">
      <c r="A24" s="80">
        <v>3</v>
      </c>
      <c r="B24" s="80">
        <f t="shared" si="1"/>
        <v>10.8</v>
      </c>
      <c r="C24" s="81">
        <v>0.022</v>
      </c>
      <c r="E24" s="80">
        <v>0.3</v>
      </c>
      <c r="F24" s="81">
        <f t="shared" si="2"/>
        <v>0</v>
      </c>
      <c r="G24" s="83">
        <f t="shared" si="3"/>
        <v>0.48280281375774897</v>
      </c>
      <c r="H24" s="80">
        <v>0.3</v>
      </c>
      <c r="I24" s="81">
        <f t="shared" si="0"/>
        <v>0</v>
      </c>
    </row>
    <row r="25" spans="1:9" ht="12.75">
      <c r="A25" s="80">
        <v>4</v>
      </c>
      <c r="B25" s="80">
        <f t="shared" si="1"/>
        <v>14.4</v>
      </c>
      <c r="C25" s="81">
        <v>0.06</v>
      </c>
      <c r="E25" s="80">
        <v>0.4</v>
      </c>
      <c r="F25" s="81">
        <f t="shared" si="2"/>
        <v>0</v>
      </c>
      <c r="G25" s="83">
        <f t="shared" si="3"/>
        <v>0.643737085010332</v>
      </c>
      <c r="H25" s="80">
        <v>0.4</v>
      </c>
      <c r="I25" s="81">
        <f t="shared" si="0"/>
        <v>0</v>
      </c>
    </row>
    <row r="26" spans="1:9" ht="12.75">
      <c r="A26" s="80">
        <v>5</v>
      </c>
      <c r="B26" s="80">
        <f t="shared" si="1"/>
        <v>18</v>
      </c>
      <c r="C26" s="81">
        <v>0.125</v>
      </c>
      <c r="E26" s="80">
        <v>0.5</v>
      </c>
      <c r="F26" s="81">
        <f t="shared" si="2"/>
        <v>0</v>
      </c>
      <c r="G26" s="83">
        <f t="shared" si="3"/>
        <v>0.804671356262915</v>
      </c>
      <c r="H26" s="80">
        <v>0.5</v>
      </c>
      <c r="I26" s="81">
        <f t="shared" si="0"/>
        <v>0</v>
      </c>
    </row>
    <row r="27" spans="1:9" ht="12.75">
      <c r="A27" s="80">
        <v>6</v>
      </c>
      <c r="B27" s="80">
        <f t="shared" si="1"/>
        <v>21.6</v>
      </c>
      <c r="C27" s="81">
        <v>0.23</v>
      </c>
      <c r="E27" s="80">
        <v>0.6</v>
      </c>
      <c r="F27" s="81">
        <f t="shared" si="2"/>
        <v>0</v>
      </c>
      <c r="G27" s="83">
        <f t="shared" si="3"/>
        <v>0.9656056275154979</v>
      </c>
      <c r="H27" s="80">
        <v>0.6</v>
      </c>
      <c r="I27" s="81">
        <f t="shared" si="0"/>
        <v>0</v>
      </c>
    </row>
    <row r="28" spans="1:9" ht="12.75">
      <c r="A28" s="80">
        <v>7</v>
      </c>
      <c r="B28" s="80">
        <f t="shared" si="1"/>
        <v>25.2</v>
      </c>
      <c r="C28" s="81">
        <v>0.375</v>
      </c>
      <c r="E28" s="80">
        <v>0.7</v>
      </c>
      <c r="F28" s="81">
        <f t="shared" si="2"/>
        <v>0</v>
      </c>
      <c r="G28" s="83">
        <f t="shared" si="3"/>
        <v>1.1265398987680808</v>
      </c>
      <c r="H28" s="80">
        <v>0.7</v>
      </c>
      <c r="I28" s="81">
        <f t="shared" si="0"/>
        <v>0</v>
      </c>
    </row>
    <row r="29" spans="1:9" ht="12.75">
      <c r="A29" s="80">
        <v>8</v>
      </c>
      <c r="B29" s="80">
        <f t="shared" si="1"/>
        <v>28.8</v>
      </c>
      <c r="C29" s="81">
        <v>0.53</v>
      </c>
      <c r="E29" s="80">
        <v>0.8</v>
      </c>
      <c r="F29" s="81">
        <f t="shared" si="2"/>
        <v>0</v>
      </c>
      <c r="G29" s="83">
        <f t="shared" si="3"/>
        <v>1.287474170020664</v>
      </c>
      <c r="H29" s="80">
        <v>0.8</v>
      </c>
      <c r="I29" s="81">
        <f t="shared" si="0"/>
        <v>0</v>
      </c>
    </row>
    <row r="30" spans="1:9" ht="12.75">
      <c r="A30" s="80">
        <v>9</v>
      </c>
      <c r="B30" s="80">
        <f t="shared" si="1"/>
        <v>32.4</v>
      </c>
      <c r="C30" s="81">
        <v>0.7</v>
      </c>
      <c r="E30" s="80">
        <v>0.9</v>
      </c>
      <c r="F30" s="81">
        <f t="shared" si="2"/>
        <v>0</v>
      </c>
      <c r="G30" s="83">
        <f t="shared" si="3"/>
        <v>1.448408441273247</v>
      </c>
      <c r="H30" s="80">
        <v>0.9</v>
      </c>
      <c r="I30" s="81">
        <f t="shared" si="0"/>
        <v>0</v>
      </c>
    </row>
    <row r="31" spans="1:9" ht="12.75">
      <c r="A31" s="80">
        <v>10</v>
      </c>
      <c r="B31" s="80">
        <f t="shared" si="1"/>
        <v>36</v>
      </c>
      <c r="C31" s="81">
        <v>0.88</v>
      </c>
      <c r="E31" s="80">
        <v>1</v>
      </c>
      <c r="F31" s="81">
        <f t="shared" si="2"/>
        <v>0</v>
      </c>
      <c r="G31" s="83">
        <f t="shared" si="3"/>
        <v>1.60934271252583</v>
      </c>
      <c r="H31" s="80">
        <v>1</v>
      </c>
      <c r="I31" s="81">
        <f t="shared" si="0"/>
        <v>0</v>
      </c>
    </row>
    <row r="32" spans="1:9" ht="12.75">
      <c r="A32" s="80">
        <v>11</v>
      </c>
      <c r="B32" s="80">
        <f t="shared" si="1"/>
        <v>39.6</v>
      </c>
      <c r="C32" s="81">
        <v>1.07</v>
      </c>
      <c r="E32" s="80">
        <v>1.1</v>
      </c>
      <c r="F32" s="81">
        <f t="shared" si="2"/>
        <v>0</v>
      </c>
      <c r="G32" s="83">
        <f t="shared" si="3"/>
        <v>1.7702769837784131</v>
      </c>
      <c r="H32" s="80">
        <v>1.1</v>
      </c>
      <c r="I32" s="81">
        <f t="shared" si="0"/>
        <v>0</v>
      </c>
    </row>
    <row r="33" spans="1:9" ht="12.75">
      <c r="A33" s="80">
        <v>12</v>
      </c>
      <c r="B33" s="80">
        <f t="shared" si="1"/>
        <v>43.2</v>
      </c>
      <c r="C33" s="81">
        <v>1.2</v>
      </c>
      <c r="E33" s="80">
        <v>1.2</v>
      </c>
      <c r="F33" s="81">
        <f t="shared" si="2"/>
        <v>0</v>
      </c>
      <c r="G33" s="83">
        <f t="shared" si="3"/>
        <v>1.9312112550309959</v>
      </c>
      <c r="H33" s="80">
        <v>1.2</v>
      </c>
      <c r="I33" s="81">
        <f t="shared" si="0"/>
        <v>0</v>
      </c>
    </row>
    <row r="34" spans="1:9" ht="12.75">
      <c r="A34" s="80">
        <v>13</v>
      </c>
      <c r="B34" s="80">
        <f t="shared" si="1"/>
        <v>46.8</v>
      </c>
      <c r="C34" s="81">
        <v>1.23</v>
      </c>
      <c r="E34" s="80">
        <v>1.3</v>
      </c>
      <c r="F34" s="81">
        <f t="shared" si="2"/>
        <v>0</v>
      </c>
      <c r="G34" s="83">
        <f t="shared" si="3"/>
        <v>2.092145526283579</v>
      </c>
      <c r="H34" s="80">
        <v>1.3</v>
      </c>
      <c r="I34" s="81">
        <f t="shared" si="0"/>
        <v>0</v>
      </c>
    </row>
    <row r="35" spans="1:9" ht="12.75">
      <c r="A35" s="80">
        <v>14</v>
      </c>
      <c r="B35" s="80">
        <f t="shared" si="1"/>
        <v>50.4</v>
      </c>
      <c r="C35" s="81">
        <v>1.2</v>
      </c>
      <c r="E35" s="80">
        <v>1.4</v>
      </c>
      <c r="F35" s="81">
        <f t="shared" si="2"/>
        <v>0</v>
      </c>
      <c r="G35" s="83">
        <f t="shared" si="3"/>
        <v>2.2530797975361616</v>
      </c>
      <c r="H35" s="80">
        <v>1.4</v>
      </c>
      <c r="I35" s="81">
        <f t="shared" si="0"/>
        <v>0</v>
      </c>
    </row>
    <row r="36" spans="1:9" ht="12.75">
      <c r="A36" s="80">
        <v>15</v>
      </c>
      <c r="B36" s="80">
        <f t="shared" si="1"/>
        <v>54</v>
      </c>
      <c r="C36" s="81">
        <v>1.15</v>
      </c>
      <c r="E36" s="80">
        <v>1.5</v>
      </c>
      <c r="F36" s="81">
        <f t="shared" si="2"/>
        <v>0</v>
      </c>
      <c r="G36" s="83">
        <f t="shared" si="3"/>
        <v>2.414014068788745</v>
      </c>
      <c r="H36" s="80">
        <v>1.5</v>
      </c>
      <c r="I36" s="81">
        <f t="shared" si="0"/>
        <v>0</v>
      </c>
    </row>
    <row r="37" spans="1:9" ht="12.75">
      <c r="A37" s="80">
        <v>16</v>
      </c>
      <c r="B37" s="80">
        <f t="shared" si="1"/>
        <v>57.6</v>
      </c>
      <c r="C37" s="81">
        <v>1.095</v>
      </c>
      <c r="E37" s="80">
        <v>1.6</v>
      </c>
      <c r="F37" s="81">
        <f t="shared" si="2"/>
        <v>0</v>
      </c>
      <c r="G37" s="83">
        <f t="shared" si="3"/>
        <v>2.574948340041328</v>
      </c>
      <c r="H37" s="80">
        <v>1.6</v>
      </c>
      <c r="I37" s="81">
        <f t="shared" si="0"/>
        <v>0</v>
      </c>
    </row>
    <row r="38" spans="1:9" ht="12.75">
      <c r="A38" s="80">
        <v>17</v>
      </c>
      <c r="B38" s="80">
        <f t="shared" si="1"/>
        <v>61.2</v>
      </c>
      <c r="C38" s="81">
        <v>1.04</v>
      </c>
      <c r="E38" s="80">
        <v>1.7</v>
      </c>
      <c r="F38" s="81">
        <f t="shared" si="2"/>
        <v>0</v>
      </c>
      <c r="G38" s="83">
        <f t="shared" si="3"/>
        <v>2.7358826112939107</v>
      </c>
      <c r="H38" s="80">
        <v>1.7</v>
      </c>
      <c r="I38" s="81">
        <f t="shared" si="0"/>
        <v>0</v>
      </c>
    </row>
    <row r="39" spans="1:9" ht="12.75">
      <c r="A39" s="80">
        <v>18</v>
      </c>
      <c r="B39" s="80">
        <f t="shared" si="1"/>
        <v>64.8</v>
      </c>
      <c r="C39" s="81">
        <v>0.99</v>
      </c>
      <c r="E39" s="80">
        <v>1.8</v>
      </c>
      <c r="F39" s="81">
        <f t="shared" si="2"/>
        <v>0</v>
      </c>
      <c r="G39" s="83">
        <f t="shared" si="3"/>
        <v>2.896816882546494</v>
      </c>
      <c r="H39" s="80">
        <v>1.8</v>
      </c>
      <c r="I39" s="81">
        <f t="shared" si="0"/>
        <v>0</v>
      </c>
    </row>
    <row r="40" spans="1:9" ht="12.75">
      <c r="A40" s="80">
        <v>19</v>
      </c>
      <c r="B40" s="80">
        <f t="shared" si="1"/>
        <v>68.4</v>
      </c>
      <c r="C40" s="81">
        <v>0.94</v>
      </c>
      <c r="E40" s="80">
        <v>1.9</v>
      </c>
      <c r="F40" s="81">
        <f t="shared" si="2"/>
        <v>0</v>
      </c>
      <c r="G40" s="83">
        <f t="shared" si="3"/>
        <v>3.0577511537990767</v>
      </c>
      <c r="H40" s="80">
        <v>1.9</v>
      </c>
      <c r="I40" s="81">
        <f t="shared" si="0"/>
        <v>0</v>
      </c>
    </row>
    <row r="41" spans="1:9" ht="12.75">
      <c r="A41" s="80">
        <v>20</v>
      </c>
      <c r="B41" s="80">
        <f t="shared" si="1"/>
        <v>72</v>
      </c>
      <c r="C41" s="81">
        <v>0.89</v>
      </c>
      <c r="E41" s="80">
        <v>2</v>
      </c>
      <c r="F41" s="81">
        <f t="shared" si="2"/>
        <v>0</v>
      </c>
      <c r="G41" s="83">
        <f t="shared" si="3"/>
        <v>3.21868542505166</v>
      </c>
      <c r="H41" s="80">
        <v>2</v>
      </c>
      <c r="I41" s="81">
        <f t="shared" si="0"/>
        <v>0</v>
      </c>
    </row>
    <row r="42" spans="1:9" ht="12.75">
      <c r="A42" s="80">
        <v>21</v>
      </c>
      <c r="B42" s="80">
        <f t="shared" si="1"/>
        <v>75.6</v>
      </c>
      <c r="C42" s="81">
        <v>0</v>
      </c>
      <c r="E42" s="80">
        <v>2.1</v>
      </c>
      <c r="F42" s="81">
        <f t="shared" si="2"/>
        <v>0</v>
      </c>
      <c r="G42" s="83">
        <f t="shared" si="3"/>
        <v>3.379619696304243</v>
      </c>
      <c r="H42" s="80">
        <v>2.1</v>
      </c>
      <c r="I42" s="81">
        <f t="shared" si="0"/>
        <v>0</v>
      </c>
    </row>
    <row r="43" spans="1:9" ht="12.75">
      <c r="A43" s="80">
        <v>22</v>
      </c>
      <c r="B43" s="80">
        <f t="shared" si="1"/>
        <v>79.2</v>
      </c>
      <c r="C43" s="81">
        <v>0</v>
      </c>
      <c r="E43" s="80">
        <v>2.2</v>
      </c>
      <c r="F43" s="81">
        <f>LOOKUP($E$21:$E$621,$B$21:$B$51,$C$21:$C$51)</f>
        <v>0</v>
      </c>
      <c r="G43" s="83">
        <f t="shared" si="3"/>
        <v>3.5405539675568263</v>
      </c>
      <c r="H43" s="80">
        <v>2.2</v>
      </c>
      <c r="I43" s="81">
        <f t="shared" si="0"/>
        <v>0</v>
      </c>
    </row>
    <row r="44" spans="1:9" ht="12.75">
      <c r="A44" s="80">
        <v>23</v>
      </c>
      <c r="B44" s="80">
        <f t="shared" si="1"/>
        <v>82.8</v>
      </c>
      <c r="C44" s="81">
        <v>0</v>
      </c>
      <c r="E44" s="80">
        <v>2.3</v>
      </c>
      <c r="F44" s="81">
        <f aca="true" t="shared" si="4" ref="F44:F65">F43+(($F$66-$F$43)/(ROW($F$66)-ROW($F$43)))</f>
        <v>0</v>
      </c>
      <c r="G44" s="83">
        <f t="shared" si="3"/>
        <v>3.7014882388094086</v>
      </c>
      <c r="H44" s="80">
        <v>2.3</v>
      </c>
      <c r="I44" s="81">
        <f t="shared" si="0"/>
        <v>0</v>
      </c>
    </row>
    <row r="45" spans="1:9" ht="12.75">
      <c r="A45" s="80">
        <v>24</v>
      </c>
      <c r="B45" s="80">
        <f t="shared" si="1"/>
        <v>86.4</v>
      </c>
      <c r="C45" s="81">
        <v>0</v>
      </c>
      <c r="E45" s="80">
        <v>2.4</v>
      </c>
      <c r="F45" s="81">
        <f t="shared" si="4"/>
        <v>0</v>
      </c>
      <c r="G45" s="83">
        <f t="shared" si="3"/>
        <v>3.8624225100619918</v>
      </c>
      <c r="H45" s="80">
        <v>2.4</v>
      </c>
      <c r="I45" s="81">
        <f t="shared" si="0"/>
        <v>0</v>
      </c>
    </row>
    <row r="46" spans="1:9" ht="12.75">
      <c r="A46" s="80">
        <v>25</v>
      </c>
      <c r="B46" s="80">
        <f t="shared" si="1"/>
        <v>90</v>
      </c>
      <c r="C46" s="81">
        <v>0</v>
      </c>
      <c r="E46" s="80">
        <v>2.5</v>
      </c>
      <c r="F46" s="81">
        <f t="shared" si="4"/>
        <v>0</v>
      </c>
      <c r="G46" s="83">
        <f t="shared" si="3"/>
        <v>4.0233567813145745</v>
      </c>
      <c r="H46" s="80">
        <v>2.5</v>
      </c>
      <c r="I46" s="81">
        <f t="shared" si="0"/>
        <v>0</v>
      </c>
    </row>
    <row r="47" spans="1:9" ht="12.75">
      <c r="A47" s="80">
        <v>26</v>
      </c>
      <c r="B47" s="80">
        <f t="shared" si="1"/>
        <v>93.6</v>
      </c>
      <c r="C47" s="81">
        <v>0</v>
      </c>
      <c r="E47" s="80">
        <v>2.6</v>
      </c>
      <c r="F47" s="81">
        <f t="shared" si="4"/>
        <v>0</v>
      </c>
      <c r="G47" s="83">
        <f t="shared" si="3"/>
        <v>4.184291052567158</v>
      </c>
      <c r="H47" s="80">
        <v>2.6</v>
      </c>
      <c r="I47" s="81">
        <f t="shared" si="0"/>
        <v>0</v>
      </c>
    </row>
    <row r="48" spans="1:9" ht="12.75">
      <c r="A48" s="80">
        <v>27</v>
      </c>
      <c r="B48" s="80">
        <f t="shared" si="1"/>
        <v>97.2</v>
      </c>
      <c r="C48" s="81">
        <v>0</v>
      </c>
      <c r="E48" s="80">
        <v>2.7</v>
      </c>
      <c r="F48" s="81">
        <f t="shared" si="4"/>
        <v>0</v>
      </c>
      <c r="G48" s="83">
        <f t="shared" si="3"/>
        <v>4.345225323819741</v>
      </c>
      <c r="H48" s="80">
        <v>2.7</v>
      </c>
      <c r="I48" s="81">
        <f t="shared" si="0"/>
        <v>0</v>
      </c>
    </row>
    <row r="49" spans="1:9" ht="12.75">
      <c r="A49" s="80">
        <v>28</v>
      </c>
      <c r="B49" s="80">
        <f t="shared" si="1"/>
        <v>100.8</v>
      </c>
      <c r="C49" s="81">
        <v>0</v>
      </c>
      <c r="E49" s="80">
        <v>2.8</v>
      </c>
      <c r="F49" s="81">
        <f t="shared" si="4"/>
        <v>0</v>
      </c>
      <c r="G49" s="83">
        <f t="shared" si="3"/>
        <v>4.506159595072323</v>
      </c>
      <c r="H49" s="80">
        <v>2.8</v>
      </c>
      <c r="I49" s="81">
        <f t="shared" si="0"/>
        <v>0</v>
      </c>
    </row>
    <row r="50" spans="1:10" ht="12.75">
      <c r="A50" s="80">
        <v>29</v>
      </c>
      <c r="B50" s="80">
        <f t="shared" si="1"/>
        <v>104.4</v>
      </c>
      <c r="C50" s="81">
        <v>0</v>
      </c>
      <c r="E50" s="80">
        <v>2.9</v>
      </c>
      <c r="F50" s="81">
        <f t="shared" si="4"/>
        <v>0</v>
      </c>
      <c r="G50" s="83">
        <f t="shared" si="3"/>
        <v>4.667093866324906</v>
      </c>
      <c r="H50" s="80">
        <v>2.9</v>
      </c>
      <c r="I50" s="81">
        <f t="shared" si="0"/>
        <v>0</v>
      </c>
      <c r="J50" s="47" t="s">
        <v>55</v>
      </c>
    </row>
    <row r="51" spans="1:10" ht="12.75">
      <c r="A51" s="80">
        <v>30</v>
      </c>
      <c r="B51" s="80">
        <f t="shared" si="1"/>
        <v>108</v>
      </c>
      <c r="C51" s="81">
        <v>0</v>
      </c>
      <c r="E51" s="80">
        <v>3</v>
      </c>
      <c r="F51" s="81">
        <f t="shared" si="4"/>
        <v>0</v>
      </c>
      <c r="G51" s="83">
        <f t="shared" si="3"/>
        <v>4.82802813757749</v>
      </c>
      <c r="H51" s="80">
        <v>3</v>
      </c>
      <c r="I51" s="81">
        <f t="shared" si="0"/>
        <v>0</v>
      </c>
      <c r="J51" t="s">
        <v>56</v>
      </c>
    </row>
    <row r="52" spans="5:10" ht="12.75">
      <c r="E52" s="80">
        <v>3.1</v>
      </c>
      <c r="F52" s="81">
        <f t="shared" si="4"/>
        <v>0</v>
      </c>
      <c r="G52" s="83">
        <f t="shared" si="3"/>
        <v>4.988962408830073</v>
      </c>
      <c r="H52" s="80">
        <v>3.1</v>
      </c>
      <c r="I52" s="81">
        <f t="shared" si="0"/>
        <v>0</v>
      </c>
      <c r="J52" t="s">
        <v>57</v>
      </c>
    </row>
    <row r="53" spans="5:10" ht="12.75">
      <c r="E53" s="80">
        <v>3.2</v>
      </c>
      <c r="F53" s="81">
        <f t="shared" si="4"/>
        <v>0</v>
      </c>
      <c r="G53" s="83">
        <f t="shared" si="3"/>
        <v>5.149896680082656</v>
      </c>
      <c r="H53" s="80">
        <v>3.2</v>
      </c>
      <c r="I53" s="81">
        <f t="shared" si="0"/>
        <v>0</v>
      </c>
      <c r="J53" t="s">
        <v>58</v>
      </c>
    </row>
    <row r="54" spans="5:10" ht="12.75">
      <c r="E54" s="80">
        <v>3.3</v>
      </c>
      <c r="F54" s="81">
        <f t="shared" si="4"/>
        <v>0</v>
      </c>
      <c r="G54" s="83">
        <f t="shared" si="3"/>
        <v>5.310830951335238</v>
      </c>
      <c r="H54" s="80">
        <v>3.3</v>
      </c>
      <c r="I54" s="81">
        <f t="shared" si="0"/>
        <v>0</v>
      </c>
      <c r="J54" t="s">
        <v>59</v>
      </c>
    </row>
    <row r="55" spans="5:9" ht="12.75">
      <c r="E55" s="80">
        <v>3.4</v>
      </c>
      <c r="F55" s="81">
        <f t="shared" si="4"/>
        <v>0</v>
      </c>
      <c r="G55" s="83">
        <f t="shared" si="3"/>
        <v>5.4717652225878215</v>
      </c>
      <c r="H55" s="80">
        <v>3.4</v>
      </c>
      <c r="I55" s="81">
        <f t="shared" si="0"/>
        <v>0</v>
      </c>
    </row>
    <row r="56" spans="5:9" ht="12.75">
      <c r="E56" s="80">
        <v>3.5</v>
      </c>
      <c r="F56" s="81">
        <f t="shared" si="4"/>
        <v>0</v>
      </c>
      <c r="G56" s="83">
        <f t="shared" si="3"/>
        <v>5.632699493840405</v>
      </c>
      <c r="H56" s="80">
        <v>3.5</v>
      </c>
      <c r="I56" s="81">
        <f t="shared" si="0"/>
        <v>0</v>
      </c>
    </row>
    <row r="57" spans="5:9" ht="12.75">
      <c r="E57" s="80">
        <v>3.6</v>
      </c>
      <c r="F57" s="81">
        <f t="shared" si="4"/>
        <v>0</v>
      </c>
      <c r="G57" s="83">
        <f t="shared" si="3"/>
        <v>5.793633765092988</v>
      </c>
      <c r="H57" s="80">
        <v>3.6</v>
      </c>
      <c r="I57" s="81">
        <f t="shared" si="0"/>
        <v>0</v>
      </c>
    </row>
    <row r="58" spans="5:9" ht="12.75">
      <c r="E58" s="80">
        <v>3.7</v>
      </c>
      <c r="F58" s="81">
        <f t="shared" si="4"/>
        <v>0</v>
      </c>
      <c r="G58" s="83">
        <f t="shared" si="3"/>
        <v>5.954568036345571</v>
      </c>
      <c r="H58" s="80">
        <v>3.7</v>
      </c>
      <c r="I58" s="81">
        <f t="shared" si="0"/>
        <v>0</v>
      </c>
    </row>
    <row r="59" spans="5:9" ht="12.75">
      <c r="E59" s="80">
        <v>3.8</v>
      </c>
      <c r="F59" s="81">
        <f t="shared" si="4"/>
        <v>0</v>
      </c>
      <c r="G59" s="83">
        <f t="shared" si="3"/>
        <v>6.115502307598153</v>
      </c>
      <c r="H59" s="80">
        <v>3.8</v>
      </c>
      <c r="I59" s="81">
        <f t="shared" si="0"/>
        <v>0</v>
      </c>
    </row>
    <row r="60" spans="5:9" ht="12.75">
      <c r="E60" s="80">
        <v>3.9</v>
      </c>
      <c r="F60" s="81">
        <f t="shared" si="4"/>
        <v>0</v>
      </c>
      <c r="G60" s="83">
        <f t="shared" si="3"/>
        <v>6.276436578850737</v>
      </c>
      <c r="H60" s="80">
        <v>3.9</v>
      </c>
      <c r="I60" s="81">
        <f t="shared" si="0"/>
        <v>0</v>
      </c>
    </row>
    <row r="61" spans="5:9" ht="12.75">
      <c r="E61" s="80">
        <v>4</v>
      </c>
      <c r="F61" s="81">
        <f t="shared" si="4"/>
        <v>0</v>
      </c>
      <c r="G61" s="83">
        <f t="shared" si="3"/>
        <v>6.43737085010332</v>
      </c>
      <c r="H61" s="80">
        <v>4</v>
      </c>
      <c r="I61" s="81">
        <f t="shared" si="0"/>
        <v>0</v>
      </c>
    </row>
    <row r="62" spans="5:9" ht="12.75">
      <c r="E62" s="80">
        <v>4.1</v>
      </c>
      <c r="F62" s="81">
        <f t="shared" si="4"/>
        <v>0</v>
      </c>
      <c r="G62" s="83">
        <f t="shared" si="3"/>
        <v>6.598305121355902</v>
      </c>
      <c r="H62" s="80">
        <v>4.1</v>
      </c>
      <c r="I62" s="81">
        <f t="shared" si="0"/>
        <v>0</v>
      </c>
    </row>
    <row r="63" spans="5:9" ht="12.75">
      <c r="E63" s="80">
        <v>4.2</v>
      </c>
      <c r="F63" s="81">
        <f t="shared" si="4"/>
        <v>0</v>
      </c>
      <c r="G63" s="83">
        <f t="shared" si="3"/>
        <v>6.759239392608486</v>
      </c>
      <c r="H63" s="80">
        <v>4.2</v>
      </c>
      <c r="I63" s="81">
        <f t="shared" si="0"/>
        <v>0</v>
      </c>
    </row>
    <row r="64" spans="5:9" ht="12.75">
      <c r="E64" s="80">
        <v>4.3</v>
      </c>
      <c r="F64" s="81">
        <f t="shared" si="4"/>
        <v>0</v>
      </c>
      <c r="G64" s="83">
        <f t="shared" si="3"/>
        <v>6.9201736638610685</v>
      </c>
      <c r="H64" s="80">
        <v>4.3</v>
      </c>
      <c r="I64" s="81">
        <f t="shared" si="0"/>
        <v>0</v>
      </c>
    </row>
    <row r="65" spans="5:9" ht="12.75">
      <c r="E65" s="80">
        <v>4.4</v>
      </c>
      <c r="F65" s="81">
        <f t="shared" si="4"/>
        <v>0</v>
      </c>
      <c r="G65" s="83">
        <f t="shared" si="3"/>
        <v>7.0811079351136526</v>
      </c>
      <c r="H65" s="80">
        <v>4.4</v>
      </c>
      <c r="I65" s="81">
        <f t="shared" si="0"/>
        <v>0</v>
      </c>
    </row>
    <row r="66" spans="5:9" ht="12.75">
      <c r="E66" s="80">
        <v>4.5</v>
      </c>
      <c r="F66" s="81">
        <f>LOOKUP($E$21:$E$621,$B$21:$B$51,$C$21:$C$51)</f>
        <v>0</v>
      </c>
      <c r="G66" s="83">
        <f t="shared" si="3"/>
        <v>7.242042206366235</v>
      </c>
      <c r="H66" s="80">
        <v>4.5</v>
      </c>
      <c r="I66" s="81">
        <f t="shared" si="0"/>
        <v>0</v>
      </c>
    </row>
    <row r="67" spans="5:9" ht="12.75">
      <c r="E67" s="80">
        <v>4.6</v>
      </c>
      <c r="F67" s="81">
        <f aca="true" t="shared" si="5" ref="F67:F87">F66+(($F$88-$F$66)/(ROW($F$88)-ROW($F$66)))</f>
        <v>0</v>
      </c>
      <c r="G67" s="83">
        <f t="shared" si="3"/>
        <v>7.402976477618817</v>
      </c>
      <c r="H67" s="80">
        <v>4.6</v>
      </c>
      <c r="I67" s="81">
        <f t="shared" si="0"/>
        <v>0</v>
      </c>
    </row>
    <row r="68" spans="5:9" ht="12.75">
      <c r="E68" s="80">
        <v>4.7</v>
      </c>
      <c r="F68" s="81">
        <f t="shared" si="5"/>
        <v>0</v>
      </c>
      <c r="G68" s="83">
        <f t="shared" si="3"/>
        <v>7.563910748871401</v>
      </c>
      <c r="H68" s="80">
        <v>4.7</v>
      </c>
      <c r="I68" s="81">
        <f t="shared" si="0"/>
        <v>0</v>
      </c>
    </row>
    <row r="69" spans="5:9" ht="12.75">
      <c r="E69" s="80">
        <v>4.8</v>
      </c>
      <c r="F69" s="81">
        <f t="shared" si="5"/>
        <v>0</v>
      </c>
      <c r="G69" s="83">
        <f t="shared" si="3"/>
        <v>7.7248450201239836</v>
      </c>
      <c r="H69" s="80">
        <v>4.8</v>
      </c>
      <c r="I69" s="81">
        <f t="shared" si="0"/>
        <v>0</v>
      </c>
    </row>
    <row r="70" spans="5:9" ht="12.75">
      <c r="E70" s="80">
        <v>4.9</v>
      </c>
      <c r="F70" s="81">
        <f>F69+(($F$88-$F$66)/(ROW($F$88)-ROW($F$66)))</f>
        <v>0</v>
      </c>
      <c r="G70" s="83">
        <f t="shared" si="3"/>
        <v>7.885779291376568</v>
      </c>
      <c r="H70" s="80">
        <v>4.9</v>
      </c>
      <c r="I70" s="81">
        <f t="shared" si="0"/>
        <v>0</v>
      </c>
    </row>
    <row r="71" spans="5:9" ht="12.75">
      <c r="E71" s="80">
        <v>5</v>
      </c>
      <c r="F71" s="81">
        <f>F70+(($F$88-$F$66)/(ROW($F$88)-ROW($F$66)))</f>
        <v>0</v>
      </c>
      <c r="G71" s="83">
        <f t="shared" si="3"/>
        <v>8.046713562629149</v>
      </c>
      <c r="H71" s="80">
        <v>5</v>
      </c>
      <c r="I71" s="81">
        <f t="shared" si="0"/>
        <v>0</v>
      </c>
    </row>
    <row r="72" spans="5:9" ht="12.75">
      <c r="E72" s="80">
        <v>5.1</v>
      </c>
      <c r="F72" s="81">
        <f>F71+(($F$88-$F$66)/(ROW($F$88)-ROW($F$66)))</f>
        <v>0</v>
      </c>
      <c r="G72" s="83">
        <f t="shared" si="3"/>
        <v>8.207647833881731</v>
      </c>
      <c r="H72" s="80">
        <v>5.1</v>
      </c>
      <c r="I72" s="81">
        <f t="shared" si="0"/>
        <v>0</v>
      </c>
    </row>
    <row r="73" spans="5:9" ht="12.75">
      <c r="E73" s="80">
        <v>5.2</v>
      </c>
      <c r="F73" s="81">
        <f t="shared" si="5"/>
        <v>0</v>
      </c>
      <c r="G73" s="83">
        <f t="shared" si="3"/>
        <v>8.368582105134315</v>
      </c>
      <c r="H73" s="80">
        <v>5.2</v>
      </c>
      <c r="I73" s="81">
        <f t="shared" si="0"/>
        <v>0</v>
      </c>
    </row>
    <row r="74" spans="5:9" ht="12.75">
      <c r="E74" s="80">
        <v>5.3</v>
      </c>
      <c r="F74" s="81">
        <f t="shared" si="5"/>
        <v>0</v>
      </c>
      <c r="G74" s="83">
        <f t="shared" si="3"/>
        <v>8.529516376386898</v>
      </c>
      <c r="H74" s="80">
        <v>5.3</v>
      </c>
      <c r="I74" s="81">
        <f t="shared" si="0"/>
        <v>0</v>
      </c>
    </row>
    <row r="75" spans="5:9" ht="12.75">
      <c r="E75" s="80">
        <v>5.4</v>
      </c>
      <c r="F75" s="81">
        <f t="shared" si="5"/>
        <v>0</v>
      </c>
      <c r="G75" s="83">
        <f t="shared" si="3"/>
        <v>8.690450647639482</v>
      </c>
      <c r="H75" s="80">
        <v>5.4</v>
      </c>
      <c r="I75" s="81">
        <f t="shared" si="0"/>
        <v>0</v>
      </c>
    </row>
    <row r="76" spans="5:9" ht="12.75">
      <c r="E76" s="80">
        <v>5.5</v>
      </c>
      <c r="F76" s="81">
        <f t="shared" si="5"/>
        <v>0</v>
      </c>
      <c r="G76" s="83">
        <f t="shared" si="3"/>
        <v>8.851384918892064</v>
      </c>
      <c r="H76" s="80">
        <v>5.5</v>
      </c>
      <c r="I76" s="81">
        <f t="shared" si="0"/>
        <v>0</v>
      </c>
    </row>
    <row r="77" spans="5:9" ht="12.75">
      <c r="E77" s="80">
        <v>5.6</v>
      </c>
      <c r="F77" s="81">
        <f t="shared" si="5"/>
        <v>0</v>
      </c>
      <c r="G77" s="83">
        <f t="shared" si="3"/>
        <v>9.012319190144646</v>
      </c>
      <c r="H77" s="80">
        <v>5.6</v>
      </c>
      <c r="I77" s="81">
        <f t="shared" si="0"/>
        <v>0</v>
      </c>
    </row>
    <row r="78" spans="5:9" ht="12.75">
      <c r="E78" s="80">
        <v>5.7</v>
      </c>
      <c r="F78" s="81">
        <f t="shared" si="5"/>
        <v>0</v>
      </c>
      <c r="G78" s="83">
        <f t="shared" si="3"/>
        <v>9.17325346139723</v>
      </c>
      <c r="H78" s="80">
        <v>5.7</v>
      </c>
      <c r="I78" s="81">
        <f t="shared" si="0"/>
        <v>0</v>
      </c>
    </row>
    <row r="79" spans="5:9" ht="12.75">
      <c r="E79" s="80">
        <v>5.8</v>
      </c>
      <c r="F79" s="81">
        <f t="shared" si="5"/>
        <v>0</v>
      </c>
      <c r="G79" s="83">
        <f t="shared" si="3"/>
        <v>9.334187732649813</v>
      </c>
      <c r="H79" s="80">
        <v>5.8</v>
      </c>
      <c r="I79" s="81">
        <f t="shared" si="0"/>
        <v>0</v>
      </c>
    </row>
    <row r="80" spans="5:9" ht="12.75">
      <c r="E80" s="80">
        <v>5.9</v>
      </c>
      <c r="F80" s="81">
        <f t="shared" si="5"/>
        <v>0</v>
      </c>
      <c r="G80" s="83">
        <f t="shared" si="3"/>
        <v>9.495122003902397</v>
      </c>
      <c r="H80" s="80">
        <v>5.9</v>
      </c>
      <c r="I80" s="81">
        <f t="shared" si="0"/>
        <v>0</v>
      </c>
    </row>
    <row r="81" spans="5:9" ht="12.75">
      <c r="E81" s="80">
        <v>6</v>
      </c>
      <c r="F81" s="81">
        <f t="shared" si="5"/>
        <v>0</v>
      </c>
      <c r="G81" s="83">
        <f t="shared" si="3"/>
        <v>9.65605627515498</v>
      </c>
      <c r="H81" s="80">
        <v>6</v>
      </c>
      <c r="I81" s="81">
        <f t="shared" si="0"/>
        <v>0</v>
      </c>
    </row>
    <row r="82" spans="5:9" ht="12.75">
      <c r="E82" s="80">
        <v>6.1</v>
      </c>
      <c r="F82" s="81">
        <f t="shared" si="5"/>
        <v>0</v>
      </c>
      <c r="G82" s="83">
        <f t="shared" si="3"/>
        <v>9.816990546407562</v>
      </c>
      <c r="H82" s="80">
        <v>6.1</v>
      </c>
      <c r="I82" s="81">
        <f t="shared" si="0"/>
        <v>0</v>
      </c>
    </row>
    <row r="83" spans="5:9" ht="12.75">
      <c r="E83" s="80">
        <v>6.2</v>
      </c>
      <c r="F83" s="81">
        <f t="shared" si="5"/>
        <v>0</v>
      </c>
      <c r="G83" s="83">
        <f t="shared" si="3"/>
        <v>9.977924817660146</v>
      </c>
      <c r="H83" s="80">
        <v>6.2</v>
      </c>
      <c r="I83" s="81">
        <f t="shared" si="0"/>
        <v>0</v>
      </c>
    </row>
    <row r="84" spans="5:9" ht="12.75">
      <c r="E84" s="80">
        <v>6.3</v>
      </c>
      <c r="F84" s="81">
        <f t="shared" si="5"/>
        <v>0</v>
      </c>
      <c r="G84" s="83">
        <f t="shared" si="3"/>
        <v>10.138859088912728</v>
      </c>
      <c r="H84" s="80">
        <v>6.3</v>
      </c>
      <c r="I84" s="81">
        <f t="shared" si="0"/>
        <v>0</v>
      </c>
    </row>
    <row r="85" spans="5:9" ht="12.75">
      <c r="E85" s="80">
        <v>6.4</v>
      </c>
      <c r="F85" s="81">
        <f t="shared" si="5"/>
        <v>0</v>
      </c>
      <c r="G85" s="83">
        <f t="shared" si="3"/>
        <v>10.299793360165312</v>
      </c>
      <c r="H85" s="80">
        <v>6.4</v>
      </c>
      <c r="I85" s="81">
        <f aca="true" t="shared" si="6" ref="I85:I148">$F85*$I$17/$B$5</f>
        <v>0</v>
      </c>
    </row>
    <row r="86" spans="5:9" ht="12.75">
      <c r="E86" s="80">
        <v>6.5</v>
      </c>
      <c r="F86" s="81">
        <f t="shared" si="5"/>
        <v>0</v>
      </c>
      <c r="G86" s="83">
        <f aca="true" t="shared" si="7" ref="G86:G149">E86*$E$14</f>
        <v>10.460727631417894</v>
      </c>
      <c r="H86" s="80">
        <v>6.5</v>
      </c>
      <c r="I86" s="81">
        <f t="shared" si="6"/>
        <v>0</v>
      </c>
    </row>
    <row r="87" spans="5:9" ht="12.75">
      <c r="E87" s="80">
        <v>6.6</v>
      </c>
      <c r="F87" s="81">
        <f t="shared" si="5"/>
        <v>0</v>
      </c>
      <c r="G87" s="83">
        <f t="shared" si="7"/>
        <v>10.621661902670477</v>
      </c>
      <c r="H87" s="80">
        <v>6.6</v>
      </c>
      <c r="I87" s="81">
        <f t="shared" si="6"/>
        <v>0</v>
      </c>
    </row>
    <row r="88" spans="5:9" ht="12.75">
      <c r="E88" s="80">
        <v>6.7</v>
      </c>
      <c r="F88" s="81">
        <f>LOOKUP($E$21:$E$621,$B$21:$B$51,$C$21:$C$51)</f>
        <v>0</v>
      </c>
      <c r="G88" s="83">
        <f t="shared" si="7"/>
        <v>10.78259617392306</v>
      </c>
      <c r="H88" s="80">
        <v>6.7</v>
      </c>
      <c r="I88" s="81">
        <f t="shared" si="6"/>
        <v>0</v>
      </c>
    </row>
    <row r="89" spans="5:9" ht="12.75">
      <c r="E89" s="80">
        <v>6.8</v>
      </c>
      <c r="F89" s="81">
        <f aca="true" t="shared" si="8" ref="F89:F109">F88+(($F$110-$F$88)/(ROW($F$110)-ROW($F$88)))</f>
        <v>9.090909090909092E-05</v>
      </c>
      <c r="G89" s="83">
        <f t="shared" si="7"/>
        <v>10.943530445175643</v>
      </c>
      <c r="H89" s="80">
        <v>6.8</v>
      </c>
      <c r="I89" s="81">
        <f t="shared" si="6"/>
        <v>9.090909090909092E-05</v>
      </c>
    </row>
    <row r="90" spans="5:9" ht="12.75">
      <c r="E90" s="80">
        <v>6.9</v>
      </c>
      <c r="F90" s="81">
        <f t="shared" si="8"/>
        <v>0.00018181818181818183</v>
      </c>
      <c r="G90" s="83">
        <f t="shared" si="7"/>
        <v>11.104464716428227</v>
      </c>
      <c r="H90" s="80">
        <v>6.9</v>
      </c>
      <c r="I90" s="81">
        <f t="shared" si="6"/>
        <v>0.00018181818181818183</v>
      </c>
    </row>
    <row r="91" spans="5:9" ht="12.75">
      <c r="E91" s="80">
        <v>7</v>
      </c>
      <c r="F91" s="81">
        <f t="shared" si="8"/>
        <v>0.00027272727272727274</v>
      </c>
      <c r="G91" s="83">
        <f t="shared" si="7"/>
        <v>11.26539898768081</v>
      </c>
      <c r="H91" s="80">
        <v>7</v>
      </c>
      <c r="I91" s="81">
        <f t="shared" si="6"/>
        <v>0.00027272727272727274</v>
      </c>
    </row>
    <row r="92" spans="5:9" ht="12.75">
      <c r="E92" s="80">
        <v>7.1</v>
      </c>
      <c r="F92" s="81">
        <f t="shared" si="8"/>
        <v>0.00036363636363636367</v>
      </c>
      <c r="G92" s="83">
        <f t="shared" si="7"/>
        <v>11.426333258933392</v>
      </c>
      <c r="H92" s="80">
        <v>7.1</v>
      </c>
      <c r="I92" s="81">
        <f t="shared" si="6"/>
        <v>0.00036363636363636367</v>
      </c>
    </row>
    <row r="93" spans="5:9" ht="12.75">
      <c r="E93" s="80">
        <v>7.2</v>
      </c>
      <c r="F93" s="81">
        <f t="shared" si="8"/>
        <v>0.0004545454545454546</v>
      </c>
      <c r="G93" s="83">
        <f t="shared" si="7"/>
        <v>11.587267530185976</v>
      </c>
      <c r="H93" s="80">
        <v>7.2</v>
      </c>
      <c r="I93" s="81">
        <f t="shared" si="6"/>
        <v>0.0004545454545454546</v>
      </c>
    </row>
    <row r="94" spans="5:9" ht="12.75">
      <c r="E94" s="80">
        <v>7.3</v>
      </c>
      <c r="F94" s="81">
        <f t="shared" si="8"/>
        <v>0.0005454545454545455</v>
      </c>
      <c r="G94" s="83">
        <f t="shared" si="7"/>
        <v>11.748201801438558</v>
      </c>
      <c r="H94" s="80">
        <v>7.3</v>
      </c>
      <c r="I94" s="81">
        <f t="shared" si="6"/>
        <v>0.0005454545454545455</v>
      </c>
    </row>
    <row r="95" spans="5:9" ht="12.75">
      <c r="E95" s="80">
        <v>7.4</v>
      </c>
      <c r="F95" s="81">
        <f t="shared" si="8"/>
        <v>0.0006363636363636364</v>
      </c>
      <c r="G95" s="83">
        <f t="shared" si="7"/>
        <v>11.909136072691142</v>
      </c>
      <c r="H95" s="80">
        <v>7.4</v>
      </c>
      <c r="I95" s="81">
        <f t="shared" si="6"/>
        <v>0.0006363636363636364</v>
      </c>
    </row>
    <row r="96" spans="5:9" ht="12.75">
      <c r="E96" s="80">
        <v>7.5</v>
      </c>
      <c r="F96" s="81">
        <f t="shared" si="8"/>
        <v>0.0007272727272727273</v>
      </c>
      <c r="G96" s="83">
        <f t="shared" si="7"/>
        <v>12.070070343943724</v>
      </c>
      <c r="H96" s="80">
        <v>7.5</v>
      </c>
      <c r="I96" s="81">
        <f t="shared" si="6"/>
        <v>0.0007272727272727273</v>
      </c>
    </row>
    <row r="97" spans="5:9" ht="12.75">
      <c r="E97" s="80">
        <v>7.6</v>
      </c>
      <c r="F97" s="81">
        <f t="shared" si="8"/>
        <v>0.0008181818181818183</v>
      </c>
      <c r="G97" s="83">
        <f t="shared" si="7"/>
        <v>12.231004615196307</v>
      </c>
      <c r="H97" s="80">
        <v>7.6</v>
      </c>
      <c r="I97" s="81">
        <f t="shared" si="6"/>
        <v>0.0008181818181818183</v>
      </c>
    </row>
    <row r="98" spans="5:9" ht="12.75">
      <c r="E98" s="80">
        <v>7.7</v>
      </c>
      <c r="F98" s="81">
        <f t="shared" si="8"/>
        <v>0.0009090909090909092</v>
      </c>
      <c r="G98" s="83">
        <f t="shared" si="7"/>
        <v>12.39193888644889</v>
      </c>
      <c r="H98" s="80">
        <v>7.7</v>
      </c>
      <c r="I98" s="81">
        <f t="shared" si="6"/>
        <v>0.0009090909090909092</v>
      </c>
    </row>
    <row r="99" spans="5:9" ht="12.75">
      <c r="E99" s="80">
        <v>7.8</v>
      </c>
      <c r="F99" s="81">
        <f t="shared" si="8"/>
        <v>0.001</v>
      </c>
      <c r="G99" s="83">
        <f t="shared" si="7"/>
        <v>12.552873157701473</v>
      </c>
      <c r="H99" s="80">
        <v>7.8</v>
      </c>
      <c r="I99" s="81">
        <f t="shared" si="6"/>
        <v>0.001</v>
      </c>
    </row>
    <row r="100" spans="5:9" ht="12.75">
      <c r="E100" s="80">
        <v>7.9</v>
      </c>
      <c r="F100" s="81">
        <f t="shared" si="8"/>
        <v>0.001090909090909091</v>
      </c>
      <c r="G100" s="83">
        <f t="shared" si="7"/>
        <v>12.713807428954057</v>
      </c>
      <c r="H100" s="80">
        <v>7.9</v>
      </c>
      <c r="I100" s="81">
        <f t="shared" si="6"/>
        <v>0.001090909090909091</v>
      </c>
    </row>
    <row r="101" spans="5:9" ht="12.75">
      <c r="E101" s="80">
        <v>8</v>
      </c>
      <c r="F101" s="81">
        <f t="shared" si="8"/>
        <v>0.0011818181818181819</v>
      </c>
      <c r="G101" s="83">
        <f t="shared" si="7"/>
        <v>12.87474170020664</v>
      </c>
      <c r="H101" s="80">
        <v>8</v>
      </c>
      <c r="I101" s="81">
        <f t="shared" si="6"/>
        <v>0.0011818181818181819</v>
      </c>
    </row>
    <row r="102" spans="5:9" ht="12.75">
      <c r="E102" s="80">
        <v>8.1</v>
      </c>
      <c r="F102" s="81">
        <f t="shared" si="8"/>
        <v>0.0012727272727272728</v>
      </c>
      <c r="G102" s="83">
        <f t="shared" si="7"/>
        <v>13.035675971459222</v>
      </c>
      <c r="H102" s="80">
        <v>8.1</v>
      </c>
      <c r="I102" s="81">
        <f t="shared" si="6"/>
        <v>0.0012727272727272728</v>
      </c>
    </row>
    <row r="103" spans="5:9" ht="12.75">
      <c r="E103" s="80">
        <v>8.2</v>
      </c>
      <c r="F103" s="81">
        <f t="shared" si="8"/>
        <v>0.0013636363636363637</v>
      </c>
      <c r="G103" s="83">
        <f t="shared" si="7"/>
        <v>13.196610242711804</v>
      </c>
      <c r="H103" s="80">
        <v>8.2</v>
      </c>
      <c r="I103" s="81">
        <f t="shared" si="6"/>
        <v>0.0013636363636363637</v>
      </c>
    </row>
    <row r="104" spans="5:9" ht="12.75">
      <c r="E104" s="80">
        <v>8.3</v>
      </c>
      <c r="F104" s="81">
        <f t="shared" si="8"/>
        <v>0.0014545454545454547</v>
      </c>
      <c r="G104" s="83">
        <f t="shared" si="7"/>
        <v>13.35754451396439</v>
      </c>
      <c r="H104" s="80">
        <v>8.3</v>
      </c>
      <c r="I104" s="81">
        <f t="shared" si="6"/>
        <v>0.0014545454545454547</v>
      </c>
    </row>
    <row r="105" spans="5:9" ht="12.75">
      <c r="E105" s="80">
        <v>8.4</v>
      </c>
      <c r="F105" s="81">
        <f t="shared" si="8"/>
        <v>0.0015454545454545456</v>
      </c>
      <c r="G105" s="83">
        <f t="shared" si="7"/>
        <v>13.518478785216972</v>
      </c>
      <c r="H105" s="80">
        <v>8.4</v>
      </c>
      <c r="I105" s="81">
        <f t="shared" si="6"/>
        <v>0.0015454545454545456</v>
      </c>
    </row>
    <row r="106" spans="5:9" ht="12.75">
      <c r="E106" s="80">
        <v>8.5</v>
      </c>
      <c r="F106" s="81">
        <f t="shared" si="8"/>
        <v>0.0016363636363636365</v>
      </c>
      <c r="G106" s="83">
        <f t="shared" si="7"/>
        <v>13.679413056469555</v>
      </c>
      <c r="H106" s="80">
        <v>8.5</v>
      </c>
      <c r="I106" s="81">
        <f t="shared" si="6"/>
        <v>0.0016363636363636365</v>
      </c>
    </row>
    <row r="107" spans="5:9" ht="12.75">
      <c r="E107" s="80">
        <v>8.6</v>
      </c>
      <c r="F107" s="81">
        <f t="shared" si="8"/>
        <v>0.0017272727272727275</v>
      </c>
      <c r="G107" s="83">
        <f t="shared" si="7"/>
        <v>13.840347327722137</v>
      </c>
      <c r="H107" s="80">
        <v>8.6</v>
      </c>
      <c r="I107" s="81">
        <f t="shared" si="6"/>
        <v>0.0017272727272727275</v>
      </c>
    </row>
    <row r="108" spans="5:9" ht="12.75">
      <c r="E108" s="80">
        <v>8.7</v>
      </c>
      <c r="F108" s="81">
        <f t="shared" si="8"/>
        <v>0.0018181818181818184</v>
      </c>
      <c r="G108" s="83">
        <f t="shared" si="7"/>
        <v>14.00128159897472</v>
      </c>
      <c r="H108" s="80">
        <v>8.7</v>
      </c>
      <c r="I108" s="81">
        <f t="shared" si="6"/>
        <v>0.0018181818181818184</v>
      </c>
    </row>
    <row r="109" spans="5:9" ht="12.75">
      <c r="E109" s="80">
        <v>8.8</v>
      </c>
      <c r="F109" s="81">
        <f t="shared" si="8"/>
        <v>0.0019090909090909093</v>
      </c>
      <c r="G109" s="83">
        <f t="shared" si="7"/>
        <v>14.162215870227305</v>
      </c>
      <c r="H109" s="80">
        <v>8.8</v>
      </c>
      <c r="I109" s="81">
        <f t="shared" si="6"/>
        <v>0.0019090909090909093</v>
      </c>
    </row>
    <row r="110" spans="5:9" ht="12.75">
      <c r="E110" s="80">
        <v>8.9</v>
      </c>
      <c r="F110" s="81">
        <f>LOOKUP($E$21:$E$621,$B$21:$B$51,$C$21:$C$51)</f>
        <v>0.002</v>
      </c>
      <c r="G110" s="83">
        <f t="shared" si="7"/>
        <v>14.323150141479887</v>
      </c>
      <c r="H110" s="80">
        <v>8.9</v>
      </c>
      <c r="I110" s="81">
        <f t="shared" si="6"/>
        <v>0.002</v>
      </c>
    </row>
    <row r="111" spans="5:9" ht="12.75">
      <c r="E111" s="80">
        <v>9</v>
      </c>
      <c r="F111" s="81">
        <f aca="true" t="shared" si="9" ref="F111:F132">F110+(($F$133-$F$110)/(ROW($F$133)-ROW($F$110)))</f>
        <v>0.0028695652173913043</v>
      </c>
      <c r="G111" s="83">
        <f t="shared" si="7"/>
        <v>14.48408441273247</v>
      </c>
      <c r="H111" s="80">
        <v>9</v>
      </c>
      <c r="I111" s="81">
        <f t="shared" si="6"/>
        <v>0.0028695652173913043</v>
      </c>
    </row>
    <row r="112" spans="5:9" ht="12.75">
      <c r="E112" s="80">
        <v>9.1</v>
      </c>
      <c r="F112" s="81">
        <f t="shared" si="9"/>
        <v>0.0037391304347826086</v>
      </c>
      <c r="G112" s="83">
        <f t="shared" si="7"/>
        <v>14.645018683985052</v>
      </c>
      <c r="H112" s="80">
        <v>9.1</v>
      </c>
      <c r="I112" s="81">
        <f t="shared" si="6"/>
        <v>0.0037391304347826086</v>
      </c>
    </row>
    <row r="113" spans="5:9" ht="12.75">
      <c r="E113" s="80">
        <v>9.2</v>
      </c>
      <c r="F113" s="81">
        <f t="shared" si="9"/>
        <v>0.004608695652173912</v>
      </c>
      <c r="G113" s="83">
        <f t="shared" si="7"/>
        <v>14.805952955237634</v>
      </c>
      <c r="H113" s="80">
        <v>9.2</v>
      </c>
      <c r="I113" s="81">
        <f t="shared" si="6"/>
        <v>0.004608695652173912</v>
      </c>
    </row>
    <row r="114" spans="5:9" ht="12.75">
      <c r="E114" s="80">
        <v>9.3</v>
      </c>
      <c r="F114" s="81">
        <f t="shared" si="9"/>
        <v>0.005478260869565216</v>
      </c>
      <c r="G114" s="83">
        <f t="shared" si="7"/>
        <v>14.96688722649022</v>
      </c>
      <c r="H114" s="80">
        <v>9.3</v>
      </c>
      <c r="I114" s="81">
        <f t="shared" si="6"/>
        <v>0.005478260869565216</v>
      </c>
    </row>
    <row r="115" spans="5:9" ht="12.75">
      <c r="E115" s="80">
        <v>9.4</v>
      </c>
      <c r="F115" s="81">
        <f t="shared" si="9"/>
        <v>0.00634782608695652</v>
      </c>
      <c r="G115" s="83">
        <f t="shared" si="7"/>
        <v>15.127821497742802</v>
      </c>
      <c r="H115" s="80">
        <v>9.4</v>
      </c>
      <c r="I115" s="81">
        <f t="shared" si="6"/>
        <v>0.00634782608695652</v>
      </c>
    </row>
    <row r="116" spans="5:9" ht="12.75">
      <c r="E116" s="80">
        <v>9.5</v>
      </c>
      <c r="F116" s="81">
        <f t="shared" si="9"/>
        <v>0.007217391304347824</v>
      </c>
      <c r="G116" s="83">
        <f t="shared" si="7"/>
        <v>15.288755768995385</v>
      </c>
      <c r="H116" s="80">
        <v>9.5</v>
      </c>
      <c r="I116" s="81">
        <f t="shared" si="6"/>
        <v>0.007217391304347824</v>
      </c>
    </row>
    <row r="117" spans="5:9" ht="12.75">
      <c r="E117" s="80">
        <v>9.6</v>
      </c>
      <c r="F117" s="81">
        <f t="shared" si="9"/>
        <v>0.008086956521739129</v>
      </c>
      <c r="G117" s="83">
        <f t="shared" si="7"/>
        <v>15.449690040247967</v>
      </c>
      <c r="H117" s="80">
        <v>9.6</v>
      </c>
      <c r="I117" s="81">
        <f t="shared" si="6"/>
        <v>0.008086956521739129</v>
      </c>
    </row>
    <row r="118" spans="5:9" ht="12.75">
      <c r="E118" s="80">
        <v>9.7</v>
      </c>
      <c r="F118" s="81">
        <f t="shared" si="9"/>
        <v>0.008956521739130432</v>
      </c>
      <c r="G118" s="83">
        <f t="shared" si="7"/>
        <v>15.61062431150055</v>
      </c>
      <c r="H118" s="80">
        <v>9.7</v>
      </c>
      <c r="I118" s="81">
        <f t="shared" si="6"/>
        <v>0.008956521739130432</v>
      </c>
    </row>
    <row r="119" spans="5:9" ht="12.75">
      <c r="E119" s="80">
        <v>9.8</v>
      </c>
      <c r="F119" s="81">
        <f t="shared" si="9"/>
        <v>0.009826086956521736</v>
      </c>
      <c r="G119" s="83">
        <f t="shared" si="7"/>
        <v>15.771558582753135</v>
      </c>
      <c r="H119" s="80">
        <v>9.8</v>
      </c>
      <c r="I119" s="81">
        <f t="shared" si="6"/>
        <v>0.009826086956521736</v>
      </c>
    </row>
    <row r="120" spans="5:9" ht="12.75">
      <c r="E120" s="80">
        <v>9.9</v>
      </c>
      <c r="F120" s="81">
        <f t="shared" si="9"/>
        <v>0.01069565217391304</v>
      </c>
      <c r="G120" s="83">
        <f t="shared" si="7"/>
        <v>15.932492854005718</v>
      </c>
      <c r="H120" s="80">
        <v>9.9</v>
      </c>
      <c r="I120" s="81">
        <f t="shared" si="6"/>
        <v>0.01069565217391304</v>
      </c>
    </row>
    <row r="121" spans="5:9" ht="12.75">
      <c r="E121" s="80">
        <v>10</v>
      </c>
      <c r="F121" s="81">
        <f t="shared" si="9"/>
        <v>0.011565217391304344</v>
      </c>
      <c r="G121" s="83">
        <f t="shared" si="7"/>
        <v>16.093427125258298</v>
      </c>
      <c r="H121" s="80">
        <v>10</v>
      </c>
      <c r="I121" s="81">
        <f t="shared" si="6"/>
        <v>0.011565217391304344</v>
      </c>
    </row>
    <row r="122" spans="5:9" ht="12.75">
      <c r="E122" s="80">
        <v>10.1</v>
      </c>
      <c r="F122" s="81">
        <f t="shared" si="9"/>
        <v>0.012434782608695648</v>
      </c>
      <c r="G122" s="83">
        <f t="shared" si="7"/>
        <v>16.25436139651088</v>
      </c>
      <c r="H122" s="80">
        <v>10.1</v>
      </c>
      <c r="I122" s="81">
        <f t="shared" si="6"/>
        <v>0.012434782608695648</v>
      </c>
    </row>
    <row r="123" spans="5:9" ht="12.75">
      <c r="E123" s="80">
        <v>10.2</v>
      </c>
      <c r="F123" s="81">
        <f t="shared" si="9"/>
        <v>0.013304347826086952</v>
      </c>
      <c r="G123" s="83">
        <f t="shared" si="7"/>
        <v>16.415295667763463</v>
      </c>
      <c r="H123" s="80">
        <v>10.2</v>
      </c>
      <c r="I123" s="81">
        <f t="shared" si="6"/>
        <v>0.013304347826086952</v>
      </c>
    </row>
    <row r="124" spans="5:9" ht="12.75">
      <c r="E124" s="80">
        <v>10.3</v>
      </c>
      <c r="F124" s="81">
        <f t="shared" si="9"/>
        <v>0.014173913043478256</v>
      </c>
      <c r="G124" s="83">
        <f t="shared" si="7"/>
        <v>16.57622993901605</v>
      </c>
      <c r="H124" s="80">
        <v>10.3</v>
      </c>
      <c r="I124" s="81">
        <f t="shared" si="6"/>
        <v>0.014173913043478256</v>
      </c>
    </row>
    <row r="125" spans="5:9" ht="12.75">
      <c r="E125" s="80">
        <v>10.4</v>
      </c>
      <c r="F125" s="81">
        <f t="shared" si="9"/>
        <v>0.01504347826086956</v>
      </c>
      <c r="G125" s="83">
        <f t="shared" si="7"/>
        <v>16.73716421026863</v>
      </c>
      <c r="H125" s="80">
        <v>10.4</v>
      </c>
      <c r="I125" s="81">
        <f t="shared" si="6"/>
        <v>0.01504347826086956</v>
      </c>
    </row>
    <row r="126" spans="5:9" ht="12.75">
      <c r="E126" s="80">
        <v>10.5</v>
      </c>
      <c r="F126" s="81">
        <f t="shared" si="9"/>
        <v>0.015913043478260863</v>
      </c>
      <c r="G126" s="83">
        <f t="shared" si="7"/>
        <v>16.898098481521213</v>
      </c>
      <c r="H126" s="80">
        <v>10.5</v>
      </c>
      <c r="I126" s="81">
        <f t="shared" si="6"/>
        <v>0.015913043478260863</v>
      </c>
    </row>
    <row r="127" spans="5:9" ht="12.75">
      <c r="E127" s="80">
        <v>10.6</v>
      </c>
      <c r="F127" s="81">
        <f t="shared" si="9"/>
        <v>0.01678260869565217</v>
      </c>
      <c r="G127" s="83">
        <f t="shared" si="7"/>
        <v>17.059032752773795</v>
      </c>
      <c r="H127" s="80">
        <v>10.6</v>
      </c>
      <c r="I127" s="81">
        <f t="shared" si="6"/>
        <v>0.01678260869565217</v>
      </c>
    </row>
    <row r="128" spans="5:9" ht="12.75">
      <c r="E128" s="80">
        <v>10.7</v>
      </c>
      <c r="F128" s="81">
        <f t="shared" si="9"/>
        <v>0.017652173913043474</v>
      </c>
      <c r="G128" s="83">
        <f t="shared" si="7"/>
        <v>17.219967024026378</v>
      </c>
      <c r="H128" s="80">
        <v>10.7</v>
      </c>
      <c r="I128" s="81">
        <f t="shared" si="6"/>
        <v>0.017652173913043474</v>
      </c>
    </row>
    <row r="129" spans="5:9" ht="12.75">
      <c r="E129" s="80">
        <v>10.8</v>
      </c>
      <c r="F129" s="81">
        <f t="shared" si="9"/>
        <v>0.01852173913043478</v>
      </c>
      <c r="G129" s="83">
        <f t="shared" si="7"/>
        <v>17.380901295278964</v>
      </c>
      <c r="H129" s="80">
        <v>10.8</v>
      </c>
      <c r="I129" s="81">
        <f t="shared" si="6"/>
        <v>0.01852173913043478</v>
      </c>
    </row>
    <row r="130" spans="5:9" ht="12.75">
      <c r="E130" s="80">
        <v>10.9</v>
      </c>
      <c r="F130" s="81">
        <f t="shared" si="9"/>
        <v>0.019391304347826085</v>
      </c>
      <c r="G130" s="83">
        <f t="shared" si="7"/>
        <v>17.541835566531546</v>
      </c>
      <c r="H130" s="80">
        <v>10.9</v>
      </c>
      <c r="I130" s="81">
        <f t="shared" si="6"/>
        <v>0.019391304347826085</v>
      </c>
    </row>
    <row r="131" spans="5:9" ht="12.75">
      <c r="E131" s="80">
        <v>11</v>
      </c>
      <c r="F131" s="81">
        <f t="shared" si="9"/>
        <v>0.02026086956521739</v>
      </c>
      <c r="G131" s="83">
        <f t="shared" si="7"/>
        <v>17.70276983778413</v>
      </c>
      <c r="H131" s="80">
        <v>11</v>
      </c>
      <c r="I131" s="81">
        <f t="shared" si="6"/>
        <v>0.02026086956521739</v>
      </c>
    </row>
    <row r="132" spans="5:9" ht="12.75">
      <c r="E132" s="80">
        <v>11.1</v>
      </c>
      <c r="F132" s="81">
        <f t="shared" si="9"/>
        <v>0.021130434782608697</v>
      </c>
      <c r="G132" s="83">
        <f t="shared" si="7"/>
        <v>17.86370410903671</v>
      </c>
      <c r="H132" s="80">
        <v>11.1</v>
      </c>
      <c r="I132" s="81">
        <f t="shared" si="6"/>
        <v>0.021130434782608697</v>
      </c>
    </row>
    <row r="133" spans="5:9" ht="12.75">
      <c r="E133" s="80">
        <v>11.2</v>
      </c>
      <c r="F133" s="81">
        <f>LOOKUP($E$21:$E$621,$B$21:$B$51,$C$21:$C$51)</f>
        <v>0.022</v>
      </c>
      <c r="G133" s="83">
        <f t="shared" si="7"/>
        <v>18.024638380289293</v>
      </c>
      <c r="H133" s="80">
        <v>11.2</v>
      </c>
      <c r="I133" s="81">
        <f t="shared" si="6"/>
        <v>0.022</v>
      </c>
    </row>
    <row r="134" spans="5:9" ht="12.75">
      <c r="E134" s="80">
        <v>11.3</v>
      </c>
      <c r="F134" s="81">
        <f aca="true" t="shared" si="10" ref="F134:F154">F133+(($F$155-$F$133)/(ROW($F$155)-ROW($F$133)))</f>
        <v>0.022</v>
      </c>
      <c r="G134" s="83">
        <f t="shared" si="7"/>
        <v>18.18557265154188</v>
      </c>
      <c r="H134" s="80">
        <v>11.3</v>
      </c>
      <c r="I134" s="81">
        <f t="shared" si="6"/>
        <v>0.022</v>
      </c>
    </row>
    <row r="135" spans="5:9" ht="12.75">
      <c r="E135" s="80">
        <v>11.4</v>
      </c>
      <c r="F135" s="81">
        <f t="shared" si="10"/>
        <v>0.022</v>
      </c>
      <c r="G135" s="83">
        <f t="shared" si="7"/>
        <v>18.34650692279446</v>
      </c>
      <c r="H135" s="80">
        <v>11.4</v>
      </c>
      <c r="I135" s="81">
        <f t="shared" si="6"/>
        <v>0.022</v>
      </c>
    </row>
    <row r="136" spans="5:9" ht="12.75">
      <c r="E136" s="80">
        <v>11.5</v>
      </c>
      <c r="F136" s="81">
        <f t="shared" si="10"/>
        <v>0.022</v>
      </c>
      <c r="G136" s="83">
        <f t="shared" si="7"/>
        <v>18.507441194047043</v>
      </c>
      <c r="H136" s="80">
        <v>11.5</v>
      </c>
      <c r="I136" s="81">
        <f t="shared" si="6"/>
        <v>0.022</v>
      </c>
    </row>
    <row r="137" spans="5:9" ht="12.75">
      <c r="E137" s="80">
        <v>11.6</v>
      </c>
      <c r="F137" s="81">
        <f t="shared" si="10"/>
        <v>0.022</v>
      </c>
      <c r="G137" s="83">
        <f t="shared" si="7"/>
        <v>18.668375465299626</v>
      </c>
      <c r="H137" s="80">
        <v>11.6</v>
      </c>
      <c r="I137" s="81">
        <f t="shared" si="6"/>
        <v>0.022</v>
      </c>
    </row>
    <row r="138" spans="5:9" ht="12.75">
      <c r="E138" s="80">
        <v>11.7</v>
      </c>
      <c r="F138" s="81">
        <f t="shared" si="10"/>
        <v>0.022</v>
      </c>
      <c r="G138" s="83">
        <f t="shared" si="7"/>
        <v>18.829309736552208</v>
      </c>
      <c r="H138" s="80">
        <v>11.7</v>
      </c>
      <c r="I138" s="81">
        <f t="shared" si="6"/>
        <v>0.022</v>
      </c>
    </row>
    <row r="139" spans="5:9" ht="12.75">
      <c r="E139" s="80">
        <v>11.8</v>
      </c>
      <c r="F139" s="81">
        <f t="shared" si="10"/>
        <v>0.022</v>
      </c>
      <c r="G139" s="83">
        <f t="shared" si="7"/>
        <v>18.990244007804794</v>
      </c>
      <c r="H139" s="80">
        <v>11.8</v>
      </c>
      <c r="I139" s="81">
        <f t="shared" si="6"/>
        <v>0.022</v>
      </c>
    </row>
    <row r="140" spans="5:9" ht="12.75">
      <c r="E140" s="80">
        <v>11.9</v>
      </c>
      <c r="F140" s="81">
        <f t="shared" si="10"/>
        <v>0.022</v>
      </c>
      <c r="G140" s="83">
        <f t="shared" si="7"/>
        <v>19.151178279057376</v>
      </c>
      <c r="H140" s="80">
        <v>11.9</v>
      </c>
      <c r="I140" s="81">
        <f t="shared" si="6"/>
        <v>0.022</v>
      </c>
    </row>
    <row r="141" spans="5:9" ht="12.75">
      <c r="E141" s="80">
        <v>12</v>
      </c>
      <c r="F141" s="81">
        <f t="shared" si="10"/>
        <v>0.022</v>
      </c>
      <c r="G141" s="83">
        <f t="shared" si="7"/>
        <v>19.31211255030996</v>
      </c>
      <c r="H141" s="80">
        <v>12</v>
      </c>
      <c r="I141" s="81">
        <f t="shared" si="6"/>
        <v>0.022</v>
      </c>
    </row>
    <row r="142" spans="5:9" ht="12.75">
      <c r="E142" s="80">
        <v>12.1</v>
      </c>
      <c r="F142" s="81">
        <f t="shared" si="10"/>
        <v>0.022</v>
      </c>
      <c r="G142" s="83">
        <f t="shared" si="7"/>
        <v>19.47304682156254</v>
      </c>
      <c r="H142" s="80">
        <v>12.1</v>
      </c>
      <c r="I142" s="81">
        <f t="shared" si="6"/>
        <v>0.022</v>
      </c>
    </row>
    <row r="143" spans="5:9" ht="12.75">
      <c r="E143" s="80">
        <v>12.2</v>
      </c>
      <c r="F143" s="81">
        <f t="shared" si="10"/>
        <v>0.022</v>
      </c>
      <c r="G143" s="83">
        <f t="shared" si="7"/>
        <v>19.633981092815123</v>
      </c>
      <c r="H143" s="80">
        <v>12.2</v>
      </c>
      <c r="I143" s="81">
        <f t="shared" si="6"/>
        <v>0.022</v>
      </c>
    </row>
    <row r="144" spans="5:9" ht="12.75">
      <c r="E144" s="80">
        <v>12.3</v>
      </c>
      <c r="F144" s="81">
        <f t="shared" si="10"/>
        <v>0.022</v>
      </c>
      <c r="G144" s="83">
        <f t="shared" si="7"/>
        <v>19.79491536406771</v>
      </c>
      <c r="H144" s="80">
        <v>12.3</v>
      </c>
      <c r="I144" s="81">
        <f t="shared" si="6"/>
        <v>0.022</v>
      </c>
    </row>
    <row r="145" spans="5:9" ht="12.75">
      <c r="E145" s="80">
        <v>12.4</v>
      </c>
      <c r="F145" s="81">
        <f t="shared" si="10"/>
        <v>0.022</v>
      </c>
      <c r="G145" s="83">
        <f t="shared" si="7"/>
        <v>19.95584963532029</v>
      </c>
      <c r="H145" s="80">
        <v>12.4</v>
      </c>
      <c r="I145" s="81">
        <f t="shared" si="6"/>
        <v>0.022</v>
      </c>
    </row>
    <row r="146" spans="5:9" ht="12.75">
      <c r="E146" s="80">
        <v>12.5</v>
      </c>
      <c r="F146" s="81">
        <f t="shared" si="10"/>
        <v>0.022</v>
      </c>
      <c r="G146" s="83">
        <f t="shared" si="7"/>
        <v>20.116783906572874</v>
      </c>
      <c r="H146" s="80">
        <v>12.5</v>
      </c>
      <c r="I146" s="81">
        <f t="shared" si="6"/>
        <v>0.022</v>
      </c>
    </row>
    <row r="147" spans="5:9" ht="12.75">
      <c r="E147" s="80">
        <v>12.6</v>
      </c>
      <c r="F147" s="81">
        <f t="shared" si="10"/>
        <v>0.022</v>
      </c>
      <c r="G147" s="83">
        <f t="shared" si="7"/>
        <v>20.277718177825456</v>
      </c>
      <c r="H147" s="80">
        <v>12.6</v>
      </c>
      <c r="I147" s="81">
        <f t="shared" si="6"/>
        <v>0.022</v>
      </c>
    </row>
    <row r="148" spans="5:9" ht="12.75">
      <c r="E148" s="80">
        <v>12.7</v>
      </c>
      <c r="F148" s="81">
        <f t="shared" si="10"/>
        <v>0.022</v>
      </c>
      <c r="G148" s="83">
        <f t="shared" si="7"/>
        <v>20.438652449078038</v>
      </c>
      <c r="H148" s="80">
        <v>12.7</v>
      </c>
      <c r="I148" s="81">
        <f t="shared" si="6"/>
        <v>0.022</v>
      </c>
    </row>
    <row r="149" spans="5:9" ht="12.75">
      <c r="E149" s="80">
        <v>12.8</v>
      </c>
      <c r="F149" s="81">
        <f t="shared" si="10"/>
        <v>0.022</v>
      </c>
      <c r="G149" s="83">
        <f t="shared" si="7"/>
        <v>20.599586720330624</v>
      </c>
      <c r="H149" s="80">
        <v>12.8</v>
      </c>
      <c r="I149" s="81">
        <f aca="true" t="shared" si="11" ref="I149:I212">$F149*$I$17/$B$5</f>
        <v>0.022</v>
      </c>
    </row>
    <row r="150" spans="5:9" ht="12.75">
      <c r="E150" s="80">
        <v>12.9</v>
      </c>
      <c r="F150" s="81">
        <f t="shared" si="10"/>
        <v>0.022</v>
      </c>
      <c r="G150" s="83">
        <f aca="true" t="shared" si="12" ref="G150:G213">E150*$E$14</f>
        <v>20.760520991583206</v>
      </c>
      <c r="H150" s="80">
        <v>12.9</v>
      </c>
      <c r="I150" s="81">
        <f t="shared" si="11"/>
        <v>0.022</v>
      </c>
    </row>
    <row r="151" spans="5:9" ht="12.75">
      <c r="E151" s="80">
        <v>13</v>
      </c>
      <c r="F151" s="81">
        <f t="shared" si="10"/>
        <v>0.022</v>
      </c>
      <c r="G151" s="83">
        <f t="shared" si="12"/>
        <v>20.92145526283579</v>
      </c>
      <c r="H151" s="80">
        <v>13</v>
      </c>
      <c r="I151" s="81">
        <f t="shared" si="11"/>
        <v>0.022</v>
      </c>
    </row>
    <row r="152" spans="5:9" ht="12.75">
      <c r="E152" s="80">
        <v>13.1</v>
      </c>
      <c r="F152" s="81">
        <f t="shared" si="10"/>
        <v>0.022</v>
      </c>
      <c r="G152" s="83">
        <f t="shared" si="12"/>
        <v>21.08238953408837</v>
      </c>
      <c r="H152" s="80">
        <v>13.1</v>
      </c>
      <c r="I152" s="81">
        <f t="shared" si="11"/>
        <v>0.022</v>
      </c>
    </row>
    <row r="153" spans="5:9" ht="12.75">
      <c r="E153" s="80">
        <v>13.2</v>
      </c>
      <c r="F153" s="81">
        <f t="shared" si="10"/>
        <v>0.022</v>
      </c>
      <c r="G153" s="83">
        <f t="shared" si="12"/>
        <v>21.243323805340953</v>
      </c>
      <c r="H153" s="80">
        <v>13.2</v>
      </c>
      <c r="I153" s="81">
        <f t="shared" si="11"/>
        <v>0.022</v>
      </c>
    </row>
    <row r="154" spans="5:9" ht="12.75">
      <c r="E154" s="80">
        <v>13.3</v>
      </c>
      <c r="F154" s="81">
        <f t="shared" si="10"/>
        <v>0.022</v>
      </c>
      <c r="G154" s="83">
        <f t="shared" si="12"/>
        <v>21.40425807659354</v>
      </c>
      <c r="H154" s="80">
        <v>13.3</v>
      </c>
      <c r="I154" s="81">
        <f t="shared" si="11"/>
        <v>0.022</v>
      </c>
    </row>
    <row r="155" spans="5:9" ht="12.75">
      <c r="E155" s="80">
        <v>13.4</v>
      </c>
      <c r="F155" s="81">
        <f>LOOKUP($E$21:$E$621,$B$21:$B$51,$C$21:$C$51)</f>
        <v>0.022</v>
      </c>
      <c r="G155" s="83">
        <f t="shared" si="12"/>
        <v>21.56519234784612</v>
      </c>
      <c r="H155" s="80">
        <v>13.4</v>
      </c>
      <c r="I155" s="81">
        <f t="shared" si="11"/>
        <v>0.022</v>
      </c>
    </row>
    <row r="156" spans="5:9" ht="12.75">
      <c r="E156" s="80">
        <v>13.5</v>
      </c>
      <c r="F156" s="81">
        <f aca="true" t="shared" si="13" ref="F156:F177">F155+(($F$178-$F$155)/(ROW($F$178)-ROW($F$155)))</f>
        <v>0.023652173913043476</v>
      </c>
      <c r="G156" s="83">
        <f t="shared" si="12"/>
        <v>21.726126619098704</v>
      </c>
      <c r="H156" s="80">
        <v>13.5</v>
      </c>
      <c r="I156" s="81">
        <f t="shared" si="11"/>
        <v>0.023652173913043476</v>
      </c>
    </row>
    <row r="157" spans="5:9" ht="12.75">
      <c r="E157" s="80">
        <v>13.6</v>
      </c>
      <c r="F157" s="81">
        <f t="shared" si="13"/>
        <v>0.025304347826086954</v>
      </c>
      <c r="G157" s="83">
        <f t="shared" si="12"/>
        <v>21.887060890351286</v>
      </c>
      <c r="H157" s="80">
        <v>13.6</v>
      </c>
      <c r="I157" s="81">
        <f t="shared" si="11"/>
        <v>0.025304347826086954</v>
      </c>
    </row>
    <row r="158" spans="5:9" ht="12.75">
      <c r="E158" s="80">
        <v>13.7</v>
      </c>
      <c r="F158" s="81">
        <f t="shared" si="13"/>
        <v>0.02695652173913043</v>
      </c>
      <c r="G158" s="83">
        <f t="shared" si="12"/>
        <v>22.04799516160387</v>
      </c>
      <c r="H158" s="80">
        <v>13.7</v>
      </c>
      <c r="I158" s="81">
        <f t="shared" si="11"/>
        <v>0.02695652173913043</v>
      </c>
    </row>
    <row r="159" spans="5:9" ht="12.75">
      <c r="E159" s="80">
        <v>13.8</v>
      </c>
      <c r="F159" s="81">
        <f t="shared" si="13"/>
        <v>0.02860869565217391</v>
      </c>
      <c r="G159" s="83">
        <f t="shared" si="12"/>
        <v>22.208929432856454</v>
      </c>
      <c r="H159" s="80">
        <v>13.8</v>
      </c>
      <c r="I159" s="81">
        <f t="shared" si="11"/>
        <v>0.02860869565217391</v>
      </c>
    </row>
    <row r="160" spans="5:9" ht="12.75">
      <c r="E160" s="80">
        <v>13.9</v>
      </c>
      <c r="F160" s="81">
        <f t="shared" si="13"/>
        <v>0.030260869565217386</v>
      </c>
      <c r="G160" s="83">
        <f t="shared" si="12"/>
        <v>22.369863704109036</v>
      </c>
      <c r="H160" s="80">
        <v>13.9</v>
      </c>
      <c r="I160" s="81">
        <f t="shared" si="11"/>
        <v>0.030260869565217386</v>
      </c>
    </row>
    <row r="161" spans="5:9" ht="12.75">
      <c r="E161" s="80">
        <v>14</v>
      </c>
      <c r="F161" s="81">
        <f t="shared" si="13"/>
        <v>0.031913043478260864</v>
      </c>
      <c r="G161" s="83">
        <f t="shared" si="12"/>
        <v>22.53079797536162</v>
      </c>
      <c r="H161" s="80">
        <v>14</v>
      </c>
      <c r="I161" s="81">
        <f t="shared" si="11"/>
        <v>0.031913043478260864</v>
      </c>
    </row>
    <row r="162" spans="5:9" ht="12.75">
      <c r="E162" s="80">
        <v>14.1</v>
      </c>
      <c r="F162" s="81">
        <f t="shared" si="13"/>
        <v>0.033565217391304344</v>
      </c>
      <c r="G162" s="83">
        <f t="shared" si="12"/>
        <v>22.6917322466142</v>
      </c>
      <c r="H162" s="80">
        <v>14.1</v>
      </c>
      <c r="I162" s="81">
        <f t="shared" si="11"/>
        <v>0.033565217391304344</v>
      </c>
    </row>
    <row r="163" spans="5:9" ht="12.75">
      <c r="E163" s="80">
        <v>14.2</v>
      </c>
      <c r="F163" s="81">
        <f t="shared" si="13"/>
        <v>0.035217391304347825</v>
      </c>
      <c r="G163" s="83">
        <f t="shared" si="12"/>
        <v>22.852666517866783</v>
      </c>
      <c r="H163" s="80">
        <v>14.2</v>
      </c>
      <c r="I163" s="81">
        <f t="shared" si="11"/>
        <v>0.035217391304347825</v>
      </c>
    </row>
    <row r="164" spans="5:9" ht="12.75">
      <c r="E164" s="80">
        <v>14.3</v>
      </c>
      <c r="F164" s="81">
        <f t="shared" si="13"/>
        <v>0.036869565217391306</v>
      </c>
      <c r="G164" s="83">
        <f t="shared" si="12"/>
        <v>23.01360078911937</v>
      </c>
      <c r="H164" s="80">
        <v>14.3</v>
      </c>
      <c r="I164" s="81">
        <f t="shared" si="11"/>
        <v>0.036869565217391306</v>
      </c>
    </row>
    <row r="165" spans="5:9" ht="12.75">
      <c r="E165" s="80">
        <v>14.4</v>
      </c>
      <c r="F165" s="81">
        <f t="shared" si="13"/>
        <v>0.03852173913043479</v>
      </c>
      <c r="G165" s="83">
        <f t="shared" si="12"/>
        <v>23.17453506037195</v>
      </c>
      <c r="H165" s="80">
        <v>14.4</v>
      </c>
      <c r="I165" s="81">
        <f t="shared" si="11"/>
        <v>0.03852173913043479</v>
      </c>
    </row>
    <row r="166" spans="5:9" ht="12.75">
      <c r="E166" s="80">
        <v>14.5</v>
      </c>
      <c r="F166" s="81">
        <f t="shared" si="13"/>
        <v>0.04017391304347827</v>
      </c>
      <c r="G166" s="83">
        <f t="shared" si="12"/>
        <v>23.335469331624534</v>
      </c>
      <c r="H166" s="80">
        <v>14.5</v>
      </c>
      <c r="I166" s="81">
        <f t="shared" si="11"/>
        <v>0.04017391304347827</v>
      </c>
    </row>
    <row r="167" spans="5:9" ht="12.75">
      <c r="E167" s="80">
        <v>14.6</v>
      </c>
      <c r="F167" s="81">
        <f t="shared" si="13"/>
        <v>0.04182608695652175</v>
      </c>
      <c r="G167" s="83">
        <f t="shared" si="12"/>
        <v>23.496403602877116</v>
      </c>
      <c r="H167" s="80">
        <v>14.6</v>
      </c>
      <c r="I167" s="81">
        <f t="shared" si="11"/>
        <v>0.04182608695652175</v>
      </c>
    </row>
    <row r="168" spans="5:9" ht="12.75">
      <c r="E168" s="80">
        <v>14.7</v>
      </c>
      <c r="F168" s="81">
        <f t="shared" si="13"/>
        <v>0.04347826086956523</v>
      </c>
      <c r="G168" s="83">
        <f t="shared" si="12"/>
        <v>23.6573378741297</v>
      </c>
      <c r="H168" s="80">
        <v>14.7</v>
      </c>
      <c r="I168" s="81">
        <f t="shared" si="11"/>
        <v>0.04347826086956523</v>
      </c>
    </row>
    <row r="169" spans="5:9" ht="12.75">
      <c r="E169" s="80">
        <v>14.8</v>
      </c>
      <c r="F169" s="81">
        <f t="shared" si="13"/>
        <v>0.04513043478260871</v>
      </c>
      <c r="G169" s="83">
        <f t="shared" si="12"/>
        <v>23.818272145382284</v>
      </c>
      <c r="H169" s="80">
        <v>14.8</v>
      </c>
      <c r="I169" s="81">
        <f t="shared" si="11"/>
        <v>0.04513043478260871</v>
      </c>
    </row>
    <row r="170" spans="5:9" ht="12.75">
      <c r="E170" s="80">
        <v>14.9</v>
      </c>
      <c r="F170" s="81">
        <f t="shared" si="13"/>
        <v>0.04678260869565219</v>
      </c>
      <c r="G170" s="83">
        <f t="shared" si="12"/>
        <v>23.979206416634867</v>
      </c>
      <c r="H170" s="80">
        <v>14.9</v>
      </c>
      <c r="I170" s="81">
        <f t="shared" si="11"/>
        <v>0.04678260869565219</v>
      </c>
    </row>
    <row r="171" spans="5:9" ht="12.75">
      <c r="E171" s="80">
        <v>15</v>
      </c>
      <c r="F171" s="81">
        <f t="shared" si="13"/>
        <v>0.04843478260869567</v>
      </c>
      <c r="G171" s="83">
        <f t="shared" si="12"/>
        <v>24.14014068788745</v>
      </c>
      <c r="H171" s="80">
        <v>15</v>
      </c>
      <c r="I171" s="81">
        <f t="shared" si="11"/>
        <v>0.04843478260869567</v>
      </c>
    </row>
    <row r="172" spans="5:9" ht="12.75">
      <c r="E172" s="80">
        <v>15.1</v>
      </c>
      <c r="F172" s="81">
        <f t="shared" si="13"/>
        <v>0.050086956521739154</v>
      </c>
      <c r="G172" s="83">
        <f t="shared" si="12"/>
        <v>24.30107495914003</v>
      </c>
      <c r="H172" s="80">
        <v>15.1</v>
      </c>
      <c r="I172" s="81">
        <f t="shared" si="11"/>
        <v>0.050086956521739154</v>
      </c>
    </row>
    <row r="173" spans="5:9" ht="12.75">
      <c r="E173" s="80">
        <v>15.2</v>
      </c>
      <c r="F173" s="81">
        <f t="shared" si="13"/>
        <v>0.051739130434782635</v>
      </c>
      <c r="G173" s="83">
        <f t="shared" si="12"/>
        <v>24.462009230392614</v>
      </c>
      <c r="H173" s="80">
        <v>15.2</v>
      </c>
      <c r="I173" s="81">
        <f t="shared" si="11"/>
        <v>0.051739130434782635</v>
      </c>
    </row>
    <row r="174" spans="5:9" ht="12.75">
      <c r="E174" s="80">
        <v>15.3</v>
      </c>
      <c r="F174" s="81">
        <f t="shared" si="13"/>
        <v>0.053391304347826116</v>
      </c>
      <c r="G174" s="83">
        <f t="shared" si="12"/>
        <v>24.6229435016452</v>
      </c>
      <c r="H174" s="80">
        <v>15.3</v>
      </c>
      <c r="I174" s="81">
        <f t="shared" si="11"/>
        <v>0.053391304347826116</v>
      </c>
    </row>
    <row r="175" spans="5:9" ht="12.75">
      <c r="E175" s="80">
        <v>15.4</v>
      </c>
      <c r="F175" s="81">
        <f t="shared" si="13"/>
        <v>0.0550434782608696</v>
      </c>
      <c r="G175" s="83">
        <f t="shared" si="12"/>
        <v>24.78387777289778</v>
      </c>
      <c r="H175" s="80">
        <v>15.4</v>
      </c>
      <c r="I175" s="81">
        <f t="shared" si="11"/>
        <v>0.0550434782608696</v>
      </c>
    </row>
    <row r="176" spans="5:9" ht="12.75">
      <c r="E176" s="80">
        <v>15.5</v>
      </c>
      <c r="F176" s="81">
        <f t="shared" si="13"/>
        <v>0.05669565217391308</v>
      </c>
      <c r="G176" s="83">
        <f t="shared" si="12"/>
        <v>24.944812044150364</v>
      </c>
      <c r="H176" s="80">
        <v>15.5</v>
      </c>
      <c r="I176" s="81">
        <f t="shared" si="11"/>
        <v>0.05669565217391308</v>
      </c>
    </row>
    <row r="177" spans="5:9" ht="12.75">
      <c r="E177" s="80">
        <v>15.6</v>
      </c>
      <c r="F177" s="81">
        <f t="shared" si="13"/>
        <v>0.05834782608695656</v>
      </c>
      <c r="G177" s="83">
        <f t="shared" si="12"/>
        <v>25.105746315402946</v>
      </c>
      <c r="H177" s="80">
        <v>15.6</v>
      </c>
      <c r="I177" s="81">
        <f t="shared" si="11"/>
        <v>0.05834782608695656</v>
      </c>
    </row>
    <row r="178" spans="5:9" ht="12.75">
      <c r="E178" s="80">
        <v>15.7</v>
      </c>
      <c r="F178" s="81">
        <f>LOOKUP($E$21:$E$621,$B$21:$B$51,$C$21:$C$51)</f>
        <v>0.06</v>
      </c>
      <c r="G178" s="83">
        <f t="shared" si="12"/>
        <v>25.26668058665553</v>
      </c>
      <c r="H178" s="80">
        <v>15.7</v>
      </c>
      <c r="I178" s="81">
        <f t="shared" si="11"/>
        <v>0.06</v>
      </c>
    </row>
    <row r="179" spans="5:9" ht="12.75">
      <c r="E179" s="80">
        <v>15.8</v>
      </c>
      <c r="F179" s="81">
        <f aca="true" t="shared" si="14" ref="F179:F199">F178+(($F$200-$F$178)/(ROW($F$200)-ROW($F$178)))</f>
        <v>0.06</v>
      </c>
      <c r="G179" s="83">
        <f t="shared" si="12"/>
        <v>25.427614857908114</v>
      </c>
      <c r="H179" s="80">
        <v>15.8</v>
      </c>
      <c r="I179" s="81">
        <f t="shared" si="11"/>
        <v>0.06</v>
      </c>
    </row>
    <row r="180" spans="5:9" ht="12.75">
      <c r="E180" s="80">
        <v>15.9</v>
      </c>
      <c r="F180" s="81">
        <f t="shared" si="14"/>
        <v>0.06</v>
      </c>
      <c r="G180" s="83">
        <f t="shared" si="12"/>
        <v>25.588549129160697</v>
      </c>
      <c r="H180" s="80">
        <v>15.9</v>
      </c>
      <c r="I180" s="81">
        <f t="shared" si="11"/>
        <v>0.06</v>
      </c>
    </row>
    <row r="181" spans="5:9" ht="12.75">
      <c r="E181" s="80">
        <v>16</v>
      </c>
      <c r="F181" s="81">
        <f t="shared" si="14"/>
        <v>0.06</v>
      </c>
      <c r="G181" s="83">
        <f t="shared" si="12"/>
        <v>25.74948340041328</v>
      </c>
      <c r="H181" s="80">
        <v>16</v>
      </c>
      <c r="I181" s="81">
        <f t="shared" si="11"/>
        <v>0.06</v>
      </c>
    </row>
    <row r="182" spans="5:9" ht="12.75">
      <c r="E182" s="80">
        <v>16.1</v>
      </c>
      <c r="F182" s="81">
        <f t="shared" si="14"/>
        <v>0.06</v>
      </c>
      <c r="G182" s="83">
        <f t="shared" si="12"/>
        <v>25.910417671665865</v>
      </c>
      <c r="H182" s="80">
        <v>16.1</v>
      </c>
      <c r="I182" s="81">
        <f t="shared" si="11"/>
        <v>0.06</v>
      </c>
    </row>
    <row r="183" spans="5:9" ht="12.75">
      <c r="E183" s="80">
        <v>16.2</v>
      </c>
      <c r="F183" s="81">
        <f t="shared" si="14"/>
        <v>0.06</v>
      </c>
      <c r="G183" s="83">
        <f t="shared" si="12"/>
        <v>26.071351942918444</v>
      </c>
      <c r="H183" s="80">
        <v>16.2</v>
      </c>
      <c r="I183" s="81">
        <f t="shared" si="11"/>
        <v>0.06</v>
      </c>
    </row>
    <row r="184" spans="5:9" ht="12.75">
      <c r="E184" s="80">
        <v>16.3</v>
      </c>
      <c r="F184" s="81">
        <f t="shared" si="14"/>
        <v>0.06</v>
      </c>
      <c r="G184" s="83">
        <f t="shared" si="12"/>
        <v>26.23228621417103</v>
      </c>
      <c r="H184" s="80">
        <v>16.3</v>
      </c>
      <c r="I184" s="81">
        <f t="shared" si="11"/>
        <v>0.06</v>
      </c>
    </row>
    <row r="185" spans="5:9" ht="12.75">
      <c r="E185" s="80">
        <v>16.4</v>
      </c>
      <c r="F185" s="81">
        <f t="shared" si="14"/>
        <v>0.06</v>
      </c>
      <c r="G185" s="83">
        <f t="shared" si="12"/>
        <v>26.39322048542361</v>
      </c>
      <c r="H185" s="80">
        <v>16.4</v>
      </c>
      <c r="I185" s="81">
        <f t="shared" si="11"/>
        <v>0.06</v>
      </c>
    </row>
    <row r="186" spans="5:9" ht="12.75">
      <c r="E186" s="80">
        <v>16.5</v>
      </c>
      <c r="F186" s="81">
        <f t="shared" si="14"/>
        <v>0.06</v>
      </c>
      <c r="G186" s="83">
        <f t="shared" si="12"/>
        <v>26.554154756676194</v>
      </c>
      <c r="H186" s="80">
        <v>16.5</v>
      </c>
      <c r="I186" s="81">
        <f t="shared" si="11"/>
        <v>0.06</v>
      </c>
    </row>
    <row r="187" spans="5:9" ht="12.75">
      <c r="E187" s="80">
        <v>16.6</v>
      </c>
      <c r="F187" s="81">
        <f t="shared" si="14"/>
        <v>0.06</v>
      </c>
      <c r="G187" s="83">
        <f t="shared" si="12"/>
        <v>26.71508902792878</v>
      </c>
      <c r="H187" s="80">
        <v>16.6</v>
      </c>
      <c r="I187" s="81">
        <f t="shared" si="11"/>
        <v>0.06</v>
      </c>
    </row>
    <row r="188" spans="5:9" ht="12.75">
      <c r="E188" s="80">
        <v>16.7</v>
      </c>
      <c r="F188" s="81">
        <f t="shared" si="14"/>
        <v>0.06</v>
      </c>
      <c r="G188" s="83">
        <f t="shared" si="12"/>
        <v>26.87602329918136</v>
      </c>
      <c r="H188" s="80">
        <v>16.7</v>
      </c>
      <c r="I188" s="81">
        <f t="shared" si="11"/>
        <v>0.06</v>
      </c>
    </row>
    <row r="189" spans="5:9" ht="12.75">
      <c r="E189" s="80">
        <v>16.8</v>
      </c>
      <c r="F189" s="81">
        <f t="shared" si="14"/>
        <v>0.06</v>
      </c>
      <c r="G189" s="83">
        <f t="shared" si="12"/>
        <v>27.036957570433945</v>
      </c>
      <c r="H189" s="80">
        <v>16.8</v>
      </c>
      <c r="I189" s="81">
        <f t="shared" si="11"/>
        <v>0.06</v>
      </c>
    </row>
    <row r="190" spans="5:9" ht="12.75">
      <c r="E190" s="80">
        <v>16.9</v>
      </c>
      <c r="F190" s="81">
        <f t="shared" si="14"/>
        <v>0.06</v>
      </c>
      <c r="G190" s="83">
        <f t="shared" si="12"/>
        <v>27.197891841686523</v>
      </c>
      <c r="H190" s="80">
        <v>16.9</v>
      </c>
      <c r="I190" s="81">
        <f t="shared" si="11"/>
        <v>0.06</v>
      </c>
    </row>
    <row r="191" spans="5:9" ht="12.75">
      <c r="E191" s="80">
        <v>17</v>
      </c>
      <c r="F191" s="81">
        <f t="shared" si="14"/>
        <v>0.06</v>
      </c>
      <c r="G191" s="83">
        <f t="shared" si="12"/>
        <v>27.35882611293911</v>
      </c>
      <c r="H191" s="80">
        <v>17</v>
      </c>
      <c r="I191" s="81">
        <f t="shared" si="11"/>
        <v>0.06</v>
      </c>
    </row>
    <row r="192" spans="5:9" ht="12.75">
      <c r="E192" s="80">
        <v>17.1</v>
      </c>
      <c r="F192" s="81">
        <f t="shared" si="14"/>
        <v>0.06</v>
      </c>
      <c r="G192" s="83">
        <f t="shared" si="12"/>
        <v>27.519760384191695</v>
      </c>
      <c r="H192" s="80">
        <v>17.1</v>
      </c>
      <c r="I192" s="81">
        <f t="shared" si="11"/>
        <v>0.06</v>
      </c>
    </row>
    <row r="193" spans="5:9" ht="12.75">
      <c r="E193" s="80">
        <v>17.2</v>
      </c>
      <c r="F193" s="81">
        <f t="shared" si="14"/>
        <v>0.06</v>
      </c>
      <c r="G193" s="83">
        <f t="shared" si="12"/>
        <v>27.680694655444274</v>
      </c>
      <c r="H193" s="80">
        <v>17.2</v>
      </c>
      <c r="I193" s="81">
        <f t="shared" si="11"/>
        <v>0.06</v>
      </c>
    </row>
    <row r="194" spans="5:9" ht="12.75">
      <c r="E194" s="80">
        <v>17.3</v>
      </c>
      <c r="F194" s="81">
        <f t="shared" si="14"/>
        <v>0.06</v>
      </c>
      <c r="G194" s="83">
        <f t="shared" si="12"/>
        <v>27.84162892669686</v>
      </c>
      <c r="H194" s="80">
        <v>17.3</v>
      </c>
      <c r="I194" s="81">
        <f t="shared" si="11"/>
        <v>0.06</v>
      </c>
    </row>
    <row r="195" spans="5:9" ht="12.75">
      <c r="E195" s="80">
        <v>17.4</v>
      </c>
      <c r="F195" s="81">
        <f t="shared" si="14"/>
        <v>0.06</v>
      </c>
      <c r="G195" s="83">
        <f t="shared" si="12"/>
        <v>28.00256319794944</v>
      </c>
      <c r="H195" s="80">
        <v>17.4</v>
      </c>
      <c r="I195" s="81">
        <f t="shared" si="11"/>
        <v>0.06</v>
      </c>
    </row>
    <row r="196" spans="5:9" ht="12.75">
      <c r="E196" s="80">
        <v>17.5</v>
      </c>
      <c r="F196" s="81">
        <f t="shared" si="14"/>
        <v>0.06</v>
      </c>
      <c r="G196" s="83">
        <f t="shared" si="12"/>
        <v>28.163497469202024</v>
      </c>
      <c r="H196" s="80">
        <v>17.5</v>
      </c>
      <c r="I196" s="81">
        <f t="shared" si="11"/>
        <v>0.06</v>
      </c>
    </row>
    <row r="197" spans="5:9" ht="12.75">
      <c r="E197" s="80">
        <v>17.6</v>
      </c>
      <c r="F197" s="81">
        <f t="shared" si="14"/>
        <v>0.06</v>
      </c>
      <c r="G197" s="83">
        <f t="shared" si="12"/>
        <v>28.32443174045461</v>
      </c>
      <c r="H197" s="80">
        <v>17.6</v>
      </c>
      <c r="I197" s="81">
        <f t="shared" si="11"/>
        <v>0.06</v>
      </c>
    </row>
    <row r="198" spans="5:9" ht="12.75">
      <c r="E198" s="80">
        <v>17.7</v>
      </c>
      <c r="F198" s="81">
        <f t="shared" si="14"/>
        <v>0.06</v>
      </c>
      <c r="G198" s="83">
        <f t="shared" si="12"/>
        <v>28.48536601170719</v>
      </c>
      <c r="H198" s="80">
        <v>17.7</v>
      </c>
      <c r="I198" s="81">
        <f t="shared" si="11"/>
        <v>0.06</v>
      </c>
    </row>
    <row r="199" spans="5:9" ht="12.75">
      <c r="E199" s="80">
        <v>17.8</v>
      </c>
      <c r="F199" s="81">
        <f t="shared" si="14"/>
        <v>0.06</v>
      </c>
      <c r="G199" s="83">
        <f t="shared" si="12"/>
        <v>28.646300282959775</v>
      </c>
      <c r="H199" s="80">
        <v>17.8</v>
      </c>
      <c r="I199" s="81">
        <f t="shared" si="11"/>
        <v>0.06</v>
      </c>
    </row>
    <row r="200" spans="5:9" ht="12.75">
      <c r="E200" s="80">
        <v>17.9</v>
      </c>
      <c r="F200" s="81">
        <f>LOOKUP($E$21:$E$621,$B$21:$B$51,$C$21:$C$51)</f>
        <v>0.06</v>
      </c>
      <c r="G200" s="83">
        <f t="shared" si="12"/>
        <v>28.807234554212354</v>
      </c>
      <c r="H200" s="80">
        <v>17.9</v>
      </c>
      <c r="I200" s="81">
        <f t="shared" si="11"/>
        <v>0.06</v>
      </c>
    </row>
    <row r="201" spans="5:9" ht="12.75">
      <c r="E201" s="80">
        <v>18</v>
      </c>
      <c r="F201" s="81">
        <f aca="true" t="shared" si="15" ref="F201:F221">F200+(($F$222-$F$200)/(ROW($F$222)-ROW($F$200)))</f>
        <v>0.06295454545454546</v>
      </c>
      <c r="G201" s="83">
        <f t="shared" si="12"/>
        <v>28.96816882546494</v>
      </c>
      <c r="H201" s="80">
        <v>18</v>
      </c>
      <c r="I201" s="81">
        <f t="shared" si="11"/>
        <v>0.06295454545454546</v>
      </c>
    </row>
    <row r="202" spans="5:9" ht="12.75">
      <c r="E202" s="80">
        <v>18.1</v>
      </c>
      <c r="F202" s="81">
        <f t="shared" si="15"/>
        <v>0.06590909090909092</v>
      </c>
      <c r="G202" s="83">
        <f t="shared" si="12"/>
        <v>29.129103096717525</v>
      </c>
      <c r="H202" s="80">
        <v>18.1</v>
      </c>
      <c r="I202" s="81">
        <f t="shared" si="11"/>
        <v>0.06590909090909092</v>
      </c>
    </row>
    <row r="203" spans="5:9" ht="12.75">
      <c r="E203" s="80">
        <v>18.2</v>
      </c>
      <c r="F203" s="81">
        <f t="shared" si="15"/>
        <v>0.06886363636363638</v>
      </c>
      <c r="G203" s="83">
        <f t="shared" si="12"/>
        <v>29.290037367970104</v>
      </c>
      <c r="H203" s="80">
        <v>18.2</v>
      </c>
      <c r="I203" s="81">
        <f t="shared" si="11"/>
        <v>0.06886363636363638</v>
      </c>
    </row>
    <row r="204" spans="5:9" ht="12.75">
      <c r="E204" s="80">
        <v>18.3</v>
      </c>
      <c r="F204" s="81">
        <f t="shared" si="15"/>
        <v>0.07181818181818184</v>
      </c>
      <c r="G204" s="83">
        <f t="shared" si="12"/>
        <v>29.45097163922269</v>
      </c>
      <c r="H204" s="80">
        <v>18.3</v>
      </c>
      <c r="I204" s="81">
        <f t="shared" si="11"/>
        <v>0.07181818181818184</v>
      </c>
    </row>
    <row r="205" spans="5:9" ht="12.75">
      <c r="E205" s="80">
        <v>18.4</v>
      </c>
      <c r="F205" s="81">
        <f t="shared" si="15"/>
        <v>0.0747727272727273</v>
      </c>
      <c r="G205" s="83">
        <f t="shared" si="12"/>
        <v>29.61190591047527</v>
      </c>
      <c r="H205" s="80">
        <v>18.4</v>
      </c>
      <c r="I205" s="81">
        <f t="shared" si="11"/>
        <v>0.0747727272727273</v>
      </c>
    </row>
    <row r="206" spans="5:9" ht="12.75">
      <c r="E206" s="80">
        <v>18.5</v>
      </c>
      <c r="F206" s="81">
        <f t="shared" si="15"/>
        <v>0.07772727272727276</v>
      </c>
      <c r="G206" s="83">
        <f t="shared" si="12"/>
        <v>29.772840181727855</v>
      </c>
      <c r="H206" s="80">
        <v>18.5</v>
      </c>
      <c r="I206" s="81">
        <f t="shared" si="11"/>
        <v>0.07772727272727276</v>
      </c>
    </row>
    <row r="207" spans="5:9" ht="12.75">
      <c r="E207" s="80">
        <v>18.6</v>
      </c>
      <c r="F207" s="81">
        <f t="shared" si="15"/>
        <v>0.08068181818181822</v>
      </c>
      <c r="G207" s="83">
        <f t="shared" si="12"/>
        <v>29.93377445298044</v>
      </c>
      <c r="H207" s="80">
        <v>18.6</v>
      </c>
      <c r="I207" s="81">
        <f t="shared" si="11"/>
        <v>0.08068181818181822</v>
      </c>
    </row>
    <row r="208" spans="5:9" ht="12.75">
      <c r="E208" s="80">
        <v>18.7</v>
      </c>
      <c r="F208" s="81">
        <f t="shared" si="15"/>
        <v>0.08363636363636368</v>
      </c>
      <c r="G208" s="83">
        <f t="shared" si="12"/>
        <v>30.09470872423302</v>
      </c>
      <c r="H208" s="80">
        <v>18.7</v>
      </c>
      <c r="I208" s="81">
        <f t="shared" si="11"/>
        <v>0.08363636363636368</v>
      </c>
    </row>
    <row r="209" spans="5:9" ht="12.75">
      <c r="E209" s="80">
        <v>18.8</v>
      </c>
      <c r="F209" s="81">
        <f t="shared" si="15"/>
        <v>0.08659090909090914</v>
      </c>
      <c r="G209" s="83">
        <f t="shared" si="12"/>
        <v>30.255642995485605</v>
      </c>
      <c r="H209" s="80">
        <v>18.8</v>
      </c>
      <c r="I209" s="81">
        <f t="shared" si="11"/>
        <v>0.08659090909090914</v>
      </c>
    </row>
    <row r="210" spans="5:9" ht="12.75">
      <c r="E210" s="80">
        <v>18.9</v>
      </c>
      <c r="F210" s="81">
        <f t="shared" si="15"/>
        <v>0.0895454545454546</v>
      </c>
      <c r="G210" s="83">
        <f t="shared" si="12"/>
        <v>30.416577266738184</v>
      </c>
      <c r="H210" s="80">
        <v>18.9</v>
      </c>
      <c r="I210" s="81">
        <f t="shared" si="11"/>
        <v>0.0895454545454546</v>
      </c>
    </row>
    <row r="211" spans="5:9" ht="12.75">
      <c r="E211" s="80">
        <v>19</v>
      </c>
      <c r="F211" s="81">
        <f t="shared" si="15"/>
        <v>0.09250000000000005</v>
      </c>
      <c r="G211" s="83">
        <f t="shared" si="12"/>
        <v>30.57751153799077</v>
      </c>
      <c r="H211" s="80">
        <v>19</v>
      </c>
      <c r="I211" s="81">
        <f t="shared" si="11"/>
        <v>0.09250000000000005</v>
      </c>
    </row>
    <row r="212" spans="5:9" ht="12.75">
      <c r="E212" s="80">
        <v>19.1</v>
      </c>
      <c r="F212" s="81">
        <f t="shared" si="15"/>
        <v>0.09545454545454551</v>
      </c>
      <c r="G212" s="83">
        <f t="shared" si="12"/>
        <v>30.738445809243355</v>
      </c>
      <c r="H212" s="80">
        <v>19.1</v>
      </c>
      <c r="I212" s="81">
        <f t="shared" si="11"/>
        <v>0.09545454545454551</v>
      </c>
    </row>
    <row r="213" spans="5:9" ht="12.75">
      <c r="E213" s="80">
        <v>19.2</v>
      </c>
      <c r="F213" s="81">
        <f t="shared" si="15"/>
        <v>0.09840909090909097</v>
      </c>
      <c r="G213" s="83">
        <f t="shared" si="12"/>
        <v>30.899380080495934</v>
      </c>
      <c r="H213" s="80">
        <v>19.2</v>
      </c>
      <c r="I213" s="81">
        <f aca="true" t="shared" si="16" ref="I213:I276">$F213*$I$17/$B$5</f>
        <v>0.09840909090909097</v>
      </c>
    </row>
    <row r="214" spans="5:9" ht="12.75">
      <c r="E214" s="80">
        <v>19.3</v>
      </c>
      <c r="F214" s="81">
        <f t="shared" si="15"/>
        <v>0.10136363636363643</v>
      </c>
      <c r="G214" s="83">
        <f aca="true" t="shared" si="17" ref="G214:G277">E214*$E$14</f>
        <v>31.06031435174852</v>
      </c>
      <c r="H214" s="80">
        <v>19.3</v>
      </c>
      <c r="I214" s="81">
        <f t="shared" si="16"/>
        <v>0.10136363636363643</v>
      </c>
    </row>
    <row r="215" spans="5:9" ht="12.75">
      <c r="E215" s="80">
        <v>19.4</v>
      </c>
      <c r="F215" s="81">
        <f t="shared" si="15"/>
        <v>0.1043181818181819</v>
      </c>
      <c r="G215" s="83">
        <f t="shared" si="17"/>
        <v>31.2212486230011</v>
      </c>
      <c r="H215" s="80">
        <v>19.4</v>
      </c>
      <c r="I215" s="81">
        <f t="shared" si="16"/>
        <v>0.1043181818181819</v>
      </c>
    </row>
    <row r="216" spans="5:9" ht="12.75">
      <c r="E216" s="80">
        <v>19.5</v>
      </c>
      <c r="F216" s="81">
        <f t="shared" si="15"/>
        <v>0.10727272727272735</v>
      </c>
      <c r="G216" s="83">
        <f t="shared" si="17"/>
        <v>31.382182894253685</v>
      </c>
      <c r="H216" s="80">
        <v>19.5</v>
      </c>
      <c r="I216" s="81">
        <f t="shared" si="16"/>
        <v>0.10727272727272735</v>
      </c>
    </row>
    <row r="217" spans="5:9" ht="12.75">
      <c r="E217" s="80">
        <v>19.6</v>
      </c>
      <c r="F217" s="81">
        <f t="shared" si="15"/>
        <v>0.11022727272727281</v>
      </c>
      <c r="G217" s="83">
        <f t="shared" si="17"/>
        <v>31.54311716550627</v>
      </c>
      <c r="H217" s="80">
        <v>19.6</v>
      </c>
      <c r="I217" s="81">
        <f t="shared" si="16"/>
        <v>0.11022727272727281</v>
      </c>
    </row>
    <row r="218" spans="5:9" ht="12.75">
      <c r="E218" s="80">
        <v>19.7</v>
      </c>
      <c r="F218" s="81">
        <f t="shared" si="15"/>
        <v>0.11318181818181827</v>
      </c>
      <c r="G218" s="83">
        <f t="shared" si="17"/>
        <v>31.70405143675885</v>
      </c>
      <c r="H218" s="80">
        <v>19.7</v>
      </c>
      <c r="I218" s="81">
        <f t="shared" si="16"/>
        <v>0.11318181818181827</v>
      </c>
    </row>
    <row r="219" spans="5:9" ht="12.75">
      <c r="E219" s="80">
        <v>19.8</v>
      </c>
      <c r="F219" s="81">
        <f t="shared" si="15"/>
        <v>0.11613636363636373</v>
      </c>
      <c r="G219" s="83">
        <f t="shared" si="17"/>
        <v>31.864985708011435</v>
      </c>
      <c r="H219" s="80">
        <v>19.8</v>
      </c>
      <c r="I219" s="81">
        <f t="shared" si="16"/>
        <v>0.11613636363636373</v>
      </c>
    </row>
    <row r="220" spans="5:9" ht="12.75">
      <c r="E220" s="80">
        <v>19.9</v>
      </c>
      <c r="F220" s="81">
        <f t="shared" si="15"/>
        <v>0.11909090909090919</v>
      </c>
      <c r="G220" s="83">
        <f t="shared" si="17"/>
        <v>32.02591997926401</v>
      </c>
      <c r="H220" s="80">
        <v>19.9</v>
      </c>
      <c r="I220" s="81">
        <f t="shared" si="16"/>
        <v>0.11909090909090919</v>
      </c>
    </row>
    <row r="221" spans="5:9" ht="12.75">
      <c r="E221" s="80">
        <v>20</v>
      </c>
      <c r="F221" s="81">
        <f t="shared" si="15"/>
        <v>0.12204545454545465</v>
      </c>
      <c r="G221" s="83">
        <f t="shared" si="17"/>
        <v>32.186854250516596</v>
      </c>
      <c r="H221" s="80">
        <v>20</v>
      </c>
      <c r="I221" s="81">
        <f t="shared" si="16"/>
        <v>0.12204545454545465</v>
      </c>
    </row>
    <row r="222" spans="5:9" ht="12.75">
      <c r="E222" s="80">
        <v>20.1</v>
      </c>
      <c r="F222" s="81">
        <f>LOOKUP($E$21:$E$621,$B$21:$B$51,$C$21:$C$51)</f>
        <v>0.125</v>
      </c>
      <c r="G222" s="83">
        <f t="shared" si="17"/>
        <v>32.34778852176918</v>
      </c>
      <c r="H222" s="80">
        <v>20.1</v>
      </c>
      <c r="I222" s="81">
        <f t="shared" si="16"/>
        <v>0.125</v>
      </c>
    </row>
    <row r="223" spans="5:9" ht="12.75">
      <c r="E223" s="80">
        <v>20.2</v>
      </c>
      <c r="F223" s="81">
        <f aca="true" t="shared" si="18" ref="F223:F244">F222+(($F$245-$F$222)/(ROW($F$245)-ROW($F$222)))</f>
        <v>0.12956521739130436</v>
      </c>
      <c r="G223" s="83">
        <f t="shared" si="17"/>
        <v>32.50872279302176</v>
      </c>
      <c r="H223" s="80">
        <v>20.2</v>
      </c>
      <c r="I223" s="81">
        <f t="shared" si="16"/>
        <v>0.12956521739130436</v>
      </c>
    </row>
    <row r="224" spans="5:9" ht="12.75">
      <c r="E224" s="80">
        <v>20.3</v>
      </c>
      <c r="F224" s="81">
        <f t="shared" si="18"/>
        <v>0.13413043478260872</v>
      </c>
      <c r="G224" s="83">
        <f t="shared" si="17"/>
        <v>32.66965706427435</v>
      </c>
      <c r="H224" s="80">
        <v>20.3</v>
      </c>
      <c r="I224" s="81">
        <f t="shared" si="16"/>
        <v>0.13413043478260872</v>
      </c>
    </row>
    <row r="225" spans="5:9" ht="12.75">
      <c r="E225" s="80">
        <v>20.4</v>
      </c>
      <c r="F225" s="81">
        <f t="shared" si="18"/>
        <v>0.13869565217391308</v>
      </c>
      <c r="G225" s="83">
        <f t="shared" si="17"/>
        <v>32.830591335526925</v>
      </c>
      <c r="H225" s="80">
        <v>20.4</v>
      </c>
      <c r="I225" s="81">
        <f t="shared" si="16"/>
        <v>0.13869565217391308</v>
      </c>
    </row>
    <row r="226" spans="5:9" ht="12.75">
      <c r="E226" s="80">
        <v>20.5</v>
      </c>
      <c r="F226" s="81">
        <f t="shared" si="18"/>
        <v>0.14326086956521744</v>
      </c>
      <c r="G226" s="83">
        <f t="shared" si="17"/>
        <v>32.99152560677951</v>
      </c>
      <c r="H226" s="80">
        <v>20.5</v>
      </c>
      <c r="I226" s="81">
        <f t="shared" si="16"/>
        <v>0.14326086956521744</v>
      </c>
    </row>
    <row r="227" spans="5:9" ht="12.75">
      <c r="E227" s="80">
        <v>20.6</v>
      </c>
      <c r="F227" s="81">
        <f t="shared" si="18"/>
        <v>0.1478260869565218</v>
      </c>
      <c r="G227" s="83">
        <f t="shared" si="17"/>
        <v>33.1524598780321</v>
      </c>
      <c r="H227" s="80">
        <v>20.6</v>
      </c>
      <c r="I227" s="81">
        <f t="shared" si="16"/>
        <v>0.1478260869565218</v>
      </c>
    </row>
    <row r="228" spans="5:9" ht="12.75">
      <c r="E228" s="80">
        <v>20.7</v>
      </c>
      <c r="F228" s="81">
        <f t="shared" si="18"/>
        <v>0.15239130434782616</v>
      </c>
      <c r="G228" s="83">
        <f t="shared" si="17"/>
        <v>33.313394149284676</v>
      </c>
      <c r="H228" s="80">
        <v>20.7</v>
      </c>
      <c r="I228" s="81">
        <f t="shared" si="16"/>
        <v>0.15239130434782616</v>
      </c>
    </row>
    <row r="229" spans="5:9" ht="12.75">
      <c r="E229" s="80">
        <v>20.8</v>
      </c>
      <c r="F229" s="81">
        <f t="shared" si="18"/>
        <v>0.15695652173913052</v>
      </c>
      <c r="G229" s="83">
        <f t="shared" si="17"/>
        <v>33.47432842053726</v>
      </c>
      <c r="H229" s="80">
        <v>20.8</v>
      </c>
      <c r="I229" s="81">
        <f t="shared" si="16"/>
        <v>0.15695652173913052</v>
      </c>
    </row>
    <row r="230" spans="5:9" ht="12.75">
      <c r="E230" s="80">
        <v>20.9</v>
      </c>
      <c r="F230" s="81">
        <f t="shared" si="18"/>
        <v>0.16152173913043488</v>
      </c>
      <c r="G230" s="83">
        <f t="shared" si="17"/>
        <v>33.63526269178984</v>
      </c>
      <c r="H230" s="80">
        <v>20.9</v>
      </c>
      <c r="I230" s="81">
        <f t="shared" si="16"/>
        <v>0.16152173913043488</v>
      </c>
    </row>
    <row r="231" spans="5:9" ht="12.75">
      <c r="E231" s="80">
        <v>21</v>
      </c>
      <c r="F231" s="81">
        <f t="shared" si="18"/>
        <v>0.16608695652173924</v>
      </c>
      <c r="G231" s="83">
        <f t="shared" si="17"/>
        <v>33.796196963042426</v>
      </c>
      <c r="H231" s="80">
        <v>21</v>
      </c>
      <c r="I231" s="81">
        <f t="shared" si="16"/>
        <v>0.16608695652173924</v>
      </c>
    </row>
    <row r="232" spans="5:9" ht="12.75">
      <c r="E232" s="80">
        <v>21.1</v>
      </c>
      <c r="F232" s="81">
        <f t="shared" si="18"/>
        <v>0.1706521739130436</v>
      </c>
      <c r="G232" s="83">
        <f t="shared" si="17"/>
        <v>33.95713123429501</v>
      </c>
      <c r="H232" s="80">
        <v>21.1</v>
      </c>
      <c r="I232" s="81">
        <f t="shared" si="16"/>
        <v>0.1706521739130436</v>
      </c>
    </row>
    <row r="233" spans="5:9" ht="12.75">
      <c r="E233" s="80">
        <v>21.2</v>
      </c>
      <c r="F233" s="81">
        <f t="shared" si="18"/>
        <v>0.17521739130434796</v>
      </c>
      <c r="G233" s="83">
        <f t="shared" si="17"/>
        <v>34.11806550554759</v>
      </c>
      <c r="H233" s="80">
        <v>21.2</v>
      </c>
      <c r="I233" s="81">
        <f t="shared" si="16"/>
        <v>0.17521739130434796</v>
      </c>
    </row>
    <row r="234" spans="5:9" ht="12.75">
      <c r="E234" s="80">
        <v>21.3</v>
      </c>
      <c r="F234" s="81">
        <f t="shared" si="18"/>
        <v>0.17978260869565232</v>
      </c>
      <c r="G234" s="83">
        <f t="shared" si="17"/>
        <v>34.27899977680018</v>
      </c>
      <c r="H234" s="80">
        <v>21.3</v>
      </c>
      <c r="I234" s="81">
        <f t="shared" si="16"/>
        <v>0.17978260869565232</v>
      </c>
    </row>
    <row r="235" spans="5:9" ht="12.75">
      <c r="E235" s="80">
        <v>21.4</v>
      </c>
      <c r="F235" s="81">
        <f t="shared" si="18"/>
        <v>0.18434782608695668</v>
      </c>
      <c r="G235" s="83">
        <f t="shared" si="17"/>
        <v>34.439934048052756</v>
      </c>
      <c r="H235" s="80">
        <v>21.4</v>
      </c>
      <c r="I235" s="81">
        <f t="shared" si="16"/>
        <v>0.18434782608695668</v>
      </c>
    </row>
    <row r="236" spans="5:9" ht="12.75">
      <c r="E236" s="80">
        <v>21.5</v>
      </c>
      <c r="F236" s="81">
        <f t="shared" si="18"/>
        <v>0.18891304347826104</v>
      </c>
      <c r="G236" s="83">
        <f t="shared" si="17"/>
        <v>34.60086831930534</v>
      </c>
      <c r="H236" s="80">
        <v>21.5</v>
      </c>
      <c r="I236" s="81">
        <f t="shared" si="16"/>
        <v>0.18891304347826104</v>
      </c>
    </row>
    <row r="237" spans="5:9" ht="12.75">
      <c r="E237" s="80">
        <v>21.6</v>
      </c>
      <c r="F237" s="81">
        <f t="shared" si="18"/>
        <v>0.1934782608695654</v>
      </c>
      <c r="G237" s="83">
        <f t="shared" si="17"/>
        <v>34.76180259055793</v>
      </c>
      <c r="H237" s="80">
        <v>21.6</v>
      </c>
      <c r="I237" s="81">
        <f t="shared" si="16"/>
        <v>0.1934782608695654</v>
      </c>
    </row>
    <row r="238" spans="5:9" ht="12.75">
      <c r="E238" s="80">
        <v>21.7</v>
      </c>
      <c r="F238" s="81">
        <f t="shared" si="18"/>
        <v>0.19804347826086977</v>
      </c>
      <c r="G238" s="83">
        <f t="shared" si="17"/>
        <v>34.922736861810506</v>
      </c>
      <c r="H238" s="80">
        <v>21.7</v>
      </c>
      <c r="I238" s="81">
        <f t="shared" si="16"/>
        <v>0.19804347826086977</v>
      </c>
    </row>
    <row r="239" spans="5:9" ht="12.75">
      <c r="E239" s="80">
        <v>21.8</v>
      </c>
      <c r="F239" s="81">
        <f t="shared" si="18"/>
        <v>0.20260869565217413</v>
      </c>
      <c r="G239" s="83">
        <f t="shared" si="17"/>
        <v>35.08367113306309</v>
      </c>
      <c r="H239" s="80">
        <v>21.8</v>
      </c>
      <c r="I239" s="81">
        <f t="shared" si="16"/>
        <v>0.20260869565217413</v>
      </c>
    </row>
    <row r="240" spans="5:9" ht="12.75">
      <c r="E240" s="80">
        <v>21.9</v>
      </c>
      <c r="F240" s="81">
        <f t="shared" si="18"/>
        <v>0.20717391304347849</v>
      </c>
      <c r="G240" s="83">
        <f t="shared" si="17"/>
        <v>35.24460540431567</v>
      </c>
      <c r="H240" s="80">
        <v>21.9</v>
      </c>
      <c r="I240" s="81">
        <f t="shared" si="16"/>
        <v>0.20717391304347849</v>
      </c>
    </row>
    <row r="241" spans="5:9" ht="12.75">
      <c r="E241" s="80">
        <v>22</v>
      </c>
      <c r="F241" s="81">
        <f t="shared" si="18"/>
        <v>0.21173913043478285</v>
      </c>
      <c r="G241" s="83">
        <f t="shared" si="17"/>
        <v>35.40553967556826</v>
      </c>
      <c r="H241" s="80">
        <v>22</v>
      </c>
      <c r="I241" s="81">
        <f t="shared" si="16"/>
        <v>0.21173913043478285</v>
      </c>
    </row>
    <row r="242" spans="5:9" ht="12.75">
      <c r="E242" s="80">
        <v>22.1</v>
      </c>
      <c r="F242" s="81">
        <f t="shared" si="18"/>
        <v>0.2163043478260872</v>
      </c>
      <c r="G242" s="83">
        <f t="shared" si="17"/>
        <v>35.56647394682084</v>
      </c>
      <c r="H242" s="80">
        <v>22.1</v>
      </c>
      <c r="I242" s="81">
        <f t="shared" si="16"/>
        <v>0.2163043478260872</v>
      </c>
    </row>
    <row r="243" spans="5:9" ht="12.75">
      <c r="E243" s="80">
        <v>22.2</v>
      </c>
      <c r="F243" s="81">
        <f t="shared" si="18"/>
        <v>0.22086956521739157</v>
      </c>
      <c r="G243" s="83">
        <f t="shared" si="17"/>
        <v>35.72740821807342</v>
      </c>
      <c r="H243" s="80">
        <v>22.2</v>
      </c>
      <c r="I243" s="81">
        <f t="shared" si="16"/>
        <v>0.22086956521739157</v>
      </c>
    </row>
    <row r="244" spans="5:9" ht="12.75">
      <c r="E244" s="80">
        <v>22.3</v>
      </c>
      <c r="F244" s="81">
        <f t="shared" si="18"/>
        <v>0.22543478260869593</v>
      </c>
      <c r="G244" s="83">
        <f t="shared" si="17"/>
        <v>35.88834248932601</v>
      </c>
      <c r="H244" s="80">
        <v>22.3</v>
      </c>
      <c r="I244" s="81">
        <f t="shared" si="16"/>
        <v>0.22543478260869593</v>
      </c>
    </row>
    <row r="245" spans="5:9" ht="12.75">
      <c r="E245" s="80">
        <v>22.4</v>
      </c>
      <c r="F245" s="81">
        <f>LOOKUP($E$21:$E$621,$B$21:$B$51,$C$21:$C$51)</f>
        <v>0.23</v>
      </c>
      <c r="G245" s="83">
        <f t="shared" si="17"/>
        <v>36.049276760578586</v>
      </c>
      <c r="H245" s="80">
        <v>22.4</v>
      </c>
      <c r="I245" s="81">
        <f t="shared" si="16"/>
        <v>0.23</v>
      </c>
    </row>
    <row r="246" spans="5:9" ht="12.75">
      <c r="E246" s="80">
        <v>22.5</v>
      </c>
      <c r="F246" s="81">
        <f aca="true" t="shared" si="19" ref="F246:F266">F245+(($F$267-$F$245)/(ROW($F$267)-ROW($F$245)))</f>
        <v>0.23</v>
      </c>
      <c r="G246" s="83">
        <f t="shared" si="17"/>
        <v>36.21021103183117</v>
      </c>
      <c r="H246" s="80">
        <v>22.5</v>
      </c>
      <c r="I246" s="81">
        <f t="shared" si="16"/>
        <v>0.23</v>
      </c>
    </row>
    <row r="247" spans="5:9" ht="12.75">
      <c r="E247" s="80">
        <v>22.6</v>
      </c>
      <c r="F247" s="81">
        <f t="shared" si="19"/>
        <v>0.23</v>
      </c>
      <c r="G247" s="83">
        <f t="shared" si="17"/>
        <v>36.37114530308376</v>
      </c>
      <c r="H247" s="80">
        <v>22.6</v>
      </c>
      <c r="I247" s="81">
        <f t="shared" si="16"/>
        <v>0.23</v>
      </c>
    </row>
    <row r="248" spans="5:9" ht="12.75">
      <c r="E248" s="80">
        <v>22.7</v>
      </c>
      <c r="F248" s="81">
        <f t="shared" si="19"/>
        <v>0.23</v>
      </c>
      <c r="G248" s="83">
        <f t="shared" si="17"/>
        <v>36.532079574336336</v>
      </c>
      <c r="H248" s="80">
        <v>22.7</v>
      </c>
      <c r="I248" s="81">
        <f t="shared" si="16"/>
        <v>0.23</v>
      </c>
    </row>
    <row r="249" spans="5:9" ht="12.75">
      <c r="E249" s="80">
        <v>22.8</v>
      </c>
      <c r="F249" s="81">
        <f t="shared" si="19"/>
        <v>0.23</v>
      </c>
      <c r="G249" s="83">
        <f t="shared" si="17"/>
        <v>36.69301384558892</v>
      </c>
      <c r="H249" s="80">
        <v>22.8</v>
      </c>
      <c r="I249" s="81">
        <f t="shared" si="16"/>
        <v>0.23</v>
      </c>
    </row>
    <row r="250" spans="5:9" ht="12.75">
      <c r="E250" s="80">
        <v>22.9</v>
      </c>
      <c r="F250" s="81">
        <f t="shared" si="19"/>
        <v>0.23</v>
      </c>
      <c r="G250" s="83">
        <f t="shared" si="17"/>
        <v>36.8539481168415</v>
      </c>
      <c r="H250" s="80">
        <v>22.9</v>
      </c>
      <c r="I250" s="81">
        <f t="shared" si="16"/>
        <v>0.23</v>
      </c>
    </row>
    <row r="251" spans="5:9" ht="12.75">
      <c r="E251" s="80">
        <v>23</v>
      </c>
      <c r="F251" s="81">
        <f t="shared" si="19"/>
        <v>0.23</v>
      </c>
      <c r="G251" s="83">
        <f t="shared" si="17"/>
        <v>37.01488238809409</v>
      </c>
      <c r="H251" s="80">
        <v>23</v>
      </c>
      <c r="I251" s="81">
        <f t="shared" si="16"/>
        <v>0.23</v>
      </c>
    </row>
    <row r="252" spans="5:9" ht="12.75">
      <c r="E252" s="80">
        <v>23.1</v>
      </c>
      <c r="F252" s="81">
        <f t="shared" si="19"/>
        <v>0.23</v>
      </c>
      <c r="G252" s="83">
        <f t="shared" si="17"/>
        <v>37.17581665934667</v>
      </c>
      <c r="H252" s="80">
        <v>23.1</v>
      </c>
      <c r="I252" s="81">
        <f t="shared" si="16"/>
        <v>0.23</v>
      </c>
    </row>
    <row r="253" spans="5:9" ht="12.75">
      <c r="E253" s="80">
        <v>23.2</v>
      </c>
      <c r="F253" s="81">
        <f t="shared" si="19"/>
        <v>0.23</v>
      </c>
      <c r="G253" s="83">
        <f t="shared" si="17"/>
        <v>37.33675093059925</v>
      </c>
      <c r="H253" s="80">
        <v>23.2</v>
      </c>
      <c r="I253" s="81">
        <f t="shared" si="16"/>
        <v>0.23</v>
      </c>
    </row>
    <row r="254" spans="5:9" ht="12.75">
      <c r="E254" s="80">
        <v>23.3</v>
      </c>
      <c r="F254" s="81">
        <f t="shared" si="19"/>
        <v>0.23</v>
      </c>
      <c r="G254" s="83">
        <f t="shared" si="17"/>
        <v>37.49768520185184</v>
      </c>
      <c r="H254" s="80">
        <v>23.3</v>
      </c>
      <c r="I254" s="81">
        <f t="shared" si="16"/>
        <v>0.23</v>
      </c>
    </row>
    <row r="255" spans="5:9" ht="12.75">
      <c r="E255" s="80">
        <v>23.4</v>
      </c>
      <c r="F255" s="81">
        <f t="shared" si="19"/>
        <v>0.23</v>
      </c>
      <c r="G255" s="83">
        <f t="shared" si="17"/>
        <v>37.658619473104416</v>
      </c>
      <c r="H255" s="80">
        <v>23.4</v>
      </c>
      <c r="I255" s="81">
        <f t="shared" si="16"/>
        <v>0.23</v>
      </c>
    </row>
    <row r="256" spans="5:9" ht="12.75">
      <c r="E256" s="80">
        <v>23.5</v>
      </c>
      <c r="F256" s="81">
        <f t="shared" si="19"/>
        <v>0.23</v>
      </c>
      <c r="G256" s="83">
        <f t="shared" si="17"/>
        <v>37.819553744357</v>
      </c>
      <c r="H256" s="80">
        <v>23.5</v>
      </c>
      <c r="I256" s="81">
        <f t="shared" si="16"/>
        <v>0.23</v>
      </c>
    </row>
    <row r="257" spans="5:9" ht="12.75">
      <c r="E257" s="80">
        <v>23.6</v>
      </c>
      <c r="F257" s="81">
        <f t="shared" si="19"/>
        <v>0.23</v>
      </c>
      <c r="G257" s="83">
        <f t="shared" si="17"/>
        <v>37.98048801560959</v>
      </c>
      <c r="H257" s="80">
        <v>23.6</v>
      </c>
      <c r="I257" s="81">
        <f t="shared" si="16"/>
        <v>0.23</v>
      </c>
    </row>
    <row r="258" spans="5:9" ht="12.75">
      <c r="E258" s="80">
        <v>23.7</v>
      </c>
      <c r="F258" s="81">
        <f t="shared" si="19"/>
        <v>0.23</v>
      </c>
      <c r="G258" s="83">
        <f t="shared" si="17"/>
        <v>38.141422286862166</v>
      </c>
      <c r="H258" s="80">
        <v>23.7</v>
      </c>
      <c r="I258" s="81">
        <f t="shared" si="16"/>
        <v>0.23</v>
      </c>
    </row>
    <row r="259" spans="5:9" ht="12.75">
      <c r="E259" s="80">
        <v>23.8</v>
      </c>
      <c r="F259" s="81">
        <f t="shared" si="19"/>
        <v>0.23</v>
      </c>
      <c r="G259" s="83">
        <f t="shared" si="17"/>
        <v>38.30235655811475</v>
      </c>
      <c r="H259" s="80">
        <v>23.8</v>
      </c>
      <c r="I259" s="81">
        <f t="shared" si="16"/>
        <v>0.23</v>
      </c>
    </row>
    <row r="260" spans="5:9" ht="12.75">
      <c r="E260" s="80">
        <v>23.9</v>
      </c>
      <c r="F260" s="81">
        <f t="shared" si="19"/>
        <v>0.23</v>
      </c>
      <c r="G260" s="83">
        <f t="shared" si="17"/>
        <v>38.46329082936733</v>
      </c>
      <c r="H260" s="80">
        <v>23.9</v>
      </c>
      <c r="I260" s="81">
        <f t="shared" si="16"/>
        <v>0.23</v>
      </c>
    </row>
    <row r="261" spans="5:9" ht="12.75">
      <c r="E261" s="80">
        <v>24</v>
      </c>
      <c r="F261" s="81">
        <f t="shared" si="19"/>
        <v>0.23</v>
      </c>
      <c r="G261" s="83">
        <f t="shared" si="17"/>
        <v>38.62422510061992</v>
      </c>
      <c r="H261" s="80">
        <v>24</v>
      </c>
      <c r="I261" s="81">
        <f t="shared" si="16"/>
        <v>0.23</v>
      </c>
    </row>
    <row r="262" spans="5:9" ht="12.75">
      <c r="E262" s="80">
        <v>24.1</v>
      </c>
      <c r="F262" s="81">
        <f t="shared" si="19"/>
        <v>0.23</v>
      </c>
      <c r="G262" s="83">
        <f t="shared" si="17"/>
        <v>38.7851593718725</v>
      </c>
      <c r="H262" s="80">
        <v>24.1</v>
      </c>
      <c r="I262" s="81">
        <f t="shared" si="16"/>
        <v>0.23</v>
      </c>
    </row>
    <row r="263" spans="5:9" ht="12.75">
      <c r="E263" s="80">
        <v>24.2</v>
      </c>
      <c r="F263" s="81">
        <f t="shared" si="19"/>
        <v>0.23</v>
      </c>
      <c r="G263" s="83">
        <f t="shared" si="17"/>
        <v>38.94609364312508</v>
      </c>
      <c r="H263" s="80">
        <v>24.2</v>
      </c>
      <c r="I263" s="81">
        <f t="shared" si="16"/>
        <v>0.23</v>
      </c>
    </row>
    <row r="264" spans="5:9" ht="12.75">
      <c r="E264" s="80">
        <v>24.3</v>
      </c>
      <c r="F264" s="81">
        <f t="shared" si="19"/>
        <v>0.23</v>
      </c>
      <c r="G264" s="83">
        <f t="shared" si="17"/>
        <v>39.10702791437767</v>
      </c>
      <c r="H264" s="80">
        <v>24.3</v>
      </c>
      <c r="I264" s="81">
        <f t="shared" si="16"/>
        <v>0.23</v>
      </c>
    </row>
    <row r="265" spans="5:9" ht="12.75">
      <c r="E265" s="80">
        <v>24.4</v>
      </c>
      <c r="F265" s="81">
        <f t="shared" si="19"/>
        <v>0.23</v>
      </c>
      <c r="G265" s="83">
        <f t="shared" si="17"/>
        <v>39.267962185630246</v>
      </c>
      <c r="H265" s="80">
        <v>24.4</v>
      </c>
      <c r="I265" s="81">
        <f t="shared" si="16"/>
        <v>0.23</v>
      </c>
    </row>
    <row r="266" spans="5:9" ht="12.75">
      <c r="E266" s="80">
        <v>24.5</v>
      </c>
      <c r="F266" s="81">
        <f t="shared" si="19"/>
        <v>0.23</v>
      </c>
      <c r="G266" s="83">
        <f t="shared" si="17"/>
        <v>39.42889645688283</v>
      </c>
      <c r="H266" s="80">
        <v>24.5</v>
      </c>
      <c r="I266" s="81">
        <f t="shared" si="16"/>
        <v>0.23</v>
      </c>
    </row>
    <row r="267" spans="5:9" ht="12.75">
      <c r="E267" s="80">
        <v>24.6</v>
      </c>
      <c r="F267" s="81">
        <f>LOOKUP($E$21:$E$621,$B$21:$B$51,$C$21:$C$51)</f>
        <v>0.23</v>
      </c>
      <c r="G267" s="83">
        <f t="shared" si="17"/>
        <v>39.58983072813542</v>
      </c>
      <c r="H267" s="80">
        <v>24.6</v>
      </c>
      <c r="I267" s="81">
        <f t="shared" si="16"/>
        <v>0.23</v>
      </c>
    </row>
    <row r="268" spans="5:9" ht="12.75">
      <c r="E268" s="80">
        <v>24.7</v>
      </c>
      <c r="F268" s="81">
        <f aca="true" t="shared" si="20" ref="F268:F288">F267+(($F$289-$F$267)/(ROW($F$289)-ROW($F$267)))</f>
        <v>0.2365909090909091</v>
      </c>
      <c r="G268" s="83">
        <f t="shared" si="17"/>
        <v>39.750764999388</v>
      </c>
      <c r="H268" s="80">
        <v>24.7</v>
      </c>
      <c r="I268" s="81">
        <f t="shared" si="16"/>
        <v>0.2365909090909091</v>
      </c>
    </row>
    <row r="269" spans="5:9" ht="12.75">
      <c r="E269" s="80">
        <v>24.8</v>
      </c>
      <c r="F269" s="81">
        <f t="shared" si="20"/>
        <v>0.2431818181818182</v>
      </c>
      <c r="G269" s="83">
        <f t="shared" si="17"/>
        <v>39.91169927064058</v>
      </c>
      <c r="H269" s="80">
        <v>24.8</v>
      </c>
      <c r="I269" s="81">
        <f t="shared" si="16"/>
        <v>0.2431818181818182</v>
      </c>
    </row>
    <row r="270" spans="5:9" ht="12.75">
      <c r="E270" s="80">
        <v>24.9</v>
      </c>
      <c r="F270" s="81">
        <f t="shared" si="20"/>
        <v>0.24977272727272729</v>
      </c>
      <c r="G270" s="83">
        <f t="shared" si="17"/>
        <v>40.07263354189316</v>
      </c>
      <c r="H270" s="80">
        <v>24.9</v>
      </c>
      <c r="I270" s="81">
        <f t="shared" si="16"/>
        <v>0.24977272727272729</v>
      </c>
    </row>
    <row r="271" spans="5:9" ht="12.75">
      <c r="E271" s="80">
        <v>25</v>
      </c>
      <c r="F271" s="81">
        <f t="shared" si="20"/>
        <v>0.25636363636363635</v>
      </c>
      <c r="G271" s="83">
        <f t="shared" si="17"/>
        <v>40.23356781314575</v>
      </c>
      <c r="H271" s="80">
        <v>25</v>
      </c>
      <c r="I271" s="81">
        <f t="shared" si="16"/>
        <v>0.25636363636363635</v>
      </c>
    </row>
    <row r="272" spans="5:9" ht="12.75">
      <c r="E272" s="80">
        <v>25.1</v>
      </c>
      <c r="F272" s="81">
        <f t="shared" si="20"/>
        <v>0.26295454545454544</v>
      </c>
      <c r="G272" s="83">
        <f t="shared" si="17"/>
        <v>40.39450208439833</v>
      </c>
      <c r="H272" s="80">
        <v>25.1</v>
      </c>
      <c r="I272" s="81">
        <f t="shared" si="16"/>
        <v>0.26295454545454544</v>
      </c>
    </row>
    <row r="273" spans="5:9" ht="12.75">
      <c r="E273" s="80">
        <v>25.2</v>
      </c>
      <c r="F273" s="81">
        <f t="shared" si="20"/>
        <v>0.26954545454545453</v>
      </c>
      <c r="G273" s="83">
        <f t="shared" si="17"/>
        <v>40.55543635565091</v>
      </c>
      <c r="H273" s="80">
        <v>25.2</v>
      </c>
      <c r="I273" s="81">
        <f t="shared" si="16"/>
        <v>0.26954545454545453</v>
      </c>
    </row>
    <row r="274" spans="5:9" ht="12.75">
      <c r="E274" s="80">
        <v>25.3</v>
      </c>
      <c r="F274" s="81">
        <f t="shared" si="20"/>
        <v>0.2761363636363636</v>
      </c>
      <c r="G274" s="83">
        <f t="shared" si="17"/>
        <v>40.7163706269035</v>
      </c>
      <c r="H274" s="80">
        <v>25.3</v>
      </c>
      <c r="I274" s="81">
        <f t="shared" si="16"/>
        <v>0.2761363636363636</v>
      </c>
    </row>
    <row r="275" spans="5:9" ht="12.75">
      <c r="E275" s="80">
        <v>25.4</v>
      </c>
      <c r="F275" s="81">
        <f t="shared" si="20"/>
        <v>0.2827272727272727</v>
      </c>
      <c r="G275" s="83">
        <f t="shared" si="17"/>
        <v>40.877304898156076</v>
      </c>
      <c r="H275" s="80">
        <v>25.4</v>
      </c>
      <c r="I275" s="81">
        <f t="shared" si="16"/>
        <v>0.2827272727272727</v>
      </c>
    </row>
    <row r="276" spans="5:9" ht="12.75">
      <c r="E276" s="80">
        <v>25.5</v>
      </c>
      <c r="F276" s="81">
        <f t="shared" si="20"/>
        <v>0.2893181818181818</v>
      </c>
      <c r="G276" s="83">
        <f t="shared" si="17"/>
        <v>41.03823916940866</v>
      </c>
      <c r="H276" s="80">
        <v>25.5</v>
      </c>
      <c r="I276" s="81">
        <f t="shared" si="16"/>
        <v>0.2893181818181818</v>
      </c>
    </row>
    <row r="277" spans="5:9" ht="12.75">
      <c r="E277" s="80">
        <v>25.6</v>
      </c>
      <c r="F277" s="81">
        <f t="shared" si="20"/>
        <v>0.2959090909090909</v>
      </c>
      <c r="G277" s="83">
        <f t="shared" si="17"/>
        <v>41.19917344066125</v>
      </c>
      <c r="H277" s="80">
        <v>25.6</v>
      </c>
      <c r="I277" s="81">
        <f aca="true" t="shared" si="21" ref="I277:I340">$F277*$I$17/$B$5</f>
        <v>0.2959090909090909</v>
      </c>
    </row>
    <row r="278" spans="5:9" ht="12.75">
      <c r="E278" s="80">
        <v>25.7</v>
      </c>
      <c r="F278" s="81">
        <f t="shared" si="20"/>
        <v>0.3025</v>
      </c>
      <c r="G278" s="83">
        <f aca="true" t="shared" si="22" ref="G278:G341">E278*$E$14</f>
        <v>41.36010771191383</v>
      </c>
      <c r="H278" s="80">
        <v>25.7</v>
      </c>
      <c r="I278" s="81">
        <f t="shared" si="21"/>
        <v>0.3025</v>
      </c>
    </row>
    <row r="279" spans="5:9" ht="12.75">
      <c r="E279" s="80">
        <v>25.8</v>
      </c>
      <c r="F279" s="81">
        <f t="shared" si="20"/>
        <v>0.3090909090909091</v>
      </c>
      <c r="G279" s="83">
        <f t="shared" si="22"/>
        <v>41.52104198316641</v>
      </c>
      <c r="H279" s="80">
        <v>25.8</v>
      </c>
      <c r="I279" s="81">
        <f t="shared" si="21"/>
        <v>0.3090909090909091</v>
      </c>
    </row>
    <row r="280" spans="5:9" ht="12.75">
      <c r="E280" s="80">
        <v>25.9</v>
      </c>
      <c r="F280" s="81">
        <f t="shared" si="20"/>
        <v>0.3156818181818182</v>
      </c>
      <c r="G280" s="83">
        <f t="shared" si="22"/>
        <v>41.68197625441899</v>
      </c>
      <c r="H280" s="80">
        <v>25.9</v>
      </c>
      <c r="I280" s="81">
        <f t="shared" si="21"/>
        <v>0.3156818181818182</v>
      </c>
    </row>
    <row r="281" spans="5:9" ht="12.75">
      <c r="E281" s="80">
        <v>26</v>
      </c>
      <c r="F281" s="81">
        <f t="shared" si="20"/>
        <v>0.32227272727272727</v>
      </c>
      <c r="G281" s="83">
        <f t="shared" si="22"/>
        <v>41.84291052567158</v>
      </c>
      <c r="H281" s="80">
        <v>26</v>
      </c>
      <c r="I281" s="81">
        <f t="shared" si="21"/>
        <v>0.32227272727272727</v>
      </c>
    </row>
    <row r="282" spans="5:9" ht="12.75">
      <c r="E282" s="80">
        <v>26.1</v>
      </c>
      <c r="F282" s="81">
        <f t="shared" si="20"/>
        <v>0.32886363636363636</v>
      </c>
      <c r="G282" s="83">
        <f t="shared" si="22"/>
        <v>42.00384479692416</v>
      </c>
      <c r="H282" s="80">
        <v>26.1</v>
      </c>
      <c r="I282" s="81">
        <f t="shared" si="21"/>
        <v>0.32886363636363636</v>
      </c>
    </row>
    <row r="283" spans="5:9" ht="12.75">
      <c r="E283" s="80">
        <v>26.2</v>
      </c>
      <c r="F283" s="81">
        <f t="shared" si="20"/>
        <v>0.33545454545454545</v>
      </c>
      <c r="G283" s="83">
        <f t="shared" si="22"/>
        <v>42.16477906817674</v>
      </c>
      <c r="H283" s="80">
        <v>26.2</v>
      </c>
      <c r="I283" s="81">
        <f t="shared" si="21"/>
        <v>0.33545454545454545</v>
      </c>
    </row>
    <row r="284" spans="5:9" ht="12.75">
      <c r="E284" s="80">
        <v>26.3</v>
      </c>
      <c r="F284" s="81">
        <f t="shared" si="20"/>
        <v>0.34204545454545454</v>
      </c>
      <c r="G284" s="83">
        <f t="shared" si="22"/>
        <v>42.32571333942933</v>
      </c>
      <c r="H284" s="80">
        <v>26.3</v>
      </c>
      <c r="I284" s="81">
        <f t="shared" si="21"/>
        <v>0.34204545454545454</v>
      </c>
    </row>
    <row r="285" spans="5:9" ht="12.75">
      <c r="E285" s="80">
        <v>26.4</v>
      </c>
      <c r="F285" s="81">
        <f t="shared" si="20"/>
        <v>0.34863636363636363</v>
      </c>
      <c r="G285" s="83">
        <f t="shared" si="22"/>
        <v>42.486647610681906</v>
      </c>
      <c r="H285" s="80">
        <v>26.4</v>
      </c>
      <c r="I285" s="81">
        <f t="shared" si="21"/>
        <v>0.34863636363636363</v>
      </c>
    </row>
    <row r="286" spans="5:9" ht="12.75">
      <c r="E286" s="80">
        <v>26.5</v>
      </c>
      <c r="F286" s="81">
        <f t="shared" si="20"/>
        <v>0.3552272727272727</v>
      </c>
      <c r="G286" s="83">
        <f t="shared" si="22"/>
        <v>42.64758188193449</v>
      </c>
      <c r="H286" s="80">
        <v>26.5</v>
      </c>
      <c r="I286" s="81">
        <f t="shared" si="21"/>
        <v>0.3552272727272727</v>
      </c>
    </row>
    <row r="287" spans="5:9" ht="12.75">
      <c r="E287" s="80">
        <v>26.6</v>
      </c>
      <c r="F287" s="81">
        <f t="shared" si="20"/>
        <v>0.3618181818181818</v>
      </c>
      <c r="G287" s="83">
        <f t="shared" si="22"/>
        <v>42.80851615318708</v>
      </c>
      <c r="H287" s="80">
        <v>26.6</v>
      </c>
      <c r="I287" s="81">
        <f t="shared" si="21"/>
        <v>0.3618181818181818</v>
      </c>
    </row>
    <row r="288" spans="5:9" ht="12.75">
      <c r="E288" s="80">
        <v>26.7</v>
      </c>
      <c r="F288" s="81">
        <f t="shared" si="20"/>
        <v>0.3684090909090909</v>
      </c>
      <c r="G288" s="83">
        <f t="shared" si="22"/>
        <v>42.96945042443966</v>
      </c>
      <c r="H288" s="80">
        <v>26.7</v>
      </c>
      <c r="I288" s="81">
        <f t="shared" si="21"/>
        <v>0.3684090909090909</v>
      </c>
    </row>
    <row r="289" spans="5:9" ht="12.75">
      <c r="E289" s="80">
        <v>26.8</v>
      </c>
      <c r="F289" s="81">
        <f>LOOKUP($E$21:$E$621,$B$21:$B$51,$C$21:$C$51)</f>
        <v>0.375</v>
      </c>
      <c r="G289" s="83">
        <f t="shared" si="22"/>
        <v>43.13038469569224</v>
      </c>
      <c r="H289" s="80">
        <v>26.8</v>
      </c>
      <c r="I289" s="81">
        <f t="shared" si="21"/>
        <v>0.375</v>
      </c>
    </row>
    <row r="290" spans="5:9" ht="12.75">
      <c r="E290" s="80">
        <v>26.9</v>
      </c>
      <c r="F290" s="81">
        <f aca="true" t="shared" si="23" ref="F290:F311">F289+(($F$312-$F$289)/(ROW($F$312)-ROW($F$289)))</f>
        <v>0.38173913043478264</v>
      </c>
      <c r="G290" s="83">
        <f t="shared" si="22"/>
        <v>43.29131896694482</v>
      </c>
      <c r="H290" s="80">
        <v>26.9</v>
      </c>
      <c r="I290" s="81">
        <f t="shared" si="21"/>
        <v>0.38173913043478264</v>
      </c>
    </row>
    <row r="291" spans="5:9" ht="12.75">
      <c r="E291" s="80">
        <v>27</v>
      </c>
      <c r="F291" s="81">
        <f t="shared" si="23"/>
        <v>0.3884782608695653</v>
      </c>
      <c r="G291" s="83">
        <f t="shared" si="22"/>
        <v>43.45225323819741</v>
      </c>
      <c r="H291" s="80">
        <v>27</v>
      </c>
      <c r="I291" s="81">
        <f t="shared" si="21"/>
        <v>0.3884782608695653</v>
      </c>
    </row>
    <row r="292" spans="5:9" ht="12.75">
      <c r="E292" s="80">
        <v>27.1</v>
      </c>
      <c r="F292" s="81">
        <f t="shared" si="23"/>
        <v>0.3952173913043479</v>
      </c>
      <c r="G292" s="83">
        <f t="shared" si="22"/>
        <v>43.61318750944999</v>
      </c>
      <c r="H292" s="80">
        <v>27.1</v>
      </c>
      <c r="I292" s="81">
        <f t="shared" si="21"/>
        <v>0.3952173913043479</v>
      </c>
    </row>
    <row r="293" spans="5:9" ht="12.75">
      <c r="E293" s="80">
        <v>27.2</v>
      </c>
      <c r="F293" s="81">
        <f t="shared" si="23"/>
        <v>0.40195652173913055</v>
      </c>
      <c r="G293" s="83">
        <f t="shared" si="22"/>
        <v>43.77412178070257</v>
      </c>
      <c r="H293" s="80">
        <v>27.2</v>
      </c>
      <c r="I293" s="81">
        <f t="shared" si="21"/>
        <v>0.40195652173913055</v>
      </c>
    </row>
    <row r="294" spans="5:9" ht="12.75">
      <c r="E294" s="80">
        <v>27.3</v>
      </c>
      <c r="F294" s="81">
        <f t="shared" si="23"/>
        <v>0.4086956521739132</v>
      </c>
      <c r="G294" s="83">
        <f t="shared" si="22"/>
        <v>43.93505605195516</v>
      </c>
      <c r="H294" s="80">
        <v>27.3</v>
      </c>
      <c r="I294" s="81">
        <f t="shared" si="21"/>
        <v>0.4086956521739132</v>
      </c>
    </row>
    <row r="295" spans="5:9" ht="12.75">
      <c r="E295" s="80">
        <v>27.4</v>
      </c>
      <c r="F295" s="81">
        <f t="shared" si="23"/>
        <v>0.4154347826086958</v>
      </c>
      <c r="G295" s="83">
        <f t="shared" si="22"/>
        <v>44.09599032320774</v>
      </c>
      <c r="H295" s="80">
        <v>27.4</v>
      </c>
      <c r="I295" s="81">
        <f t="shared" si="21"/>
        <v>0.4154347826086958</v>
      </c>
    </row>
    <row r="296" spans="5:9" ht="12.75">
      <c r="E296" s="80">
        <v>27.5</v>
      </c>
      <c r="F296" s="81">
        <f t="shared" si="23"/>
        <v>0.42217391304347845</v>
      </c>
      <c r="G296" s="83">
        <f t="shared" si="22"/>
        <v>44.25692459446032</v>
      </c>
      <c r="H296" s="80">
        <v>27.5</v>
      </c>
      <c r="I296" s="81">
        <f t="shared" si="21"/>
        <v>0.42217391304347845</v>
      </c>
    </row>
    <row r="297" spans="5:9" ht="12.75">
      <c r="E297" s="80">
        <v>27.6</v>
      </c>
      <c r="F297" s="81">
        <f t="shared" si="23"/>
        <v>0.4289130434782611</v>
      </c>
      <c r="G297" s="83">
        <f t="shared" si="22"/>
        <v>44.41785886571291</v>
      </c>
      <c r="H297" s="80">
        <v>27.6</v>
      </c>
      <c r="I297" s="81">
        <f t="shared" si="21"/>
        <v>0.4289130434782611</v>
      </c>
    </row>
    <row r="298" spans="5:9" ht="12.75">
      <c r="E298" s="80">
        <v>27.7</v>
      </c>
      <c r="F298" s="81">
        <f t="shared" si="23"/>
        <v>0.4356521739130437</v>
      </c>
      <c r="G298" s="83">
        <f t="shared" si="22"/>
        <v>44.57879313696549</v>
      </c>
      <c r="H298" s="80">
        <v>27.7</v>
      </c>
      <c r="I298" s="81">
        <f t="shared" si="21"/>
        <v>0.4356521739130437</v>
      </c>
    </row>
    <row r="299" spans="5:9" ht="12.75">
      <c r="E299" s="80">
        <v>27.8</v>
      </c>
      <c r="F299" s="81">
        <f t="shared" si="23"/>
        <v>0.44239130434782636</v>
      </c>
      <c r="G299" s="83">
        <f t="shared" si="22"/>
        <v>44.73972740821807</v>
      </c>
      <c r="H299" s="80">
        <v>27.8</v>
      </c>
      <c r="I299" s="81">
        <f t="shared" si="21"/>
        <v>0.44239130434782636</v>
      </c>
    </row>
    <row r="300" spans="5:9" ht="12.75">
      <c r="E300" s="80">
        <v>27.9</v>
      </c>
      <c r="F300" s="81">
        <f t="shared" si="23"/>
        <v>0.449130434782609</v>
      </c>
      <c r="G300" s="83">
        <f t="shared" si="22"/>
        <v>44.90066167947065</v>
      </c>
      <c r="H300" s="80">
        <v>27.9</v>
      </c>
      <c r="I300" s="81">
        <f t="shared" si="21"/>
        <v>0.449130434782609</v>
      </c>
    </row>
    <row r="301" spans="5:9" ht="12.75">
      <c r="E301" s="80">
        <v>28</v>
      </c>
      <c r="F301" s="81">
        <f t="shared" si="23"/>
        <v>0.45586956521739164</v>
      </c>
      <c r="G301" s="83">
        <f t="shared" si="22"/>
        <v>45.06159595072324</v>
      </c>
      <c r="H301" s="80">
        <v>28</v>
      </c>
      <c r="I301" s="81">
        <f t="shared" si="21"/>
        <v>0.45586956521739164</v>
      </c>
    </row>
    <row r="302" spans="5:9" ht="12.75">
      <c r="E302" s="80">
        <v>28.1</v>
      </c>
      <c r="F302" s="81">
        <f t="shared" si="23"/>
        <v>0.4626086956521743</v>
      </c>
      <c r="G302" s="83">
        <f t="shared" si="22"/>
        <v>45.22253022197582</v>
      </c>
      <c r="H302" s="80">
        <v>28.1</v>
      </c>
      <c r="I302" s="81">
        <f t="shared" si="21"/>
        <v>0.4626086956521743</v>
      </c>
    </row>
    <row r="303" spans="5:9" ht="12.75">
      <c r="E303" s="80">
        <v>28.2</v>
      </c>
      <c r="F303" s="81">
        <f t="shared" si="23"/>
        <v>0.4693478260869569</v>
      </c>
      <c r="G303" s="83">
        <f t="shared" si="22"/>
        <v>45.3834644932284</v>
      </c>
      <c r="H303" s="80">
        <v>28.2</v>
      </c>
      <c r="I303" s="81">
        <f t="shared" si="21"/>
        <v>0.4693478260869569</v>
      </c>
    </row>
    <row r="304" spans="5:9" ht="12.75">
      <c r="E304" s="80">
        <v>28.3</v>
      </c>
      <c r="F304" s="81">
        <f t="shared" si="23"/>
        <v>0.47608695652173955</v>
      </c>
      <c r="G304" s="83">
        <f t="shared" si="22"/>
        <v>45.54439876448099</v>
      </c>
      <c r="H304" s="80">
        <v>28.3</v>
      </c>
      <c r="I304" s="81">
        <f t="shared" si="21"/>
        <v>0.47608695652173955</v>
      </c>
    </row>
    <row r="305" spans="5:9" ht="12.75">
      <c r="E305" s="80">
        <v>28.4</v>
      </c>
      <c r="F305" s="81">
        <f t="shared" si="23"/>
        <v>0.4828260869565222</v>
      </c>
      <c r="G305" s="83">
        <f t="shared" si="22"/>
        <v>45.70533303573357</v>
      </c>
      <c r="H305" s="80">
        <v>28.4</v>
      </c>
      <c r="I305" s="81">
        <f t="shared" si="21"/>
        <v>0.4828260869565222</v>
      </c>
    </row>
    <row r="306" spans="5:9" ht="12.75">
      <c r="E306" s="80">
        <v>28.5</v>
      </c>
      <c r="F306" s="81">
        <f t="shared" si="23"/>
        <v>0.4895652173913048</v>
      </c>
      <c r="G306" s="83">
        <f t="shared" si="22"/>
        <v>45.86626730698615</v>
      </c>
      <c r="H306" s="80">
        <v>28.5</v>
      </c>
      <c r="I306" s="81">
        <f t="shared" si="21"/>
        <v>0.4895652173913048</v>
      </c>
    </row>
    <row r="307" spans="5:9" ht="12.75">
      <c r="E307" s="80">
        <v>28.6</v>
      </c>
      <c r="F307" s="81">
        <f t="shared" si="23"/>
        <v>0.49630434782608746</v>
      </c>
      <c r="G307" s="83">
        <f t="shared" si="22"/>
        <v>46.02720157823874</v>
      </c>
      <c r="H307" s="80">
        <v>28.6</v>
      </c>
      <c r="I307" s="81">
        <f t="shared" si="21"/>
        <v>0.49630434782608746</v>
      </c>
    </row>
    <row r="308" spans="5:9" ht="12.75">
      <c r="E308" s="80">
        <v>28.7</v>
      </c>
      <c r="F308" s="81">
        <f t="shared" si="23"/>
        <v>0.50304347826087</v>
      </c>
      <c r="G308" s="83">
        <f t="shared" si="22"/>
        <v>46.18813584949132</v>
      </c>
      <c r="H308" s="80">
        <v>28.7</v>
      </c>
      <c r="I308" s="81">
        <f t="shared" si="21"/>
        <v>0.50304347826087</v>
      </c>
    </row>
    <row r="309" spans="5:9" ht="12.75">
      <c r="E309" s="80">
        <v>28.8</v>
      </c>
      <c r="F309" s="81">
        <f t="shared" si="23"/>
        <v>0.5097826086956526</v>
      </c>
      <c r="G309" s="83">
        <f t="shared" si="22"/>
        <v>46.3490701207439</v>
      </c>
      <c r="H309" s="80">
        <v>28.8</v>
      </c>
      <c r="I309" s="81">
        <f t="shared" si="21"/>
        <v>0.5097826086956526</v>
      </c>
    </row>
    <row r="310" spans="5:9" ht="12.75">
      <c r="E310" s="80">
        <v>28.9</v>
      </c>
      <c r="F310" s="81">
        <f t="shared" si="23"/>
        <v>0.5165217391304352</v>
      </c>
      <c r="G310" s="83">
        <f t="shared" si="22"/>
        <v>46.51000439199648</v>
      </c>
      <c r="H310" s="80">
        <v>28.9</v>
      </c>
      <c r="I310" s="81">
        <f t="shared" si="21"/>
        <v>0.5165217391304352</v>
      </c>
    </row>
    <row r="311" spans="5:9" ht="12.75">
      <c r="E311" s="80">
        <v>29</v>
      </c>
      <c r="F311" s="81">
        <f t="shared" si="23"/>
        <v>0.5232608695652178</v>
      </c>
      <c r="G311" s="83">
        <f t="shared" si="22"/>
        <v>46.67093866324907</v>
      </c>
      <c r="H311" s="80">
        <v>29</v>
      </c>
      <c r="I311" s="81">
        <f t="shared" si="21"/>
        <v>0.5232608695652178</v>
      </c>
    </row>
    <row r="312" spans="5:9" ht="12.75">
      <c r="E312" s="80">
        <v>29.1</v>
      </c>
      <c r="F312" s="81">
        <f>LOOKUP($E$21:$E$621,$B$21:$B$51,$C$21:$C$51)</f>
        <v>0.53</v>
      </c>
      <c r="G312" s="83">
        <f t="shared" si="22"/>
        <v>46.831872934501654</v>
      </c>
      <c r="H312" s="80">
        <v>29.1</v>
      </c>
      <c r="I312" s="81">
        <f t="shared" si="21"/>
        <v>0.53</v>
      </c>
    </row>
    <row r="313" spans="5:9" ht="12.75">
      <c r="E313" s="80">
        <v>29.2</v>
      </c>
      <c r="F313" s="81">
        <f aca="true" t="shared" si="24" ref="F313:F333">F312+(($F$334-$F$312)/(ROW($F$334)-ROW($F$312)))</f>
        <v>0.53</v>
      </c>
      <c r="G313" s="83">
        <f t="shared" si="22"/>
        <v>46.99280720575423</v>
      </c>
      <c r="H313" s="80">
        <v>29.2</v>
      </c>
      <c r="I313" s="81">
        <f t="shared" si="21"/>
        <v>0.53</v>
      </c>
    </row>
    <row r="314" spans="5:9" ht="12.75">
      <c r="E314" s="80">
        <v>29.3</v>
      </c>
      <c r="F314" s="81">
        <f t="shared" si="24"/>
        <v>0.53</v>
      </c>
      <c r="G314" s="83">
        <f t="shared" si="22"/>
        <v>47.15374147700682</v>
      </c>
      <c r="H314" s="80">
        <v>29.3</v>
      </c>
      <c r="I314" s="81">
        <f t="shared" si="21"/>
        <v>0.53</v>
      </c>
    </row>
    <row r="315" spans="5:9" ht="12.75">
      <c r="E315" s="80">
        <v>29.4</v>
      </c>
      <c r="F315" s="81">
        <f t="shared" si="24"/>
        <v>0.53</v>
      </c>
      <c r="G315" s="83">
        <f t="shared" si="22"/>
        <v>47.3146757482594</v>
      </c>
      <c r="H315" s="80">
        <v>29.4</v>
      </c>
      <c r="I315" s="81">
        <f t="shared" si="21"/>
        <v>0.53</v>
      </c>
    </row>
    <row r="316" spans="5:9" ht="12.75">
      <c r="E316" s="80">
        <v>29.5</v>
      </c>
      <c r="F316" s="81">
        <f t="shared" si="24"/>
        <v>0.53</v>
      </c>
      <c r="G316" s="83">
        <f t="shared" si="22"/>
        <v>47.47561001951198</v>
      </c>
      <c r="H316" s="80">
        <v>29.5</v>
      </c>
      <c r="I316" s="81">
        <f t="shared" si="21"/>
        <v>0.53</v>
      </c>
    </row>
    <row r="317" spans="5:9" ht="12.75">
      <c r="E317" s="80">
        <v>29.6</v>
      </c>
      <c r="F317" s="81">
        <f t="shared" si="24"/>
        <v>0.53</v>
      </c>
      <c r="G317" s="83">
        <f t="shared" si="22"/>
        <v>47.63654429076457</v>
      </c>
      <c r="H317" s="80">
        <v>29.6</v>
      </c>
      <c r="I317" s="81">
        <f t="shared" si="21"/>
        <v>0.53</v>
      </c>
    </row>
    <row r="318" spans="5:9" ht="12.75">
      <c r="E318" s="80">
        <v>29.7</v>
      </c>
      <c r="F318" s="81">
        <f t="shared" si="24"/>
        <v>0.53</v>
      </c>
      <c r="G318" s="83">
        <f t="shared" si="22"/>
        <v>47.79747856201715</v>
      </c>
      <c r="H318" s="80">
        <v>29.7</v>
      </c>
      <c r="I318" s="81">
        <f t="shared" si="21"/>
        <v>0.53</v>
      </c>
    </row>
    <row r="319" spans="5:9" ht="12.75">
      <c r="E319" s="80">
        <v>29.8</v>
      </c>
      <c r="F319" s="81">
        <f t="shared" si="24"/>
        <v>0.53</v>
      </c>
      <c r="G319" s="83">
        <f t="shared" si="22"/>
        <v>47.95841283326973</v>
      </c>
      <c r="H319" s="80">
        <v>29.8</v>
      </c>
      <c r="I319" s="81">
        <f t="shared" si="21"/>
        <v>0.53</v>
      </c>
    </row>
    <row r="320" spans="5:9" ht="12.75">
      <c r="E320" s="80">
        <v>29.9</v>
      </c>
      <c r="F320" s="81">
        <f t="shared" si="24"/>
        <v>0.53</v>
      </c>
      <c r="G320" s="83">
        <f t="shared" si="22"/>
        <v>48.11934710452231</v>
      </c>
      <c r="H320" s="80">
        <v>29.9</v>
      </c>
      <c r="I320" s="81">
        <f t="shared" si="21"/>
        <v>0.53</v>
      </c>
    </row>
    <row r="321" spans="5:9" ht="12.75">
      <c r="E321" s="80">
        <v>30</v>
      </c>
      <c r="F321" s="81">
        <f t="shared" si="24"/>
        <v>0.53</v>
      </c>
      <c r="G321" s="83">
        <f t="shared" si="22"/>
        <v>48.2802813757749</v>
      </c>
      <c r="H321" s="80">
        <v>30</v>
      </c>
      <c r="I321" s="81">
        <f t="shared" si="21"/>
        <v>0.53</v>
      </c>
    </row>
    <row r="322" spans="5:9" ht="12.75">
      <c r="E322" s="80">
        <v>30.1</v>
      </c>
      <c r="F322" s="81">
        <f t="shared" si="24"/>
        <v>0.53</v>
      </c>
      <c r="G322" s="83">
        <f t="shared" si="22"/>
        <v>48.441215647027484</v>
      </c>
      <c r="H322" s="80">
        <v>30.1</v>
      </c>
      <c r="I322" s="81">
        <f t="shared" si="21"/>
        <v>0.53</v>
      </c>
    </row>
    <row r="323" spans="5:9" ht="12.75">
      <c r="E323" s="80">
        <v>30.2</v>
      </c>
      <c r="F323" s="81">
        <f t="shared" si="24"/>
        <v>0.53</v>
      </c>
      <c r="G323" s="83">
        <f t="shared" si="22"/>
        <v>48.60214991828006</v>
      </c>
      <c r="H323" s="80">
        <v>30.2</v>
      </c>
      <c r="I323" s="81">
        <f t="shared" si="21"/>
        <v>0.53</v>
      </c>
    </row>
    <row r="324" spans="5:9" ht="12.75">
      <c r="E324" s="80">
        <v>30.3</v>
      </c>
      <c r="F324" s="81">
        <f t="shared" si="24"/>
        <v>0.53</v>
      </c>
      <c r="G324" s="83">
        <f t="shared" si="22"/>
        <v>48.76308418953265</v>
      </c>
      <c r="H324" s="80">
        <v>30.3</v>
      </c>
      <c r="I324" s="81">
        <f t="shared" si="21"/>
        <v>0.53</v>
      </c>
    </row>
    <row r="325" spans="5:9" ht="12.75">
      <c r="E325" s="80">
        <v>30.4</v>
      </c>
      <c r="F325" s="81">
        <f t="shared" si="24"/>
        <v>0.53</v>
      </c>
      <c r="G325" s="83">
        <f t="shared" si="22"/>
        <v>48.92401846078523</v>
      </c>
      <c r="H325" s="80">
        <v>30.4</v>
      </c>
      <c r="I325" s="81">
        <f t="shared" si="21"/>
        <v>0.53</v>
      </c>
    </row>
    <row r="326" spans="5:9" ht="12.75">
      <c r="E326" s="80">
        <v>30.5</v>
      </c>
      <c r="F326" s="81">
        <f t="shared" si="24"/>
        <v>0.53</v>
      </c>
      <c r="G326" s="83">
        <f t="shared" si="22"/>
        <v>49.08495273203781</v>
      </c>
      <c r="H326" s="80">
        <v>30.5</v>
      </c>
      <c r="I326" s="81">
        <f t="shared" si="21"/>
        <v>0.53</v>
      </c>
    </row>
    <row r="327" spans="5:9" ht="12.75">
      <c r="E327" s="80">
        <v>30.6</v>
      </c>
      <c r="F327" s="81">
        <f t="shared" si="24"/>
        <v>0.53</v>
      </c>
      <c r="G327" s="83">
        <f t="shared" si="22"/>
        <v>49.2458870032904</v>
      </c>
      <c r="H327" s="80">
        <v>30.6</v>
      </c>
      <c r="I327" s="81">
        <f t="shared" si="21"/>
        <v>0.53</v>
      </c>
    </row>
    <row r="328" spans="5:9" ht="12.75">
      <c r="E328" s="80">
        <v>30.7</v>
      </c>
      <c r="F328" s="81">
        <f t="shared" si="24"/>
        <v>0.53</v>
      </c>
      <c r="G328" s="83">
        <f t="shared" si="22"/>
        <v>49.40682127454298</v>
      </c>
      <c r="H328" s="80">
        <v>30.7</v>
      </c>
      <c r="I328" s="81">
        <f t="shared" si="21"/>
        <v>0.53</v>
      </c>
    </row>
    <row r="329" spans="5:9" ht="12.75">
      <c r="E329" s="80">
        <v>30.8</v>
      </c>
      <c r="F329" s="81">
        <f t="shared" si="24"/>
        <v>0.53</v>
      </c>
      <c r="G329" s="83">
        <f t="shared" si="22"/>
        <v>49.56775554579556</v>
      </c>
      <c r="H329" s="80">
        <v>30.8</v>
      </c>
      <c r="I329" s="81">
        <f t="shared" si="21"/>
        <v>0.53</v>
      </c>
    </row>
    <row r="330" spans="5:9" ht="12.75">
      <c r="E330" s="80">
        <v>30.9</v>
      </c>
      <c r="F330" s="81">
        <f t="shared" si="24"/>
        <v>0.53</v>
      </c>
      <c r="G330" s="83">
        <f t="shared" si="22"/>
        <v>49.72868981704814</v>
      </c>
      <c r="H330" s="80">
        <v>30.9</v>
      </c>
      <c r="I330" s="81">
        <f t="shared" si="21"/>
        <v>0.53</v>
      </c>
    </row>
    <row r="331" spans="5:9" ht="12.75">
      <c r="E331" s="80">
        <v>31</v>
      </c>
      <c r="F331" s="81">
        <f t="shared" si="24"/>
        <v>0.53</v>
      </c>
      <c r="G331" s="83">
        <f t="shared" si="22"/>
        <v>49.88962408830073</v>
      </c>
      <c r="H331" s="80">
        <v>31</v>
      </c>
      <c r="I331" s="81">
        <f t="shared" si="21"/>
        <v>0.53</v>
      </c>
    </row>
    <row r="332" spans="5:9" ht="12.75">
      <c r="E332" s="80">
        <v>31.1</v>
      </c>
      <c r="F332" s="81">
        <f t="shared" si="24"/>
        <v>0.53</v>
      </c>
      <c r="G332" s="83">
        <f t="shared" si="22"/>
        <v>50.050558359553314</v>
      </c>
      <c r="H332" s="80">
        <v>31.1</v>
      </c>
      <c r="I332" s="81">
        <f t="shared" si="21"/>
        <v>0.53</v>
      </c>
    </row>
    <row r="333" spans="5:9" ht="12.75">
      <c r="E333" s="80">
        <v>31.2</v>
      </c>
      <c r="F333" s="81">
        <f t="shared" si="24"/>
        <v>0.53</v>
      </c>
      <c r="G333" s="83">
        <f t="shared" si="22"/>
        <v>50.21149263080589</v>
      </c>
      <c r="H333" s="80">
        <v>31.2</v>
      </c>
      <c r="I333" s="81">
        <f t="shared" si="21"/>
        <v>0.53</v>
      </c>
    </row>
    <row r="334" spans="5:9" ht="12.75">
      <c r="E334" s="80">
        <v>31.3</v>
      </c>
      <c r="F334" s="81">
        <f>LOOKUP($E$21:$E$621,$B$21:$B$51,$C$21:$C$51)</f>
        <v>0.53</v>
      </c>
      <c r="G334" s="83">
        <f t="shared" si="22"/>
        <v>50.37242690205848</v>
      </c>
      <c r="H334" s="80">
        <v>31.3</v>
      </c>
      <c r="I334" s="81">
        <f t="shared" si="21"/>
        <v>0.53</v>
      </c>
    </row>
    <row r="335" spans="5:9" ht="12.75">
      <c r="E335" s="80">
        <v>31.4</v>
      </c>
      <c r="F335" s="81">
        <f aca="true" t="shared" si="25" ref="F335:F356">F334+(($F$357-$F$334)/(ROW($F$357)-ROW($F$334)))</f>
        <v>0.5373913043478261</v>
      </c>
      <c r="G335" s="83">
        <f t="shared" si="22"/>
        <v>50.53336117331106</v>
      </c>
      <c r="H335" s="80">
        <v>31.4</v>
      </c>
      <c r="I335" s="81">
        <f t="shared" si="21"/>
        <v>0.5373913043478261</v>
      </c>
    </row>
    <row r="336" spans="5:9" ht="12.75">
      <c r="E336" s="80">
        <v>31.5</v>
      </c>
      <c r="F336" s="81">
        <f t="shared" si="25"/>
        <v>0.5447826086956522</v>
      </c>
      <c r="G336" s="83">
        <f t="shared" si="22"/>
        <v>50.69429544456364</v>
      </c>
      <c r="H336" s="80">
        <v>31.5</v>
      </c>
      <c r="I336" s="81">
        <f t="shared" si="21"/>
        <v>0.5447826086956522</v>
      </c>
    </row>
    <row r="337" spans="5:9" ht="12.75">
      <c r="E337" s="80">
        <v>31.6</v>
      </c>
      <c r="F337" s="81">
        <f t="shared" si="25"/>
        <v>0.5521739130434783</v>
      </c>
      <c r="G337" s="83">
        <f t="shared" si="22"/>
        <v>50.85522971581623</v>
      </c>
      <c r="H337" s="80">
        <v>31.6</v>
      </c>
      <c r="I337" s="81">
        <f t="shared" si="21"/>
        <v>0.5521739130434783</v>
      </c>
    </row>
    <row r="338" spans="5:9" ht="12.75">
      <c r="E338" s="80">
        <v>31.7</v>
      </c>
      <c r="F338" s="81">
        <f t="shared" si="25"/>
        <v>0.5595652173913044</v>
      </c>
      <c r="G338" s="83">
        <f t="shared" si="22"/>
        <v>51.01616398706881</v>
      </c>
      <c r="H338" s="80">
        <v>31.7</v>
      </c>
      <c r="I338" s="81">
        <f t="shared" si="21"/>
        <v>0.5595652173913044</v>
      </c>
    </row>
    <row r="339" spans="5:9" ht="12.75">
      <c r="E339" s="80">
        <v>31.8</v>
      </c>
      <c r="F339" s="81">
        <f t="shared" si="25"/>
        <v>0.5669565217391305</v>
      </c>
      <c r="G339" s="83">
        <f t="shared" si="22"/>
        <v>51.177098258321394</v>
      </c>
      <c r="H339" s="80">
        <v>31.8</v>
      </c>
      <c r="I339" s="81">
        <f t="shared" si="21"/>
        <v>0.5669565217391305</v>
      </c>
    </row>
    <row r="340" spans="5:9" ht="12.75">
      <c r="E340" s="80">
        <v>31.9</v>
      </c>
      <c r="F340" s="81">
        <f t="shared" si="25"/>
        <v>0.5743478260869566</v>
      </c>
      <c r="G340" s="83">
        <f t="shared" si="22"/>
        <v>51.33803252957397</v>
      </c>
      <c r="H340" s="80">
        <v>31.9</v>
      </c>
      <c r="I340" s="81">
        <f t="shared" si="21"/>
        <v>0.5743478260869566</v>
      </c>
    </row>
    <row r="341" spans="5:9" ht="12.75">
      <c r="E341" s="80">
        <v>32</v>
      </c>
      <c r="F341" s="81">
        <f t="shared" si="25"/>
        <v>0.5817391304347826</v>
      </c>
      <c r="G341" s="83">
        <f t="shared" si="22"/>
        <v>51.49896680082656</v>
      </c>
      <c r="H341" s="80">
        <v>32</v>
      </c>
      <c r="I341" s="81">
        <f aca="true" t="shared" si="26" ref="I341:I404">$F341*$I$17/$B$5</f>
        <v>0.5817391304347826</v>
      </c>
    </row>
    <row r="342" spans="5:9" ht="12.75">
      <c r="E342" s="80">
        <v>32.1</v>
      </c>
      <c r="F342" s="81">
        <f t="shared" si="25"/>
        <v>0.5891304347826087</v>
      </c>
      <c r="G342" s="83">
        <f aca="true" t="shared" si="27" ref="G342:G405">E342*$E$14</f>
        <v>51.659901072079144</v>
      </c>
      <c r="H342" s="80">
        <v>32.1</v>
      </c>
      <c r="I342" s="81">
        <f t="shared" si="26"/>
        <v>0.5891304347826087</v>
      </c>
    </row>
    <row r="343" spans="5:9" ht="12.75">
      <c r="E343" s="80">
        <v>32.2</v>
      </c>
      <c r="F343" s="81">
        <f t="shared" si="25"/>
        <v>0.5965217391304348</v>
      </c>
      <c r="G343" s="83">
        <f t="shared" si="27"/>
        <v>51.82083534333173</v>
      </c>
      <c r="H343" s="80">
        <v>32.2</v>
      </c>
      <c r="I343" s="81">
        <f t="shared" si="26"/>
        <v>0.5965217391304348</v>
      </c>
    </row>
    <row r="344" spans="5:9" ht="12.75">
      <c r="E344" s="80">
        <v>32.3</v>
      </c>
      <c r="F344" s="81">
        <f t="shared" si="25"/>
        <v>0.6039130434782609</v>
      </c>
      <c r="G344" s="83">
        <f t="shared" si="27"/>
        <v>51.9817696145843</v>
      </c>
      <c r="H344" s="80">
        <v>32.3</v>
      </c>
      <c r="I344" s="81">
        <f t="shared" si="26"/>
        <v>0.6039130434782609</v>
      </c>
    </row>
    <row r="345" spans="5:9" ht="12.75">
      <c r="E345" s="80">
        <v>32.4</v>
      </c>
      <c r="F345" s="81">
        <f t="shared" si="25"/>
        <v>0.611304347826087</v>
      </c>
      <c r="G345" s="83">
        <f t="shared" si="27"/>
        <v>52.14270388583689</v>
      </c>
      <c r="H345" s="80">
        <v>32.4</v>
      </c>
      <c r="I345" s="81">
        <f t="shared" si="26"/>
        <v>0.611304347826087</v>
      </c>
    </row>
    <row r="346" spans="5:9" ht="12.75">
      <c r="E346" s="80">
        <v>32.5</v>
      </c>
      <c r="F346" s="81">
        <f t="shared" si="25"/>
        <v>0.6186956521739131</v>
      </c>
      <c r="G346" s="83">
        <f t="shared" si="27"/>
        <v>52.30363815708947</v>
      </c>
      <c r="H346" s="80">
        <v>32.5</v>
      </c>
      <c r="I346" s="81">
        <f t="shared" si="26"/>
        <v>0.6186956521739131</v>
      </c>
    </row>
    <row r="347" spans="5:9" ht="12.75">
      <c r="E347" s="80">
        <v>32.6</v>
      </c>
      <c r="F347" s="81">
        <f t="shared" si="25"/>
        <v>0.6260869565217392</v>
      </c>
      <c r="G347" s="83">
        <f t="shared" si="27"/>
        <v>52.46457242834206</v>
      </c>
      <c r="H347" s="80">
        <v>32.6</v>
      </c>
      <c r="I347" s="81">
        <f t="shared" si="26"/>
        <v>0.6260869565217392</v>
      </c>
    </row>
    <row r="348" spans="5:9" ht="12.75">
      <c r="E348" s="80">
        <v>32.7</v>
      </c>
      <c r="F348" s="81">
        <f t="shared" si="25"/>
        <v>0.6334782608695653</v>
      </c>
      <c r="G348" s="83">
        <f t="shared" si="27"/>
        <v>52.625506699594645</v>
      </c>
      <c r="H348" s="80">
        <v>32.7</v>
      </c>
      <c r="I348" s="81">
        <f t="shared" si="26"/>
        <v>0.6334782608695653</v>
      </c>
    </row>
    <row r="349" spans="5:9" ht="12.75">
      <c r="E349" s="80">
        <v>32.8</v>
      </c>
      <c r="F349" s="81">
        <f t="shared" si="25"/>
        <v>0.6408695652173914</v>
      </c>
      <c r="G349" s="83">
        <f t="shared" si="27"/>
        <v>52.78644097084722</v>
      </c>
      <c r="H349" s="80">
        <v>32.8</v>
      </c>
      <c r="I349" s="81">
        <f t="shared" si="26"/>
        <v>0.6408695652173914</v>
      </c>
    </row>
    <row r="350" spans="5:9" ht="12.75">
      <c r="E350" s="80">
        <v>32.9</v>
      </c>
      <c r="F350" s="81">
        <f t="shared" si="25"/>
        <v>0.6482608695652174</v>
      </c>
      <c r="G350" s="83">
        <f t="shared" si="27"/>
        <v>52.9473752420998</v>
      </c>
      <c r="H350" s="80">
        <v>32.9</v>
      </c>
      <c r="I350" s="81">
        <f t="shared" si="26"/>
        <v>0.6482608695652174</v>
      </c>
    </row>
    <row r="351" spans="5:9" ht="12.75">
      <c r="E351" s="80">
        <v>33</v>
      </c>
      <c r="F351" s="81">
        <f t="shared" si="25"/>
        <v>0.6556521739130435</v>
      </c>
      <c r="G351" s="83">
        <f t="shared" si="27"/>
        <v>53.10830951335239</v>
      </c>
      <c r="H351" s="80">
        <v>33</v>
      </c>
      <c r="I351" s="81">
        <f t="shared" si="26"/>
        <v>0.6556521739130435</v>
      </c>
    </row>
    <row r="352" spans="5:9" ht="12.75">
      <c r="E352" s="80">
        <v>33.1</v>
      </c>
      <c r="F352" s="81">
        <f t="shared" si="25"/>
        <v>0.6630434782608696</v>
      </c>
      <c r="G352" s="83">
        <f t="shared" si="27"/>
        <v>53.269243784604974</v>
      </c>
      <c r="H352" s="80">
        <v>33.1</v>
      </c>
      <c r="I352" s="81">
        <f t="shared" si="26"/>
        <v>0.6630434782608696</v>
      </c>
    </row>
    <row r="353" spans="5:9" ht="12.75">
      <c r="E353" s="80">
        <v>33.2</v>
      </c>
      <c r="F353" s="81">
        <f t="shared" si="25"/>
        <v>0.6704347826086957</v>
      </c>
      <c r="G353" s="83">
        <f t="shared" si="27"/>
        <v>53.43017805585756</v>
      </c>
      <c r="H353" s="80">
        <v>33.2</v>
      </c>
      <c r="I353" s="81">
        <f t="shared" si="26"/>
        <v>0.6704347826086957</v>
      </c>
    </row>
    <row r="354" spans="5:9" ht="12.75">
      <c r="E354" s="80">
        <v>33.3</v>
      </c>
      <c r="F354" s="81">
        <f t="shared" si="25"/>
        <v>0.6778260869565218</v>
      </c>
      <c r="G354" s="83">
        <f t="shared" si="27"/>
        <v>53.59111232711013</v>
      </c>
      <c r="H354" s="80">
        <v>33.3</v>
      </c>
      <c r="I354" s="81">
        <f t="shared" si="26"/>
        <v>0.6778260869565218</v>
      </c>
    </row>
    <row r="355" spans="5:9" ht="12.75">
      <c r="E355" s="80">
        <v>33.4</v>
      </c>
      <c r="F355" s="81">
        <f t="shared" si="25"/>
        <v>0.6852173913043479</v>
      </c>
      <c r="G355" s="83">
        <f t="shared" si="27"/>
        <v>53.75204659836272</v>
      </c>
      <c r="H355" s="80">
        <v>33.4</v>
      </c>
      <c r="I355" s="81">
        <f t="shared" si="26"/>
        <v>0.6852173913043479</v>
      </c>
    </row>
    <row r="356" spans="5:9" ht="12.75">
      <c r="E356" s="80">
        <v>33.5</v>
      </c>
      <c r="F356" s="81">
        <f t="shared" si="25"/>
        <v>0.692608695652174</v>
      </c>
      <c r="G356" s="83">
        <f t="shared" si="27"/>
        <v>53.9129808696153</v>
      </c>
      <c r="H356" s="80">
        <v>33.5</v>
      </c>
      <c r="I356" s="81">
        <f t="shared" si="26"/>
        <v>0.692608695652174</v>
      </c>
    </row>
    <row r="357" spans="5:9" ht="12.75">
      <c r="E357" s="80">
        <v>33.6</v>
      </c>
      <c r="F357" s="81">
        <f>LOOKUP($E$21:$E$621,$B$21:$B$51,$C$21:$C$51)</f>
        <v>0.7</v>
      </c>
      <c r="G357" s="83">
        <f t="shared" si="27"/>
        <v>54.07391514086789</v>
      </c>
      <c r="H357" s="80">
        <v>33.6</v>
      </c>
      <c r="I357" s="81">
        <f t="shared" si="26"/>
        <v>0.7</v>
      </c>
    </row>
    <row r="358" spans="5:9" ht="12.75">
      <c r="E358" s="80">
        <v>33.7</v>
      </c>
      <c r="F358" s="81">
        <f aca="true" t="shared" si="28" ref="F358:F378">F357+(($F$379-$F$357)/(ROW($F$379)-ROW($F$357)))</f>
        <v>0.7</v>
      </c>
      <c r="G358" s="83">
        <f t="shared" si="27"/>
        <v>54.234849412120475</v>
      </c>
      <c r="H358" s="80">
        <v>33.7</v>
      </c>
      <c r="I358" s="81">
        <f t="shared" si="26"/>
        <v>0.7</v>
      </c>
    </row>
    <row r="359" spans="5:9" ht="12.75">
      <c r="E359" s="80">
        <v>33.8</v>
      </c>
      <c r="F359" s="81">
        <f t="shared" si="28"/>
        <v>0.7</v>
      </c>
      <c r="G359" s="83">
        <f t="shared" si="27"/>
        <v>54.39578368337305</v>
      </c>
      <c r="H359" s="80">
        <v>33.8</v>
      </c>
      <c r="I359" s="81">
        <f t="shared" si="26"/>
        <v>0.7</v>
      </c>
    </row>
    <row r="360" spans="5:9" ht="12.75">
      <c r="E360" s="80">
        <v>33.9</v>
      </c>
      <c r="F360" s="81">
        <f t="shared" si="28"/>
        <v>0.7</v>
      </c>
      <c r="G360" s="83">
        <f t="shared" si="27"/>
        <v>54.55671795462563</v>
      </c>
      <c r="H360" s="80">
        <v>33.9</v>
      </c>
      <c r="I360" s="81">
        <f t="shared" si="26"/>
        <v>0.7</v>
      </c>
    </row>
    <row r="361" spans="5:9" ht="12.75">
      <c r="E361" s="80">
        <v>34</v>
      </c>
      <c r="F361" s="81">
        <f t="shared" si="28"/>
        <v>0.7</v>
      </c>
      <c r="G361" s="83">
        <f t="shared" si="27"/>
        <v>54.71765222587822</v>
      </c>
      <c r="H361" s="80">
        <v>34</v>
      </c>
      <c r="I361" s="81">
        <f t="shared" si="26"/>
        <v>0.7</v>
      </c>
    </row>
    <row r="362" spans="5:9" ht="12.75">
      <c r="E362" s="80">
        <v>34.1</v>
      </c>
      <c r="F362" s="81">
        <f t="shared" si="28"/>
        <v>0.7</v>
      </c>
      <c r="G362" s="83">
        <f t="shared" si="27"/>
        <v>54.878586497130804</v>
      </c>
      <c r="H362" s="80">
        <v>34.1</v>
      </c>
      <c r="I362" s="81">
        <f t="shared" si="26"/>
        <v>0.7</v>
      </c>
    </row>
    <row r="363" spans="5:9" ht="12.75">
      <c r="E363" s="80">
        <v>34.2</v>
      </c>
      <c r="F363" s="81">
        <f t="shared" si="28"/>
        <v>0.7</v>
      </c>
      <c r="G363" s="83">
        <f t="shared" si="27"/>
        <v>55.03952076838339</v>
      </c>
      <c r="H363" s="80">
        <v>34.2</v>
      </c>
      <c r="I363" s="81">
        <f t="shared" si="26"/>
        <v>0.7</v>
      </c>
    </row>
    <row r="364" spans="5:9" ht="12.75">
      <c r="E364" s="80">
        <v>34.3</v>
      </c>
      <c r="F364" s="81">
        <f t="shared" si="28"/>
        <v>0.7</v>
      </c>
      <c r="G364" s="83">
        <f t="shared" si="27"/>
        <v>55.20045503963596</v>
      </c>
      <c r="H364" s="80">
        <v>34.3</v>
      </c>
      <c r="I364" s="81">
        <f t="shared" si="26"/>
        <v>0.7</v>
      </c>
    </row>
    <row r="365" spans="5:9" ht="12.75">
      <c r="E365" s="80">
        <v>34.4</v>
      </c>
      <c r="F365" s="81">
        <f t="shared" si="28"/>
        <v>0.7</v>
      </c>
      <c r="G365" s="83">
        <f t="shared" si="27"/>
        <v>55.36138931088855</v>
      </c>
      <c r="H365" s="80">
        <v>34.4</v>
      </c>
      <c r="I365" s="81">
        <f t="shared" si="26"/>
        <v>0.7</v>
      </c>
    </row>
    <row r="366" spans="5:9" ht="12.75">
      <c r="E366" s="80">
        <v>34.5</v>
      </c>
      <c r="F366" s="81">
        <f t="shared" si="28"/>
        <v>0.7</v>
      </c>
      <c r="G366" s="83">
        <f t="shared" si="27"/>
        <v>55.522323582141134</v>
      </c>
      <c r="H366" s="80">
        <v>34.5</v>
      </c>
      <c r="I366" s="81">
        <f t="shared" si="26"/>
        <v>0.7</v>
      </c>
    </row>
    <row r="367" spans="5:9" ht="12.75">
      <c r="E367" s="80">
        <v>34.6</v>
      </c>
      <c r="F367" s="81">
        <f t="shared" si="28"/>
        <v>0.7</v>
      </c>
      <c r="G367" s="83">
        <f t="shared" si="27"/>
        <v>55.68325785339372</v>
      </c>
      <c r="H367" s="80">
        <v>34.6</v>
      </c>
      <c r="I367" s="81">
        <f t="shared" si="26"/>
        <v>0.7</v>
      </c>
    </row>
    <row r="368" spans="5:9" ht="12.75">
      <c r="E368" s="80">
        <v>34.7</v>
      </c>
      <c r="F368" s="81">
        <f t="shared" si="28"/>
        <v>0.7</v>
      </c>
      <c r="G368" s="83">
        <f t="shared" si="27"/>
        <v>55.844192124646305</v>
      </c>
      <c r="H368" s="80">
        <v>34.7</v>
      </c>
      <c r="I368" s="81">
        <f t="shared" si="26"/>
        <v>0.7</v>
      </c>
    </row>
    <row r="369" spans="5:9" ht="12.75">
      <c r="E369" s="80">
        <v>34.8</v>
      </c>
      <c r="F369" s="81">
        <f t="shared" si="28"/>
        <v>0.7</v>
      </c>
      <c r="G369" s="83">
        <f t="shared" si="27"/>
        <v>56.00512639589888</v>
      </c>
      <c r="H369" s="80">
        <v>34.8</v>
      </c>
      <c r="I369" s="81">
        <f t="shared" si="26"/>
        <v>0.7</v>
      </c>
    </row>
    <row r="370" spans="5:9" ht="12.75">
      <c r="E370" s="80">
        <v>34.9</v>
      </c>
      <c r="F370" s="81">
        <f t="shared" si="28"/>
        <v>0.7</v>
      </c>
      <c r="G370" s="83">
        <f t="shared" si="27"/>
        <v>56.16606066715146</v>
      </c>
      <c r="H370" s="80">
        <v>34.9</v>
      </c>
      <c r="I370" s="81">
        <f t="shared" si="26"/>
        <v>0.7</v>
      </c>
    </row>
    <row r="371" spans="5:9" ht="12.75">
      <c r="E371" s="80">
        <v>35</v>
      </c>
      <c r="F371" s="81">
        <f t="shared" si="28"/>
        <v>0.7</v>
      </c>
      <c r="G371" s="83">
        <f t="shared" si="27"/>
        <v>56.32699493840405</v>
      </c>
      <c r="H371" s="80">
        <v>35</v>
      </c>
      <c r="I371" s="81">
        <f t="shared" si="26"/>
        <v>0.7</v>
      </c>
    </row>
    <row r="372" spans="5:9" ht="12.75">
      <c r="E372" s="80">
        <v>35.1</v>
      </c>
      <c r="F372" s="81">
        <f t="shared" si="28"/>
        <v>0.7</v>
      </c>
      <c r="G372" s="83">
        <f t="shared" si="27"/>
        <v>56.487929209656635</v>
      </c>
      <c r="H372" s="80">
        <v>35.1</v>
      </c>
      <c r="I372" s="81">
        <f t="shared" si="26"/>
        <v>0.7</v>
      </c>
    </row>
    <row r="373" spans="5:9" ht="12.75">
      <c r="E373" s="80">
        <v>35.2</v>
      </c>
      <c r="F373" s="81">
        <f t="shared" si="28"/>
        <v>0.7</v>
      </c>
      <c r="G373" s="83">
        <f t="shared" si="27"/>
        <v>56.64886348090922</v>
      </c>
      <c r="H373" s="80">
        <v>35.2</v>
      </c>
      <c r="I373" s="81">
        <f t="shared" si="26"/>
        <v>0.7</v>
      </c>
    </row>
    <row r="374" spans="5:9" ht="12.75">
      <c r="E374" s="80">
        <v>35.3</v>
      </c>
      <c r="F374" s="81">
        <f t="shared" si="28"/>
        <v>0.7</v>
      </c>
      <c r="G374" s="83">
        <f t="shared" si="27"/>
        <v>56.80979775216179</v>
      </c>
      <c r="H374" s="80">
        <v>35.3</v>
      </c>
      <c r="I374" s="81">
        <f t="shared" si="26"/>
        <v>0.7</v>
      </c>
    </row>
    <row r="375" spans="5:9" ht="12.75">
      <c r="E375" s="80">
        <v>35.4</v>
      </c>
      <c r="F375" s="81">
        <f t="shared" si="28"/>
        <v>0.7</v>
      </c>
      <c r="G375" s="83">
        <f t="shared" si="27"/>
        <v>56.97073202341438</v>
      </c>
      <c r="H375" s="80">
        <v>35.4</v>
      </c>
      <c r="I375" s="81">
        <f t="shared" si="26"/>
        <v>0.7</v>
      </c>
    </row>
    <row r="376" spans="5:9" ht="12.75">
      <c r="E376" s="80">
        <v>35.5</v>
      </c>
      <c r="F376" s="81">
        <f t="shared" si="28"/>
        <v>0.7</v>
      </c>
      <c r="G376" s="83">
        <f t="shared" si="27"/>
        <v>57.131666294666964</v>
      </c>
      <c r="H376" s="80">
        <v>35.5</v>
      </c>
      <c r="I376" s="81">
        <f t="shared" si="26"/>
        <v>0.7</v>
      </c>
    </row>
    <row r="377" spans="5:9" ht="12.75">
      <c r="E377" s="80">
        <v>35.6</v>
      </c>
      <c r="F377" s="81">
        <f t="shared" si="28"/>
        <v>0.7</v>
      </c>
      <c r="G377" s="83">
        <f t="shared" si="27"/>
        <v>57.29260056591955</v>
      </c>
      <c r="H377" s="80">
        <v>35.6</v>
      </c>
      <c r="I377" s="81">
        <f t="shared" si="26"/>
        <v>0.7</v>
      </c>
    </row>
    <row r="378" spans="5:9" ht="12.75">
      <c r="E378" s="80">
        <v>35.7</v>
      </c>
      <c r="F378" s="81">
        <f t="shared" si="28"/>
        <v>0.7</v>
      </c>
      <c r="G378" s="83">
        <f t="shared" si="27"/>
        <v>57.453534837172135</v>
      </c>
      <c r="H378" s="80">
        <v>35.7</v>
      </c>
      <c r="I378" s="81">
        <f t="shared" si="26"/>
        <v>0.7</v>
      </c>
    </row>
    <row r="379" spans="5:9" ht="12.75">
      <c r="E379" s="80">
        <v>35.8</v>
      </c>
      <c r="F379" s="81">
        <f>LOOKUP($E$21:$E$621,$B$21:$B$51,$C$21:$C$51)</f>
        <v>0.7</v>
      </c>
      <c r="G379" s="83">
        <f t="shared" si="27"/>
        <v>57.61446910842471</v>
      </c>
      <c r="H379" s="80">
        <v>35.8</v>
      </c>
      <c r="I379" s="81">
        <f t="shared" si="26"/>
        <v>0.7</v>
      </c>
    </row>
    <row r="380" spans="5:9" ht="12.75">
      <c r="E380" s="80">
        <v>35.9</v>
      </c>
      <c r="F380" s="81">
        <f aca="true" t="shared" si="29" ref="F380:F400">F379+(($F$401-$F$379)/(ROW($F$401)-ROW($F$379)))</f>
        <v>0.7081818181818181</v>
      </c>
      <c r="G380" s="83">
        <f t="shared" si="27"/>
        <v>57.77540337967729</v>
      </c>
      <c r="H380" s="80">
        <v>35.9</v>
      </c>
      <c r="I380" s="81">
        <f t="shared" si="26"/>
        <v>0.7081818181818181</v>
      </c>
    </row>
    <row r="381" spans="5:9" ht="12.75">
      <c r="E381" s="80">
        <v>36</v>
      </c>
      <c r="F381" s="81">
        <f t="shared" si="29"/>
        <v>0.7163636363636363</v>
      </c>
      <c r="G381" s="83">
        <f t="shared" si="27"/>
        <v>57.93633765092988</v>
      </c>
      <c r="H381" s="80">
        <v>36</v>
      </c>
      <c r="I381" s="81">
        <f t="shared" si="26"/>
        <v>0.7163636363636363</v>
      </c>
    </row>
    <row r="382" spans="5:9" ht="12.75">
      <c r="E382" s="80">
        <v>36.1</v>
      </c>
      <c r="F382" s="81">
        <f t="shared" si="29"/>
        <v>0.7245454545454545</v>
      </c>
      <c r="G382" s="83">
        <f t="shared" si="27"/>
        <v>58.097271922182465</v>
      </c>
      <c r="H382" s="80">
        <v>36.1</v>
      </c>
      <c r="I382" s="81">
        <f t="shared" si="26"/>
        <v>0.7245454545454545</v>
      </c>
    </row>
    <row r="383" spans="5:9" ht="12.75">
      <c r="E383" s="80">
        <v>36.2</v>
      </c>
      <c r="F383" s="81">
        <f t="shared" si="29"/>
        <v>0.7327272727272727</v>
      </c>
      <c r="G383" s="83">
        <f t="shared" si="27"/>
        <v>58.25820619343505</v>
      </c>
      <c r="H383" s="80">
        <v>36.2</v>
      </c>
      <c r="I383" s="81">
        <f t="shared" si="26"/>
        <v>0.7327272727272727</v>
      </c>
    </row>
    <row r="384" spans="5:9" ht="12.75">
      <c r="E384" s="80">
        <v>36.3</v>
      </c>
      <c r="F384" s="81">
        <f t="shared" si="29"/>
        <v>0.7409090909090909</v>
      </c>
      <c r="G384" s="83">
        <f t="shared" si="27"/>
        <v>58.41914046468762</v>
      </c>
      <c r="H384" s="80">
        <v>36.3</v>
      </c>
      <c r="I384" s="81">
        <f t="shared" si="26"/>
        <v>0.7409090909090909</v>
      </c>
    </row>
    <row r="385" spans="5:9" ht="12.75">
      <c r="E385" s="80">
        <v>36.4</v>
      </c>
      <c r="F385" s="81">
        <f t="shared" si="29"/>
        <v>0.749090909090909</v>
      </c>
      <c r="G385" s="83">
        <f t="shared" si="27"/>
        <v>58.58007473594021</v>
      </c>
      <c r="H385" s="80">
        <v>36.4</v>
      </c>
      <c r="I385" s="81">
        <f t="shared" si="26"/>
        <v>0.749090909090909</v>
      </c>
    </row>
    <row r="386" spans="5:9" ht="12.75">
      <c r="E386" s="80">
        <v>36.5</v>
      </c>
      <c r="F386" s="81">
        <f t="shared" si="29"/>
        <v>0.7572727272727272</v>
      </c>
      <c r="G386" s="83">
        <f t="shared" si="27"/>
        <v>58.741009007192794</v>
      </c>
      <c r="H386" s="80">
        <v>36.5</v>
      </c>
      <c r="I386" s="81">
        <f t="shared" si="26"/>
        <v>0.7572727272727272</v>
      </c>
    </row>
    <row r="387" spans="5:9" ht="12.75">
      <c r="E387" s="80">
        <v>36.6</v>
      </c>
      <c r="F387" s="81">
        <f t="shared" si="29"/>
        <v>0.7654545454545454</v>
      </c>
      <c r="G387" s="83">
        <f t="shared" si="27"/>
        <v>58.90194327844538</v>
      </c>
      <c r="H387" s="80">
        <v>36.6</v>
      </c>
      <c r="I387" s="81">
        <f t="shared" si="26"/>
        <v>0.7654545454545454</v>
      </c>
    </row>
    <row r="388" spans="5:9" ht="12.75">
      <c r="E388" s="80">
        <v>36.7</v>
      </c>
      <c r="F388" s="81">
        <f t="shared" si="29"/>
        <v>0.7736363636363636</v>
      </c>
      <c r="G388" s="83">
        <f t="shared" si="27"/>
        <v>59.062877549697966</v>
      </c>
      <c r="H388" s="80">
        <v>36.7</v>
      </c>
      <c r="I388" s="81">
        <f t="shared" si="26"/>
        <v>0.7736363636363636</v>
      </c>
    </row>
    <row r="389" spans="5:9" ht="12.75">
      <c r="E389" s="80">
        <v>36.8</v>
      </c>
      <c r="F389" s="81">
        <f t="shared" si="29"/>
        <v>0.7818181818181817</v>
      </c>
      <c r="G389" s="83">
        <f t="shared" si="27"/>
        <v>59.22381182095054</v>
      </c>
      <c r="H389" s="80">
        <v>36.8</v>
      </c>
      <c r="I389" s="81">
        <f t="shared" si="26"/>
        <v>0.7818181818181817</v>
      </c>
    </row>
    <row r="390" spans="5:9" ht="12.75">
      <c r="E390" s="80">
        <v>36.9</v>
      </c>
      <c r="F390" s="81">
        <f t="shared" si="29"/>
        <v>0.7899999999999999</v>
      </c>
      <c r="G390" s="83">
        <f t="shared" si="27"/>
        <v>59.38474609220312</v>
      </c>
      <c r="H390" s="80">
        <v>36.9</v>
      </c>
      <c r="I390" s="81">
        <f t="shared" si="26"/>
        <v>0.7899999999999999</v>
      </c>
    </row>
    <row r="391" spans="5:9" ht="12.75">
      <c r="E391" s="80">
        <v>37</v>
      </c>
      <c r="F391" s="81">
        <f t="shared" si="29"/>
        <v>0.7981818181818181</v>
      </c>
      <c r="G391" s="83">
        <f t="shared" si="27"/>
        <v>59.54568036345571</v>
      </c>
      <c r="H391" s="80">
        <v>37</v>
      </c>
      <c r="I391" s="81">
        <f t="shared" si="26"/>
        <v>0.7981818181818181</v>
      </c>
    </row>
    <row r="392" spans="5:9" ht="12.75">
      <c r="E392" s="80">
        <v>37.1</v>
      </c>
      <c r="F392" s="81">
        <f t="shared" si="29"/>
        <v>0.8063636363636363</v>
      </c>
      <c r="G392" s="83">
        <f t="shared" si="27"/>
        <v>59.706614634708295</v>
      </c>
      <c r="H392" s="80">
        <v>37.1</v>
      </c>
      <c r="I392" s="81">
        <f t="shared" si="26"/>
        <v>0.8063636363636363</v>
      </c>
    </row>
    <row r="393" spans="5:9" ht="12.75">
      <c r="E393" s="80">
        <v>37.2</v>
      </c>
      <c r="F393" s="81">
        <f t="shared" si="29"/>
        <v>0.8145454545454545</v>
      </c>
      <c r="G393" s="83">
        <f t="shared" si="27"/>
        <v>59.86754890596088</v>
      </c>
      <c r="H393" s="80">
        <v>37.2</v>
      </c>
      <c r="I393" s="81">
        <f t="shared" si="26"/>
        <v>0.8145454545454545</v>
      </c>
    </row>
    <row r="394" spans="5:9" ht="12.75">
      <c r="E394" s="80">
        <v>37.3</v>
      </c>
      <c r="F394" s="81">
        <f t="shared" si="29"/>
        <v>0.8227272727272726</v>
      </c>
      <c r="G394" s="83">
        <f t="shared" si="27"/>
        <v>60.02848317721345</v>
      </c>
      <c r="H394" s="80">
        <v>37.3</v>
      </c>
      <c r="I394" s="81">
        <f t="shared" si="26"/>
        <v>0.8227272727272726</v>
      </c>
    </row>
    <row r="395" spans="5:9" ht="12.75">
      <c r="E395" s="80">
        <v>37.4</v>
      </c>
      <c r="F395" s="81">
        <f t="shared" si="29"/>
        <v>0.8309090909090908</v>
      </c>
      <c r="G395" s="83">
        <f t="shared" si="27"/>
        <v>60.18941744846604</v>
      </c>
      <c r="H395" s="80">
        <v>37.4</v>
      </c>
      <c r="I395" s="81">
        <f t="shared" si="26"/>
        <v>0.8309090909090908</v>
      </c>
    </row>
    <row r="396" spans="5:9" ht="12.75">
      <c r="E396" s="80">
        <v>37.5</v>
      </c>
      <c r="F396" s="81">
        <f t="shared" si="29"/>
        <v>0.839090909090909</v>
      </c>
      <c r="G396" s="83">
        <f t="shared" si="27"/>
        <v>60.350351719718624</v>
      </c>
      <c r="H396" s="80">
        <v>37.5</v>
      </c>
      <c r="I396" s="81">
        <f t="shared" si="26"/>
        <v>0.839090909090909</v>
      </c>
    </row>
    <row r="397" spans="5:9" ht="12.75">
      <c r="E397" s="80">
        <v>37.6</v>
      </c>
      <c r="F397" s="81">
        <f t="shared" si="29"/>
        <v>0.8472727272727272</v>
      </c>
      <c r="G397" s="83">
        <f t="shared" si="27"/>
        <v>60.51128599097121</v>
      </c>
      <c r="H397" s="80">
        <v>37.6</v>
      </c>
      <c r="I397" s="81">
        <f t="shared" si="26"/>
        <v>0.8472727272727272</v>
      </c>
    </row>
    <row r="398" spans="5:9" ht="12.75">
      <c r="E398" s="80">
        <v>37.7</v>
      </c>
      <c r="F398" s="81">
        <f t="shared" si="29"/>
        <v>0.8554545454545454</v>
      </c>
      <c r="G398" s="83">
        <f t="shared" si="27"/>
        <v>60.672220262223796</v>
      </c>
      <c r="H398" s="80">
        <v>37.7</v>
      </c>
      <c r="I398" s="81">
        <f t="shared" si="26"/>
        <v>0.8554545454545454</v>
      </c>
    </row>
    <row r="399" spans="5:9" ht="12.75">
      <c r="E399" s="80">
        <v>37.8</v>
      </c>
      <c r="F399" s="81">
        <f t="shared" si="29"/>
        <v>0.8636363636363635</v>
      </c>
      <c r="G399" s="83">
        <f t="shared" si="27"/>
        <v>60.83315453347637</v>
      </c>
      <c r="H399" s="80">
        <v>37.8</v>
      </c>
      <c r="I399" s="81">
        <f t="shared" si="26"/>
        <v>0.8636363636363635</v>
      </c>
    </row>
    <row r="400" spans="5:9" ht="12.75">
      <c r="E400" s="80">
        <v>37.9</v>
      </c>
      <c r="F400" s="81">
        <f t="shared" si="29"/>
        <v>0.8718181818181817</v>
      </c>
      <c r="G400" s="83">
        <f t="shared" si="27"/>
        <v>60.99408880472895</v>
      </c>
      <c r="H400" s="80">
        <v>37.9</v>
      </c>
      <c r="I400" s="81">
        <f t="shared" si="26"/>
        <v>0.8718181818181817</v>
      </c>
    </row>
    <row r="401" spans="5:9" ht="12.75">
      <c r="E401" s="80">
        <v>38</v>
      </c>
      <c r="F401" s="81">
        <f>LOOKUP($E$21:$E$621,$B$21:$B$51,$C$21:$C$51)</f>
        <v>0.88</v>
      </c>
      <c r="G401" s="83">
        <f t="shared" si="27"/>
        <v>61.15502307598154</v>
      </c>
      <c r="H401" s="80">
        <v>38</v>
      </c>
      <c r="I401" s="81">
        <f t="shared" si="26"/>
        <v>0.88</v>
      </c>
    </row>
    <row r="402" spans="5:9" ht="12.75">
      <c r="E402" s="80">
        <v>38.1</v>
      </c>
      <c r="F402" s="81">
        <f aca="true" t="shared" si="30" ref="F402:F423">F401+(($F$424-$F$401)/(ROW($F$424)-ROW($F$401)))</f>
        <v>0.8882608695652174</v>
      </c>
      <c r="G402" s="83">
        <f t="shared" si="27"/>
        <v>61.315957347234125</v>
      </c>
      <c r="H402" s="80">
        <v>38.1</v>
      </c>
      <c r="I402" s="81">
        <f t="shared" si="26"/>
        <v>0.8882608695652174</v>
      </c>
    </row>
    <row r="403" spans="5:9" ht="12.75">
      <c r="E403" s="80">
        <v>38.2</v>
      </c>
      <c r="F403" s="81">
        <f t="shared" si="30"/>
        <v>0.8965217391304349</v>
      </c>
      <c r="G403" s="83">
        <f t="shared" si="27"/>
        <v>61.47689161848671</v>
      </c>
      <c r="H403" s="80">
        <v>38.2</v>
      </c>
      <c r="I403" s="81">
        <f t="shared" si="26"/>
        <v>0.8965217391304349</v>
      </c>
    </row>
    <row r="404" spans="5:9" ht="12.75">
      <c r="E404" s="80">
        <v>38.3</v>
      </c>
      <c r="F404" s="81">
        <f t="shared" si="30"/>
        <v>0.9047826086956523</v>
      </c>
      <c r="G404" s="83">
        <f t="shared" si="27"/>
        <v>61.63782588973928</v>
      </c>
      <c r="H404" s="80">
        <v>38.3</v>
      </c>
      <c r="I404" s="81">
        <f t="shared" si="26"/>
        <v>0.9047826086956523</v>
      </c>
    </row>
    <row r="405" spans="5:9" ht="12.75">
      <c r="E405" s="80">
        <v>38.4</v>
      </c>
      <c r="F405" s="81">
        <f t="shared" si="30"/>
        <v>0.9130434782608697</v>
      </c>
      <c r="G405" s="83">
        <f t="shared" si="27"/>
        <v>61.79876016099187</v>
      </c>
      <c r="H405" s="80">
        <v>38.4</v>
      </c>
      <c r="I405" s="81">
        <f aca="true" t="shared" si="31" ref="I405:I468">$F405*$I$17/$B$5</f>
        <v>0.9130434782608697</v>
      </c>
    </row>
    <row r="406" spans="5:9" ht="12.75">
      <c r="E406" s="80">
        <v>38.5</v>
      </c>
      <c r="F406" s="81">
        <f t="shared" si="30"/>
        <v>0.9213043478260872</v>
      </c>
      <c r="G406" s="83">
        <f aca="true" t="shared" si="32" ref="G406:G469">E406*$E$14</f>
        <v>61.959694432244454</v>
      </c>
      <c r="H406" s="80">
        <v>38.5</v>
      </c>
      <c r="I406" s="81">
        <f t="shared" si="31"/>
        <v>0.9213043478260872</v>
      </c>
    </row>
    <row r="407" spans="5:9" ht="12.75">
      <c r="E407" s="80">
        <v>38.6</v>
      </c>
      <c r="F407" s="81">
        <f t="shared" si="30"/>
        <v>0.9295652173913046</v>
      </c>
      <c r="G407" s="83">
        <f t="shared" si="32"/>
        <v>62.12062870349704</v>
      </c>
      <c r="H407" s="80">
        <v>38.6</v>
      </c>
      <c r="I407" s="81">
        <f t="shared" si="31"/>
        <v>0.9295652173913046</v>
      </c>
    </row>
    <row r="408" spans="5:9" ht="12.75">
      <c r="E408" s="80">
        <v>38.7</v>
      </c>
      <c r="F408" s="81">
        <f t="shared" si="30"/>
        <v>0.937826086956522</v>
      </c>
      <c r="G408" s="83">
        <f t="shared" si="32"/>
        <v>62.281562974749626</v>
      </c>
      <c r="H408" s="80">
        <v>38.7</v>
      </c>
      <c r="I408" s="81">
        <f t="shared" si="31"/>
        <v>0.937826086956522</v>
      </c>
    </row>
    <row r="409" spans="5:9" ht="12.75">
      <c r="E409" s="80">
        <v>38.8</v>
      </c>
      <c r="F409" s="81">
        <f t="shared" si="30"/>
        <v>0.9460869565217395</v>
      </c>
      <c r="G409" s="83">
        <f t="shared" si="32"/>
        <v>62.4424972460022</v>
      </c>
      <c r="H409" s="80">
        <v>38.8</v>
      </c>
      <c r="I409" s="81">
        <f t="shared" si="31"/>
        <v>0.9460869565217395</v>
      </c>
    </row>
    <row r="410" spans="5:9" ht="12.75">
      <c r="E410" s="80">
        <v>38.9</v>
      </c>
      <c r="F410" s="81">
        <f t="shared" si="30"/>
        <v>0.9543478260869569</v>
      </c>
      <c r="G410" s="83">
        <f t="shared" si="32"/>
        <v>62.60343151725478</v>
      </c>
      <c r="H410" s="80">
        <v>38.9</v>
      </c>
      <c r="I410" s="81">
        <f t="shared" si="31"/>
        <v>0.9543478260869569</v>
      </c>
    </row>
    <row r="411" spans="5:9" ht="12.75">
      <c r="E411" s="80">
        <v>39</v>
      </c>
      <c r="F411" s="81">
        <f t="shared" si="30"/>
        <v>0.9626086956521743</v>
      </c>
      <c r="G411" s="83">
        <f t="shared" si="32"/>
        <v>62.76436578850737</v>
      </c>
      <c r="H411" s="80">
        <v>39</v>
      </c>
      <c r="I411" s="81">
        <f t="shared" si="31"/>
        <v>0.9626086956521743</v>
      </c>
    </row>
    <row r="412" spans="5:9" ht="12.75">
      <c r="E412" s="80">
        <v>39.1</v>
      </c>
      <c r="F412" s="81">
        <f t="shared" si="30"/>
        <v>0.9708695652173918</v>
      </c>
      <c r="G412" s="83">
        <f t="shared" si="32"/>
        <v>62.925300059759955</v>
      </c>
      <c r="H412" s="80">
        <v>39.1</v>
      </c>
      <c r="I412" s="81">
        <f t="shared" si="31"/>
        <v>0.9708695652173918</v>
      </c>
    </row>
    <row r="413" spans="5:9" ht="12.75">
      <c r="E413" s="80">
        <v>39.2</v>
      </c>
      <c r="F413" s="81">
        <f t="shared" si="30"/>
        <v>0.9791304347826092</v>
      </c>
      <c r="G413" s="83">
        <f t="shared" si="32"/>
        <v>63.08623433101254</v>
      </c>
      <c r="H413" s="80">
        <v>39.2</v>
      </c>
      <c r="I413" s="81">
        <f t="shared" si="31"/>
        <v>0.9791304347826092</v>
      </c>
    </row>
    <row r="414" spans="5:9" ht="12.75">
      <c r="E414" s="80">
        <v>39.3</v>
      </c>
      <c r="F414" s="81">
        <f t="shared" si="30"/>
        <v>0.9873913043478266</v>
      </c>
      <c r="G414" s="83">
        <f t="shared" si="32"/>
        <v>63.24716860226511</v>
      </c>
      <c r="H414" s="80">
        <v>39.3</v>
      </c>
      <c r="I414" s="81">
        <f t="shared" si="31"/>
        <v>0.9873913043478266</v>
      </c>
    </row>
    <row r="415" spans="5:9" ht="12.75">
      <c r="E415" s="80">
        <v>39.4</v>
      </c>
      <c r="F415" s="81">
        <f t="shared" si="30"/>
        <v>0.9956521739130441</v>
      </c>
      <c r="G415" s="83">
        <f t="shared" si="32"/>
        <v>63.4081028735177</v>
      </c>
      <c r="H415" s="80">
        <v>39.4</v>
      </c>
      <c r="I415" s="81">
        <f t="shared" si="31"/>
        <v>0.9956521739130441</v>
      </c>
    </row>
    <row r="416" spans="5:9" ht="12.75">
      <c r="E416" s="80">
        <v>39.5</v>
      </c>
      <c r="F416" s="81">
        <f t="shared" si="30"/>
        <v>1.0039130434782615</v>
      </c>
      <c r="G416" s="83">
        <f t="shared" si="32"/>
        <v>63.569037144770284</v>
      </c>
      <c r="H416" s="80">
        <v>39.5</v>
      </c>
      <c r="I416" s="81">
        <f t="shared" si="31"/>
        <v>1.0039130434782615</v>
      </c>
    </row>
    <row r="417" spans="5:9" ht="12.75">
      <c r="E417" s="80">
        <v>39.6</v>
      </c>
      <c r="F417" s="81">
        <f t="shared" si="30"/>
        <v>1.0121739130434788</v>
      </c>
      <c r="G417" s="83">
        <f t="shared" si="32"/>
        <v>63.72997141602287</v>
      </c>
      <c r="H417" s="80">
        <v>39.6</v>
      </c>
      <c r="I417" s="81">
        <f t="shared" si="31"/>
        <v>1.0121739130434788</v>
      </c>
    </row>
    <row r="418" spans="5:9" ht="12.75">
      <c r="E418" s="80">
        <v>39.7</v>
      </c>
      <c r="F418" s="81">
        <f t="shared" si="30"/>
        <v>1.0204347826086961</v>
      </c>
      <c r="G418" s="83">
        <f t="shared" si="32"/>
        <v>63.890905687275456</v>
      </c>
      <c r="H418" s="80">
        <v>39.7</v>
      </c>
      <c r="I418" s="81">
        <f t="shared" si="31"/>
        <v>1.0204347826086961</v>
      </c>
    </row>
    <row r="419" spans="5:9" ht="12.75">
      <c r="E419" s="80">
        <v>39.8</v>
      </c>
      <c r="F419" s="81">
        <f t="shared" si="30"/>
        <v>1.0286956521739135</v>
      </c>
      <c r="G419" s="83">
        <f t="shared" si="32"/>
        <v>64.05183995852802</v>
      </c>
      <c r="H419" s="80">
        <v>39.8</v>
      </c>
      <c r="I419" s="81">
        <f t="shared" si="31"/>
        <v>1.0286956521739135</v>
      </c>
    </row>
    <row r="420" spans="5:9" ht="12.75">
      <c r="E420" s="80">
        <v>39.9</v>
      </c>
      <c r="F420" s="81">
        <f t="shared" si="30"/>
        <v>1.0369565217391308</v>
      </c>
      <c r="G420" s="83">
        <f t="shared" si="32"/>
        <v>64.2127742297806</v>
      </c>
      <c r="H420" s="80">
        <v>39.9</v>
      </c>
      <c r="I420" s="81">
        <f t="shared" si="31"/>
        <v>1.0369565217391308</v>
      </c>
    </row>
    <row r="421" spans="5:9" ht="12.75">
      <c r="E421" s="80">
        <v>40</v>
      </c>
      <c r="F421" s="81">
        <f t="shared" si="30"/>
        <v>1.045217391304348</v>
      </c>
      <c r="G421" s="83">
        <f t="shared" si="32"/>
        <v>64.37370850103319</v>
      </c>
      <c r="H421" s="80">
        <v>40</v>
      </c>
      <c r="I421" s="81">
        <f t="shared" si="31"/>
        <v>1.045217391304348</v>
      </c>
    </row>
    <row r="422" spans="5:9" ht="12.75">
      <c r="E422" s="80">
        <v>40.1</v>
      </c>
      <c r="F422" s="81">
        <f t="shared" si="30"/>
        <v>1.0534782608695654</v>
      </c>
      <c r="G422" s="83">
        <f t="shared" si="32"/>
        <v>64.53464277228578</v>
      </c>
      <c r="H422" s="80">
        <v>40.1</v>
      </c>
      <c r="I422" s="81">
        <f t="shared" si="31"/>
        <v>1.0534782608695654</v>
      </c>
    </row>
    <row r="423" spans="5:9" ht="12.75">
      <c r="E423" s="80">
        <v>40.2</v>
      </c>
      <c r="F423" s="81">
        <f t="shared" si="30"/>
        <v>1.0617391304347827</v>
      </c>
      <c r="G423" s="83">
        <f t="shared" si="32"/>
        <v>64.69557704353836</v>
      </c>
      <c r="H423" s="80">
        <v>40.2</v>
      </c>
      <c r="I423" s="81">
        <f t="shared" si="31"/>
        <v>1.0617391304347827</v>
      </c>
    </row>
    <row r="424" spans="5:9" ht="12.75">
      <c r="E424" s="80">
        <v>40.3</v>
      </c>
      <c r="F424" s="81">
        <f>LOOKUP($E$21:$E$621,$B$21:$B$51,$C$21:$C$51)</f>
        <v>1.07</v>
      </c>
      <c r="G424" s="83">
        <f t="shared" si="32"/>
        <v>64.85651131479094</v>
      </c>
      <c r="H424" s="80">
        <v>40.3</v>
      </c>
      <c r="I424" s="81">
        <f t="shared" si="31"/>
        <v>1.07</v>
      </c>
    </row>
    <row r="425" spans="5:9" ht="12.75">
      <c r="E425" s="80">
        <v>40.4</v>
      </c>
      <c r="F425" s="81">
        <f aca="true" t="shared" si="33" ref="F425:F445">F424+(($F$446-$F$424)/(ROW($F$446)-ROW($F$424)))</f>
        <v>1.07</v>
      </c>
      <c r="G425" s="83">
        <f t="shared" si="32"/>
        <v>65.01744558604352</v>
      </c>
      <c r="H425" s="80">
        <v>40.4</v>
      </c>
      <c r="I425" s="81">
        <f t="shared" si="31"/>
        <v>1.07</v>
      </c>
    </row>
    <row r="426" spans="5:9" ht="12.75">
      <c r="E426" s="80">
        <v>40.5</v>
      </c>
      <c r="F426" s="81">
        <f t="shared" si="33"/>
        <v>1.07</v>
      </c>
      <c r="G426" s="83">
        <f t="shared" si="32"/>
        <v>65.17837985729611</v>
      </c>
      <c r="H426" s="80">
        <v>40.5</v>
      </c>
      <c r="I426" s="81">
        <f t="shared" si="31"/>
        <v>1.07</v>
      </c>
    </row>
    <row r="427" spans="5:9" ht="12.75">
      <c r="E427" s="80">
        <v>40.6</v>
      </c>
      <c r="F427" s="81">
        <f t="shared" si="33"/>
        <v>1.07</v>
      </c>
      <c r="G427" s="83">
        <f t="shared" si="32"/>
        <v>65.3393141285487</v>
      </c>
      <c r="H427" s="80">
        <v>40.6</v>
      </c>
      <c r="I427" s="81">
        <f t="shared" si="31"/>
        <v>1.07</v>
      </c>
    </row>
    <row r="428" spans="5:9" ht="12.75">
      <c r="E428" s="80">
        <v>40.7</v>
      </c>
      <c r="F428" s="81">
        <f t="shared" si="33"/>
        <v>1.07</v>
      </c>
      <c r="G428" s="83">
        <f t="shared" si="32"/>
        <v>65.50024839980128</v>
      </c>
      <c r="H428" s="80">
        <v>40.7</v>
      </c>
      <c r="I428" s="81">
        <f t="shared" si="31"/>
        <v>1.07</v>
      </c>
    </row>
    <row r="429" spans="5:9" ht="12.75">
      <c r="E429" s="80">
        <v>40.8</v>
      </c>
      <c r="F429" s="81">
        <f t="shared" si="33"/>
        <v>1.07</v>
      </c>
      <c r="G429" s="83">
        <f t="shared" si="32"/>
        <v>65.66118267105385</v>
      </c>
      <c r="H429" s="80">
        <v>40.8</v>
      </c>
      <c r="I429" s="81">
        <f t="shared" si="31"/>
        <v>1.07</v>
      </c>
    </row>
    <row r="430" spans="5:9" ht="12.75">
      <c r="E430" s="80">
        <v>40.9</v>
      </c>
      <c r="F430" s="81">
        <f t="shared" si="33"/>
        <v>1.07</v>
      </c>
      <c r="G430" s="83">
        <f t="shared" si="32"/>
        <v>65.82211694230644</v>
      </c>
      <c r="H430" s="80">
        <v>40.9</v>
      </c>
      <c r="I430" s="81">
        <f t="shared" si="31"/>
        <v>1.07</v>
      </c>
    </row>
    <row r="431" spans="5:9" ht="12.75">
      <c r="E431" s="80">
        <v>41</v>
      </c>
      <c r="F431" s="81">
        <f t="shared" si="33"/>
        <v>1.07</v>
      </c>
      <c r="G431" s="83">
        <f t="shared" si="32"/>
        <v>65.98305121355902</v>
      </c>
      <c r="H431" s="80">
        <v>41</v>
      </c>
      <c r="I431" s="81">
        <f t="shared" si="31"/>
        <v>1.07</v>
      </c>
    </row>
    <row r="432" spans="5:9" ht="12.75">
      <c r="E432" s="80">
        <v>41.1</v>
      </c>
      <c r="F432" s="81">
        <f t="shared" si="33"/>
        <v>1.07</v>
      </c>
      <c r="G432" s="83">
        <f t="shared" si="32"/>
        <v>66.14398548481161</v>
      </c>
      <c r="H432" s="80">
        <v>41.1</v>
      </c>
      <c r="I432" s="81">
        <f t="shared" si="31"/>
        <v>1.07</v>
      </c>
    </row>
    <row r="433" spans="5:9" ht="12.75">
      <c r="E433" s="80">
        <v>41.2</v>
      </c>
      <c r="F433" s="81">
        <f t="shared" si="33"/>
        <v>1.07</v>
      </c>
      <c r="G433" s="83">
        <f t="shared" si="32"/>
        <v>66.3049197560642</v>
      </c>
      <c r="H433" s="80">
        <v>41.2</v>
      </c>
      <c r="I433" s="81">
        <f t="shared" si="31"/>
        <v>1.07</v>
      </c>
    </row>
    <row r="434" spans="5:9" ht="12.75">
      <c r="E434" s="80">
        <v>41.3</v>
      </c>
      <c r="F434" s="81">
        <f t="shared" si="33"/>
        <v>1.07</v>
      </c>
      <c r="G434" s="83">
        <f t="shared" si="32"/>
        <v>66.46585402731677</v>
      </c>
      <c r="H434" s="80">
        <v>41.3</v>
      </c>
      <c r="I434" s="81">
        <f t="shared" si="31"/>
        <v>1.07</v>
      </c>
    </row>
    <row r="435" spans="5:9" ht="12.75">
      <c r="E435" s="80">
        <v>41.4</v>
      </c>
      <c r="F435" s="81">
        <f t="shared" si="33"/>
        <v>1.07</v>
      </c>
      <c r="G435" s="83">
        <f t="shared" si="32"/>
        <v>66.62678829856935</v>
      </c>
      <c r="H435" s="80">
        <v>41.4</v>
      </c>
      <c r="I435" s="81">
        <f t="shared" si="31"/>
        <v>1.07</v>
      </c>
    </row>
    <row r="436" spans="5:9" ht="12.75">
      <c r="E436" s="80">
        <v>41.5</v>
      </c>
      <c r="F436" s="81">
        <f t="shared" si="33"/>
        <v>1.07</v>
      </c>
      <c r="G436" s="83">
        <f t="shared" si="32"/>
        <v>66.78772256982194</v>
      </c>
      <c r="H436" s="80">
        <v>41.5</v>
      </c>
      <c r="I436" s="81">
        <f t="shared" si="31"/>
        <v>1.07</v>
      </c>
    </row>
    <row r="437" spans="5:9" ht="12.75">
      <c r="E437" s="80">
        <v>41.6</v>
      </c>
      <c r="F437" s="81">
        <f t="shared" si="33"/>
        <v>1.07</v>
      </c>
      <c r="G437" s="83">
        <f t="shared" si="32"/>
        <v>66.94865684107452</v>
      </c>
      <c r="H437" s="80">
        <v>41.6</v>
      </c>
      <c r="I437" s="81">
        <f t="shared" si="31"/>
        <v>1.07</v>
      </c>
    </row>
    <row r="438" spans="5:9" ht="12.75">
      <c r="E438" s="80">
        <v>41.7</v>
      </c>
      <c r="F438" s="81">
        <f t="shared" si="33"/>
        <v>1.07</v>
      </c>
      <c r="G438" s="83">
        <f t="shared" si="32"/>
        <v>67.10959111232711</v>
      </c>
      <c r="H438" s="80">
        <v>41.7</v>
      </c>
      <c r="I438" s="81">
        <f t="shared" si="31"/>
        <v>1.07</v>
      </c>
    </row>
    <row r="439" spans="5:9" ht="12.75">
      <c r="E439" s="80">
        <v>41.8</v>
      </c>
      <c r="F439" s="81">
        <f t="shared" si="33"/>
        <v>1.07</v>
      </c>
      <c r="G439" s="83">
        <f t="shared" si="32"/>
        <v>67.27052538357968</v>
      </c>
      <c r="H439" s="80">
        <v>41.8</v>
      </c>
      <c r="I439" s="81">
        <f t="shared" si="31"/>
        <v>1.07</v>
      </c>
    </row>
    <row r="440" spans="5:9" ht="12.75">
      <c r="E440" s="80">
        <v>41.9</v>
      </c>
      <c r="F440" s="81">
        <f t="shared" si="33"/>
        <v>1.07</v>
      </c>
      <c r="G440" s="83">
        <f t="shared" si="32"/>
        <v>67.43145965483227</v>
      </c>
      <c r="H440" s="80">
        <v>41.9</v>
      </c>
      <c r="I440" s="81">
        <f t="shared" si="31"/>
        <v>1.07</v>
      </c>
    </row>
    <row r="441" spans="5:9" ht="12.75">
      <c r="E441" s="80">
        <v>42</v>
      </c>
      <c r="F441" s="81">
        <f t="shared" si="33"/>
        <v>1.07</v>
      </c>
      <c r="G441" s="83">
        <f t="shared" si="32"/>
        <v>67.59239392608485</v>
      </c>
      <c r="H441" s="80">
        <v>42</v>
      </c>
      <c r="I441" s="81">
        <f t="shared" si="31"/>
        <v>1.07</v>
      </c>
    </row>
    <row r="442" spans="5:9" ht="12.75">
      <c r="E442" s="80">
        <v>42.1</v>
      </c>
      <c r="F442" s="81">
        <f t="shared" si="33"/>
        <v>1.07</v>
      </c>
      <c r="G442" s="83">
        <f t="shared" si="32"/>
        <v>67.75332819733744</v>
      </c>
      <c r="H442" s="80">
        <v>42.1</v>
      </c>
      <c r="I442" s="81">
        <f t="shared" si="31"/>
        <v>1.07</v>
      </c>
    </row>
    <row r="443" spans="5:9" ht="12.75">
      <c r="E443" s="80">
        <v>42.2</v>
      </c>
      <c r="F443" s="81">
        <f t="shared" si="33"/>
        <v>1.07</v>
      </c>
      <c r="G443" s="83">
        <f t="shared" si="32"/>
        <v>67.91426246859002</v>
      </c>
      <c r="H443" s="80">
        <v>42.2</v>
      </c>
      <c r="I443" s="81">
        <f t="shared" si="31"/>
        <v>1.07</v>
      </c>
    </row>
    <row r="444" spans="5:9" ht="12.75">
      <c r="E444" s="80">
        <v>42.3</v>
      </c>
      <c r="F444" s="81">
        <f t="shared" si="33"/>
        <v>1.07</v>
      </c>
      <c r="G444" s="83">
        <f t="shared" si="32"/>
        <v>68.0751967398426</v>
      </c>
      <c r="H444" s="80">
        <v>42.3</v>
      </c>
      <c r="I444" s="81">
        <f t="shared" si="31"/>
        <v>1.07</v>
      </c>
    </row>
    <row r="445" spans="5:9" ht="12.75">
      <c r="E445" s="80">
        <v>42.4</v>
      </c>
      <c r="F445" s="81">
        <f t="shared" si="33"/>
        <v>1.07</v>
      </c>
      <c r="G445" s="83">
        <f t="shared" si="32"/>
        <v>68.23613101109518</v>
      </c>
      <c r="H445" s="80">
        <v>42.4</v>
      </c>
      <c r="I445" s="81">
        <f t="shared" si="31"/>
        <v>1.07</v>
      </c>
    </row>
    <row r="446" spans="5:9" ht="12.75">
      <c r="E446" s="80">
        <v>42.5</v>
      </c>
      <c r="F446" s="81">
        <f>LOOKUP($E$21:$E$621,$B$21:$B$51,$C$21:$C$51)</f>
        <v>1.07</v>
      </c>
      <c r="G446" s="83">
        <f t="shared" si="32"/>
        <v>68.39706528234777</v>
      </c>
      <c r="H446" s="80">
        <v>42.5</v>
      </c>
      <c r="I446" s="81">
        <f t="shared" si="31"/>
        <v>1.07</v>
      </c>
    </row>
    <row r="447" spans="5:9" ht="12.75">
      <c r="E447" s="80">
        <v>42.6</v>
      </c>
      <c r="F447" s="81">
        <f aca="true" t="shared" si="34" ref="F447:F467">F446+(($F$468-$F$446)/(ROW($F$468)-ROW($F$446)))</f>
        <v>1.075909090909091</v>
      </c>
      <c r="G447" s="83">
        <f t="shared" si="32"/>
        <v>68.55799955360035</v>
      </c>
      <c r="H447" s="80">
        <v>42.6</v>
      </c>
      <c r="I447" s="81">
        <f t="shared" si="31"/>
        <v>1.075909090909091</v>
      </c>
    </row>
    <row r="448" spans="5:9" ht="12.75">
      <c r="E448" s="80">
        <v>42.7</v>
      </c>
      <c r="F448" s="81">
        <f t="shared" si="34"/>
        <v>1.0818181818181818</v>
      </c>
      <c r="G448" s="83">
        <f t="shared" si="32"/>
        <v>68.71893382485294</v>
      </c>
      <c r="H448" s="80">
        <v>42.7</v>
      </c>
      <c r="I448" s="81">
        <f t="shared" si="31"/>
        <v>1.0818181818181818</v>
      </c>
    </row>
    <row r="449" spans="5:9" ht="12.75">
      <c r="E449" s="80">
        <v>42.8</v>
      </c>
      <c r="F449" s="81">
        <f t="shared" si="34"/>
        <v>1.0877272727272727</v>
      </c>
      <c r="G449" s="83">
        <f t="shared" si="32"/>
        <v>68.87986809610551</v>
      </c>
      <c r="H449" s="80">
        <v>42.8</v>
      </c>
      <c r="I449" s="81">
        <f t="shared" si="31"/>
        <v>1.0877272727272727</v>
      </c>
    </row>
    <row r="450" spans="5:9" ht="12.75">
      <c r="E450" s="80">
        <v>42.9</v>
      </c>
      <c r="F450" s="81">
        <f t="shared" si="34"/>
        <v>1.0936363636363635</v>
      </c>
      <c r="G450" s="83">
        <f t="shared" si="32"/>
        <v>69.0408023673581</v>
      </c>
      <c r="H450" s="80">
        <v>42.9</v>
      </c>
      <c r="I450" s="81">
        <f t="shared" si="31"/>
        <v>1.0936363636363635</v>
      </c>
    </row>
    <row r="451" spans="5:9" ht="12.75">
      <c r="E451" s="80">
        <v>43</v>
      </c>
      <c r="F451" s="81">
        <f t="shared" si="34"/>
        <v>1.0995454545454544</v>
      </c>
      <c r="G451" s="83">
        <f t="shared" si="32"/>
        <v>69.20173663861068</v>
      </c>
      <c r="H451" s="80">
        <v>43</v>
      </c>
      <c r="I451" s="81">
        <f t="shared" si="31"/>
        <v>1.0995454545454544</v>
      </c>
    </row>
    <row r="452" spans="5:9" ht="12.75">
      <c r="E452" s="80">
        <v>43.1</v>
      </c>
      <c r="F452" s="81">
        <f t="shared" si="34"/>
        <v>1.1054545454545452</v>
      </c>
      <c r="G452" s="83">
        <f t="shared" si="32"/>
        <v>69.36267090986327</v>
      </c>
      <c r="H452" s="80">
        <v>43.1</v>
      </c>
      <c r="I452" s="81">
        <f t="shared" si="31"/>
        <v>1.1054545454545452</v>
      </c>
    </row>
    <row r="453" spans="5:9" ht="12.75">
      <c r="E453" s="80">
        <v>43.2</v>
      </c>
      <c r="F453" s="81">
        <f t="shared" si="34"/>
        <v>1.111363636363636</v>
      </c>
      <c r="G453" s="83">
        <f t="shared" si="32"/>
        <v>69.52360518111585</v>
      </c>
      <c r="H453" s="80">
        <v>43.2</v>
      </c>
      <c r="I453" s="81">
        <f t="shared" si="31"/>
        <v>1.111363636363636</v>
      </c>
    </row>
    <row r="454" spans="5:9" ht="12.75">
      <c r="E454" s="80">
        <v>43.3</v>
      </c>
      <c r="F454" s="81">
        <f t="shared" si="34"/>
        <v>1.117272727272727</v>
      </c>
      <c r="G454" s="83">
        <f t="shared" si="32"/>
        <v>69.68453945236843</v>
      </c>
      <c r="H454" s="80">
        <v>43.3</v>
      </c>
      <c r="I454" s="81">
        <f t="shared" si="31"/>
        <v>1.117272727272727</v>
      </c>
    </row>
    <row r="455" spans="5:9" ht="12.75">
      <c r="E455" s="80">
        <v>43.4</v>
      </c>
      <c r="F455" s="81">
        <f t="shared" si="34"/>
        <v>1.1231818181818178</v>
      </c>
      <c r="G455" s="83">
        <f t="shared" si="32"/>
        <v>69.84547372362101</v>
      </c>
      <c r="H455" s="80">
        <v>43.4</v>
      </c>
      <c r="I455" s="81">
        <f t="shared" si="31"/>
        <v>1.1231818181818178</v>
      </c>
    </row>
    <row r="456" spans="5:9" ht="12.75">
      <c r="E456" s="80">
        <v>43.5</v>
      </c>
      <c r="F456" s="81">
        <f t="shared" si="34"/>
        <v>1.1290909090909087</v>
      </c>
      <c r="G456" s="83">
        <f t="shared" si="32"/>
        <v>70.0064079948736</v>
      </c>
      <c r="H456" s="80">
        <v>43.5</v>
      </c>
      <c r="I456" s="81">
        <f t="shared" si="31"/>
        <v>1.1290909090909087</v>
      </c>
    </row>
    <row r="457" spans="5:9" ht="12.75">
      <c r="E457" s="80">
        <v>43.6</v>
      </c>
      <c r="F457" s="81">
        <f t="shared" si="34"/>
        <v>1.1349999999999996</v>
      </c>
      <c r="G457" s="83">
        <f t="shared" si="32"/>
        <v>70.16734226612618</v>
      </c>
      <c r="H457" s="80">
        <v>43.6</v>
      </c>
      <c r="I457" s="81">
        <f t="shared" si="31"/>
        <v>1.1349999999999996</v>
      </c>
    </row>
    <row r="458" spans="5:9" ht="12.75">
      <c r="E458" s="80">
        <v>43.7</v>
      </c>
      <c r="F458" s="81">
        <f t="shared" si="34"/>
        <v>1.1409090909090904</v>
      </c>
      <c r="G458" s="83">
        <f t="shared" si="32"/>
        <v>70.32827653737877</v>
      </c>
      <c r="H458" s="80">
        <v>43.7</v>
      </c>
      <c r="I458" s="81">
        <f t="shared" si="31"/>
        <v>1.1409090909090904</v>
      </c>
    </row>
    <row r="459" spans="5:9" ht="12.75">
      <c r="E459" s="80">
        <v>43.8</v>
      </c>
      <c r="F459" s="81">
        <f t="shared" si="34"/>
        <v>1.1468181818181813</v>
      </c>
      <c r="G459" s="83">
        <f t="shared" si="32"/>
        <v>70.48921080863134</v>
      </c>
      <c r="H459" s="80">
        <v>43.8</v>
      </c>
      <c r="I459" s="81">
        <f t="shared" si="31"/>
        <v>1.1468181818181813</v>
      </c>
    </row>
    <row r="460" spans="5:9" ht="12.75">
      <c r="E460" s="80">
        <v>43.9</v>
      </c>
      <c r="F460" s="81">
        <f t="shared" si="34"/>
        <v>1.1527272727272722</v>
      </c>
      <c r="G460" s="83">
        <f t="shared" si="32"/>
        <v>70.65014507988393</v>
      </c>
      <c r="H460" s="80">
        <v>43.9</v>
      </c>
      <c r="I460" s="81">
        <f t="shared" si="31"/>
        <v>1.1527272727272722</v>
      </c>
    </row>
    <row r="461" spans="5:9" ht="12.75">
      <c r="E461" s="80">
        <v>44</v>
      </c>
      <c r="F461" s="81">
        <f t="shared" si="34"/>
        <v>1.158636363636363</v>
      </c>
      <c r="G461" s="83">
        <f t="shared" si="32"/>
        <v>70.81107935113651</v>
      </c>
      <c r="H461" s="80">
        <v>44</v>
      </c>
      <c r="I461" s="81">
        <f t="shared" si="31"/>
        <v>1.158636363636363</v>
      </c>
    </row>
    <row r="462" spans="5:9" ht="12.75">
      <c r="E462" s="80">
        <v>44.1</v>
      </c>
      <c r="F462" s="81">
        <f t="shared" si="34"/>
        <v>1.1645454545454539</v>
      </c>
      <c r="G462" s="83">
        <f t="shared" si="32"/>
        <v>70.9720136223891</v>
      </c>
      <c r="H462" s="80">
        <v>44.1</v>
      </c>
      <c r="I462" s="81">
        <f t="shared" si="31"/>
        <v>1.1645454545454539</v>
      </c>
    </row>
    <row r="463" spans="5:9" ht="12.75">
      <c r="E463" s="80">
        <v>44.2</v>
      </c>
      <c r="F463" s="81">
        <f t="shared" si="34"/>
        <v>1.1704545454545447</v>
      </c>
      <c r="G463" s="83">
        <f t="shared" si="32"/>
        <v>71.13294789364168</v>
      </c>
      <c r="H463" s="80">
        <v>44.2</v>
      </c>
      <c r="I463" s="81">
        <f t="shared" si="31"/>
        <v>1.1704545454545447</v>
      </c>
    </row>
    <row r="464" spans="5:9" ht="12.75">
      <c r="E464" s="80">
        <v>44.3</v>
      </c>
      <c r="F464" s="81">
        <f t="shared" si="34"/>
        <v>1.1763636363636356</v>
      </c>
      <c r="G464" s="83">
        <f t="shared" si="32"/>
        <v>71.29388216489426</v>
      </c>
      <c r="H464" s="80">
        <v>44.3</v>
      </c>
      <c r="I464" s="81">
        <f t="shared" si="31"/>
        <v>1.1763636363636356</v>
      </c>
    </row>
    <row r="465" spans="5:9" ht="12.75">
      <c r="E465" s="80">
        <v>44.4</v>
      </c>
      <c r="F465" s="81">
        <f t="shared" si="34"/>
        <v>1.1822727272727265</v>
      </c>
      <c r="G465" s="83">
        <f t="shared" si="32"/>
        <v>71.45481643614684</v>
      </c>
      <c r="H465" s="80">
        <v>44.4</v>
      </c>
      <c r="I465" s="81">
        <f t="shared" si="31"/>
        <v>1.1822727272727265</v>
      </c>
    </row>
    <row r="466" spans="5:9" ht="12.75">
      <c r="E466" s="80">
        <v>44.5</v>
      </c>
      <c r="F466" s="81">
        <f t="shared" si="34"/>
        <v>1.1881818181818173</v>
      </c>
      <c r="G466" s="83">
        <f t="shared" si="32"/>
        <v>71.61575070739943</v>
      </c>
      <c r="H466" s="80">
        <v>44.5</v>
      </c>
      <c r="I466" s="81">
        <f t="shared" si="31"/>
        <v>1.1881818181818173</v>
      </c>
    </row>
    <row r="467" spans="5:9" ht="12.75">
      <c r="E467" s="80">
        <v>44.6</v>
      </c>
      <c r="F467" s="81">
        <f t="shared" si="34"/>
        <v>1.1940909090909082</v>
      </c>
      <c r="G467" s="83">
        <f t="shared" si="32"/>
        <v>71.77668497865201</v>
      </c>
      <c r="H467" s="80">
        <v>44.6</v>
      </c>
      <c r="I467" s="81">
        <f t="shared" si="31"/>
        <v>1.1940909090909082</v>
      </c>
    </row>
    <row r="468" spans="5:9" ht="12.75">
      <c r="E468" s="80">
        <v>44.7</v>
      </c>
      <c r="F468" s="81">
        <f>LOOKUP($E$21:$E$621,$B$21:$B$51,$C$21:$C$51)</f>
        <v>1.2</v>
      </c>
      <c r="G468" s="83">
        <f t="shared" si="32"/>
        <v>71.9376192499046</v>
      </c>
      <c r="H468" s="80">
        <v>44.7</v>
      </c>
      <c r="I468" s="81">
        <f t="shared" si="31"/>
        <v>1.2</v>
      </c>
    </row>
    <row r="469" spans="5:9" ht="12.75">
      <c r="E469" s="80">
        <v>44.8</v>
      </c>
      <c r="F469" s="81">
        <f aca="true" t="shared" si="35" ref="F469:F490">F468+(($F$491-$F$468)/(ROW($F$491)-ROW($F$468)))</f>
        <v>1.201304347826087</v>
      </c>
      <c r="G469" s="83">
        <f t="shared" si="32"/>
        <v>72.09855352115717</v>
      </c>
      <c r="H469" s="80">
        <v>44.8</v>
      </c>
      <c r="I469" s="81">
        <f aca="true" t="shared" si="36" ref="I469:I532">$F469*$I$17/$B$5</f>
        <v>1.201304347826087</v>
      </c>
    </row>
    <row r="470" spans="5:9" ht="12.75">
      <c r="E470" s="80">
        <v>44.9</v>
      </c>
      <c r="F470" s="81">
        <f t="shared" si="35"/>
        <v>1.202608695652174</v>
      </c>
      <c r="G470" s="83">
        <f aca="true" t="shared" si="37" ref="G470:G533">E470*$E$14</f>
        <v>72.25948779240976</v>
      </c>
      <c r="H470" s="80">
        <v>44.9</v>
      </c>
      <c r="I470" s="81">
        <f t="shared" si="36"/>
        <v>1.202608695652174</v>
      </c>
    </row>
    <row r="471" spans="5:9" ht="12.75">
      <c r="E471" s="80">
        <v>45</v>
      </c>
      <c r="F471" s="81">
        <f t="shared" si="35"/>
        <v>1.203913043478261</v>
      </c>
      <c r="G471" s="83">
        <f t="shared" si="37"/>
        <v>72.42042206366234</v>
      </c>
      <c r="H471" s="80">
        <v>45</v>
      </c>
      <c r="I471" s="81">
        <f t="shared" si="36"/>
        <v>1.203913043478261</v>
      </c>
    </row>
    <row r="472" spans="5:9" ht="12.75">
      <c r="E472" s="80">
        <v>45.1</v>
      </c>
      <c r="F472" s="81">
        <f t="shared" si="35"/>
        <v>1.205217391304348</v>
      </c>
      <c r="G472" s="83">
        <f t="shared" si="37"/>
        <v>72.58135633491493</v>
      </c>
      <c r="H472" s="80">
        <v>45.1</v>
      </c>
      <c r="I472" s="81">
        <f t="shared" si="36"/>
        <v>1.205217391304348</v>
      </c>
    </row>
    <row r="473" spans="5:9" ht="12.75">
      <c r="E473" s="80">
        <v>45.2</v>
      </c>
      <c r="F473" s="81">
        <f t="shared" si="35"/>
        <v>1.206521739130435</v>
      </c>
      <c r="G473" s="83">
        <f t="shared" si="37"/>
        <v>72.74229060616751</v>
      </c>
      <c r="H473" s="80">
        <v>45.2</v>
      </c>
      <c r="I473" s="81">
        <f t="shared" si="36"/>
        <v>1.206521739130435</v>
      </c>
    </row>
    <row r="474" spans="5:9" ht="12.75">
      <c r="E474" s="80">
        <v>45.3</v>
      </c>
      <c r="F474" s="81">
        <f t="shared" si="35"/>
        <v>1.207826086956522</v>
      </c>
      <c r="G474" s="83">
        <f t="shared" si="37"/>
        <v>72.90322487742009</v>
      </c>
      <c r="H474" s="80">
        <v>45.3</v>
      </c>
      <c r="I474" s="81">
        <f t="shared" si="36"/>
        <v>1.207826086956522</v>
      </c>
    </row>
    <row r="475" spans="5:9" ht="12.75">
      <c r="E475" s="80">
        <v>45.4</v>
      </c>
      <c r="F475" s="81">
        <f t="shared" si="35"/>
        <v>1.209130434782609</v>
      </c>
      <c r="G475" s="83">
        <f t="shared" si="37"/>
        <v>73.06415914867267</v>
      </c>
      <c r="H475" s="80">
        <v>45.4</v>
      </c>
      <c r="I475" s="81">
        <f t="shared" si="36"/>
        <v>1.209130434782609</v>
      </c>
    </row>
    <row r="476" spans="5:9" ht="12.75">
      <c r="E476" s="80">
        <v>45.5</v>
      </c>
      <c r="F476" s="81">
        <f t="shared" si="35"/>
        <v>1.210434782608696</v>
      </c>
      <c r="G476" s="83">
        <f t="shared" si="37"/>
        <v>73.22509341992526</v>
      </c>
      <c r="H476" s="80">
        <v>45.5</v>
      </c>
      <c r="I476" s="81">
        <f t="shared" si="36"/>
        <v>1.210434782608696</v>
      </c>
    </row>
    <row r="477" spans="5:9" ht="12.75">
      <c r="E477" s="80">
        <v>45.6</v>
      </c>
      <c r="F477" s="81">
        <f t="shared" si="35"/>
        <v>1.211739130434783</v>
      </c>
      <c r="G477" s="83">
        <f t="shared" si="37"/>
        <v>73.38602769117784</v>
      </c>
      <c r="H477" s="80">
        <v>45.6</v>
      </c>
      <c r="I477" s="81">
        <f t="shared" si="36"/>
        <v>1.211739130434783</v>
      </c>
    </row>
    <row r="478" spans="5:9" ht="12.75">
      <c r="E478" s="80">
        <v>45.7</v>
      </c>
      <c r="F478" s="81">
        <f t="shared" si="35"/>
        <v>1.2130434782608701</v>
      </c>
      <c r="G478" s="83">
        <f t="shared" si="37"/>
        <v>73.54696196243043</v>
      </c>
      <c r="H478" s="80">
        <v>45.7</v>
      </c>
      <c r="I478" s="81">
        <f t="shared" si="36"/>
        <v>1.2130434782608701</v>
      </c>
    </row>
    <row r="479" spans="5:9" ht="12.75">
      <c r="E479" s="80">
        <v>45.8</v>
      </c>
      <c r="F479" s="81">
        <f t="shared" si="35"/>
        <v>1.2143478260869571</v>
      </c>
      <c r="G479" s="83">
        <f t="shared" si="37"/>
        <v>73.707896233683</v>
      </c>
      <c r="H479" s="80">
        <v>45.8</v>
      </c>
      <c r="I479" s="81">
        <f t="shared" si="36"/>
        <v>1.2143478260869571</v>
      </c>
    </row>
    <row r="480" spans="5:9" ht="12.75">
      <c r="E480" s="80">
        <v>45.9</v>
      </c>
      <c r="F480" s="81">
        <f t="shared" si="35"/>
        <v>1.2156521739130441</v>
      </c>
      <c r="G480" s="83">
        <f t="shared" si="37"/>
        <v>73.86883050493559</v>
      </c>
      <c r="H480" s="80">
        <v>45.9</v>
      </c>
      <c r="I480" s="81">
        <f t="shared" si="36"/>
        <v>1.2156521739130441</v>
      </c>
    </row>
    <row r="481" spans="5:9" ht="12.75">
      <c r="E481" s="80">
        <v>46</v>
      </c>
      <c r="F481" s="81">
        <f t="shared" si="35"/>
        <v>1.2169565217391312</v>
      </c>
      <c r="G481" s="83">
        <f t="shared" si="37"/>
        <v>74.02976477618817</v>
      </c>
      <c r="H481" s="80">
        <v>46</v>
      </c>
      <c r="I481" s="81">
        <f t="shared" si="36"/>
        <v>1.2169565217391312</v>
      </c>
    </row>
    <row r="482" spans="5:9" ht="12.75">
      <c r="E482" s="80">
        <v>46.1</v>
      </c>
      <c r="F482" s="81">
        <f t="shared" si="35"/>
        <v>1.2182608695652182</v>
      </c>
      <c r="G482" s="83">
        <f t="shared" si="37"/>
        <v>74.19069904744076</v>
      </c>
      <c r="H482" s="80">
        <v>46.1</v>
      </c>
      <c r="I482" s="81">
        <f t="shared" si="36"/>
        <v>1.2182608695652182</v>
      </c>
    </row>
    <row r="483" spans="5:9" ht="12.75">
      <c r="E483" s="80">
        <v>46.2</v>
      </c>
      <c r="F483" s="81">
        <f t="shared" si="35"/>
        <v>1.2195652173913052</v>
      </c>
      <c r="G483" s="83">
        <f t="shared" si="37"/>
        <v>74.35163331869335</v>
      </c>
      <c r="H483" s="80">
        <v>46.2</v>
      </c>
      <c r="I483" s="81">
        <f t="shared" si="36"/>
        <v>1.2195652173913052</v>
      </c>
    </row>
    <row r="484" spans="5:9" ht="12.75">
      <c r="E484" s="80">
        <v>46.3</v>
      </c>
      <c r="F484" s="81">
        <f t="shared" si="35"/>
        <v>1.2208695652173922</v>
      </c>
      <c r="G484" s="83">
        <f t="shared" si="37"/>
        <v>74.51256758994592</v>
      </c>
      <c r="H484" s="80">
        <v>46.3</v>
      </c>
      <c r="I484" s="81">
        <f t="shared" si="36"/>
        <v>1.2208695652173922</v>
      </c>
    </row>
    <row r="485" spans="5:9" ht="12.75">
      <c r="E485" s="80">
        <v>46.4</v>
      </c>
      <c r="F485" s="81">
        <f t="shared" si="35"/>
        <v>1.2221739130434792</v>
      </c>
      <c r="G485" s="83">
        <f t="shared" si="37"/>
        <v>74.6735018611985</v>
      </c>
      <c r="H485" s="80">
        <v>46.4</v>
      </c>
      <c r="I485" s="81">
        <f t="shared" si="36"/>
        <v>1.2221739130434792</v>
      </c>
    </row>
    <row r="486" spans="5:9" ht="12.75">
      <c r="E486" s="80">
        <v>46.5</v>
      </c>
      <c r="F486" s="81">
        <f t="shared" si="35"/>
        <v>1.2234782608695662</v>
      </c>
      <c r="G486" s="83">
        <f t="shared" si="37"/>
        <v>74.83443613245109</v>
      </c>
      <c r="H486" s="80">
        <v>46.5</v>
      </c>
      <c r="I486" s="81">
        <f t="shared" si="36"/>
        <v>1.2234782608695662</v>
      </c>
    </row>
    <row r="487" spans="5:9" ht="12.75">
      <c r="E487" s="80">
        <v>46.6</v>
      </c>
      <c r="F487" s="81">
        <f t="shared" si="35"/>
        <v>1.2247826086956533</v>
      </c>
      <c r="G487" s="83">
        <f t="shared" si="37"/>
        <v>74.99537040370367</v>
      </c>
      <c r="H487" s="80">
        <v>46.6</v>
      </c>
      <c r="I487" s="81">
        <f t="shared" si="36"/>
        <v>1.2247826086956533</v>
      </c>
    </row>
    <row r="488" spans="5:9" ht="12.75">
      <c r="E488" s="80">
        <v>46.7</v>
      </c>
      <c r="F488" s="81">
        <f t="shared" si="35"/>
        <v>1.2260869565217403</v>
      </c>
      <c r="G488" s="83">
        <f t="shared" si="37"/>
        <v>75.15630467495626</v>
      </c>
      <c r="H488" s="80">
        <v>46.7</v>
      </c>
      <c r="I488" s="81">
        <f t="shared" si="36"/>
        <v>1.2260869565217403</v>
      </c>
    </row>
    <row r="489" spans="5:9" ht="12.75">
      <c r="E489" s="80">
        <v>46.8</v>
      </c>
      <c r="F489" s="81">
        <f t="shared" si="35"/>
        <v>1.2273913043478273</v>
      </c>
      <c r="G489" s="83">
        <f t="shared" si="37"/>
        <v>75.31723894620883</v>
      </c>
      <c r="H489" s="80">
        <v>46.8</v>
      </c>
      <c r="I489" s="81">
        <f t="shared" si="36"/>
        <v>1.2273913043478273</v>
      </c>
    </row>
    <row r="490" spans="5:9" ht="12.75">
      <c r="E490" s="80">
        <v>46.9</v>
      </c>
      <c r="F490" s="81">
        <f t="shared" si="35"/>
        <v>1.2286956521739143</v>
      </c>
      <c r="G490" s="83">
        <f t="shared" si="37"/>
        <v>75.47817321746142</v>
      </c>
      <c r="H490" s="80">
        <v>46.9</v>
      </c>
      <c r="I490" s="81">
        <f t="shared" si="36"/>
        <v>1.2286956521739143</v>
      </c>
    </row>
    <row r="491" spans="5:9" ht="12.75">
      <c r="E491" s="80">
        <v>47</v>
      </c>
      <c r="F491" s="81">
        <f>LOOKUP($E$21:$E$621,$B$21:$B$51,$C$21:$C$51)</f>
        <v>1.23</v>
      </c>
      <c r="G491" s="83">
        <f t="shared" si="37"/>
        <v>75.639107488714</v>
      </c>
      <c r="H491" s="80">
        <v>47</v>
      </c>
      <c r="I491" s="81">
        <f t="shared" si="36"/>
        <v>1.23</v>
      </c>
    </row>
    <row r="492" spans="5:9" ht="12.75">
      <c r="E492" s="80">
        <v>47.1</v>
      </c>
      <c r="F492" s="81">
        <f aca="true" t="shared" si="38" ref="F492:F512">F491+(($F$513-$F$491)/(ROW($F$513)-ROW($F$491)))</f>
        <v>1.23</v>
      </c>
      <c r="G492" s="83">
        <f t="shared" si="37"/>
        <v>75.80004175996659</v>
      </c>
      <c r="H492" s="80">
        <v>47.1</v>
      </c>
      <c r="I492" s="81">
        <f t="shared" si="36"/>
        <v>1.23</v>
      </c>
    </row>
    <row r="493" spans="5:9" ht="12.75">
      <c r="E493" s="80">
        <v>47.2</v>
      </c>
      <c r="F493" s="81">
        <f t="shared" si="38"/>
        <v>1.23</v>
      </c>
      <c r="G493" s="83">
        <f t="shared" si="37"/>
        <v>75.96097603121918</v>
      </c>
      <c r="H493" s="80">
        <v>47.2</v>
      </c>
      <c r="I493" s="81">
        <f t="shared" si="36"/>
        <v>1.23</v>
      </c>
    </row>
    <row r="494" spans="5:9" ht="12.75">
      <c r="E494" s="80">
        <v>47.3</v>
      </c>
      <c r="F494" s="81">
        <f t="shared" si="38"/>
        <v>1.23</v>
      </c>
      <c r="G494" s="83">
        <f t="shared" si="37"/>
        <v>76.12191030247175</v>
      </c>
      <c r="H494" s="80">
        <v>47.3</v>
      </c>
      <c r="I494" s="81">
        <f t="shared" si="36"/>
        <v>1.23</v>
      </c>
    </row>
    <row r="495" spans="5:9" ht="12.75">
      <c r="E495" s="80">
        <v>47.4</v>
      </c>
      <c r="F495" s="81">
        <f t="shared" si="38"/>
        <v>1.23</v>
      </c>
      <c r="G495" s="83">
        <f t="shared" si="37"/>
        <v>76.28284457372433</v>
      </c>
      <c r="H495" s="80">
        <v>47.4</v>
      </c>
      <c r="I495" s="81">
        <f t="shared" si="36"/>
        <v>1.23</v>
      </c>
    </row>
    <row r="496" spans="5:9" ht="12.75">
      <c r="E496" s="80">
        <v>47.5</v>
      </c>
      <c r="F496" s="81">
        <f t="shared" si="38"/>
        <v>1.23</v>
      </c>
      <c r="G496" s="83">
        <f t="shared" si="37"/>
        <v>76.44377884497692</v>
      </c>
      <c r="H496" s="80">
        <v>47.5</v>
      </c>
      <c r="I496" s="81">
        <f t="shared" si="36"/>
        <v>1.23</v>
      </c>
    </row>
    <row r="497" spans="5:9" ht="12.75">
      <c r="E497" s="80">
        <v>47.6</v>
      </c>
      <c r="F497" s="81">
        <f t="shared" si="38"/>
        <v>1.23</v>
      </c>
      <c r="G497" s="83">
        <f t="shared" si="37"/>
        <v>76.6047131162295</v>
      </c>
      <c r="H497" s="80">
        <v>47.6</v>
      </c>
      <c r="I497" s="81">
        <f t="shared" si="36"/>
        <v>1.23</v>
      </c>
    </row>
    <row r="498" spans="5:9" ht="12.75">
      <c r="E498" s="80">
        <v>47.7</v>
      </c>
      <c r="F498" s="81">
        <f t="shared" si="38"/>
        <v>1.23</v>
      </c>
      <c r="G498" s="83">
        <f t="shared" si="37"/>
        <v>76.76564738748209</v>
      </c>
      <c r="H498" s="80">
        <v>47.7</v>
      </c>
      <c r="I498" s="81">
        <f t="shared" si="36"/>
        <v>1.23</v>
      </c>
    </row>
    <row r="499" spans="5:9" ht="12.75">
      <c r="E499" s="80">
        <v>47.8</v>
      </c>
      <c r="F499" s="81">
        <f t="shared" si="38"/>
        <v>1.23</v>
      </c>
      <c r="G499" s="83">
        <f t="shared" si="37"/>
        <v>76.92658165873466</v>
      </c>
      <c r="H499" s="80">
        <v>47.8</v>
      </c>
      <c r="I499" s="81">
        <f t="shared" si="36"/>
        <v>1.23</v>
      </c>
    </row>
    <row r="500" spans="5:9" ht="12.75">
      <c r="E500" s="80">
        <v>47.9</v>
      </c>
      <c r="F500" s="81">
        <f t="shared" si="38"/>
        <v>1.23</v>
      </c>
      <c r="G500" s="83">
        <f t="shared" si="37"/>
        <v>77.08751592998725</v>
      </c>
      <c r="H500" s="80">
        <v>47.9</v>
      </c>
      <c r="I500" s="81">
        <f t="shared" si="36"/>
        <v>1.23</v>
      </c>
    </row>
    <row r="501" spans="5:9" ht="12.75">
      <c r="E501" s="80">
        <v>48</v>
      </c>
      <c r="F501" s="81">
        <f t="shared" si="38"/>
        <v>1.23</v>
      </c>
      <c r="G501" s="83">
        <f t="shared" si="37"/>
        <v>77.24845020123983</v>
      </c>
      <c r="H501" s="80">
        <v>48</v>
      </c>
      <c r="I501" s="81">
        <f t="shared" si="36"/>
        <v>1.23</v>
      </c>
    </row>
    <row r="502" spans="5:9" ht="12.75">
      <c r="E502" s="80">
        <v>48.1</v>
      </c>
      <c r="F502" s="81">
        <f t="shared" si="38"/>
        <v>1.23</v>
      </c>
      <c r="G502" s="83">
        <f t="shared" si="37"/>
        <v>77.40938447249242</v>
      </c>
      <c r="H502" s="80">
        <v>48.1</v>
      </c>
      <c r="I502" s="81">
        <f t="shared" si="36"/>
        <v>1.23</v>
      </c>
    </row>
    <row r="503" spans="5:9" ht="12.75">
      <c r="E503" s="80">
        <v>48.2</v>
      </c>
      <c r="F503" s="81">
        <f t="shared" si="38"/>
        <v>1.23</v>
      </c>
      <c r="G503" s="83">
        <f t="shared" si="37"/>
        <v>77.570318743745</v>
      </c>
      <c r="H503" s="80">
        <v>48.2</v>
      </c>
      <c r="I503" s="81">
        <f t="shared" si="36"/>
        <v>1.23</v>
      </c>
    </row>
    <row r="504" spans="5:9" ht="12.75">
      <c r="E504" s="80">
        <v>48.3</v>
      </c>
      <c r="F504" s="81">
        <f t="shared" si="38"/>
        <v>1.23</v>
      </c>
      <c r="G504" s="83">
        <f t="shared" si="37"/>
        <v>77.73125301499758</v>
      </c>
      <c r="H504" s="80">
        <v>48.3</v>
      </c>
      <c r="I504" s="81">
        <f t="shared" si="36"/>
        <v>1.23</v>
      </c>
    </row>
    <row r="505" spans="5:9" ht="12.75">
      <c r="E505" s="80">
        <v>48.4</v>
      </c>
      <c r="F505" s="81">
        <f t="shared" si="38"/>
        <v>1.23</v>
      </c>
      <c r="G505" s="83">
        <f t="shared" si="37"/>
        <v>77.89218728625016</v>
      </c>
      <c r="H505" s="80">
        <v>48.4</v>
      </c>
      <c r="I505" s="81">
        <f t="shared" si="36"/>
        <v>1.23</v>
      </c>
    </row>
    <row r="506" spans="5:9" ht="12.75">
      <c r="E506" s="80">
        <v>48.5</v>
      </c>
      <c r="F506" s="81">
        <f t="shared" si="38"/>
        <v>1.23</v>
      </c>
      <c r="G506" s="83">
        <f t="shared" si="37"/>
        <v>78.05312155750275</v>
      </c>
      <c r="H506" s="80">
        <v>48.5</v>
      </c>
      <c r="I506" s="81">
        <f t="shared" si="36"/>
        <v>1.23</v>
      </c>
    </row>
    <row r="507" spans="5:9" ht="12.75">
      <c r="E507" s="80">
        <v>48.6</v>
      </c>
      <c r="F507" s="81">
        <f t="shared" si="38"/>
        <v>1.23</v>
      </c>
      <c r="G507" s="83">
        <f t="shared" si="37"/>
        <v>78.21405582875533</v>
      </c>
      <c r="H507" s="80">
        <v>48.6</v>
      </c>
      <c r="I507" s="81">
        <f t="shared" si="36"/>
        <v>1.23</v>
      </c>
    </row>
    <row r="508" spans="5:9" ht="12.75">
      <c r="E508" s="80">
        <v>48.7</v>
      </c>
      <c r="F508" s="81">
        <f t="shared" si="38"/>
        <v>1.23</v>
      </c>
      <c r="G508" s="83">
        <f t="shared" si="37"/>
        <v>78.37499010000792</v>
      </c>
      <c r="H508" s="80">
        <v>48.7</v>
      </c>
      <c r="I508" s="81">
        <f t="shared" si="36"/>
        <v>1.23</v>
      </c>
    </row>
    <row r="509" spans="5:9" ht="12.75">
      <c r="E509" s="80">
        <v>48.8</v>
      </c>
      <c r="F509" s="81">
        <f t="shared" si="38"/>
        <v>1.23</v>
      </c>
      <c r="G509" s="83">
        <f t="shared" si="37"/>
        <v>78.53592437126049</v>
      </c>
      <c r="H509" s="80">
        <v>48.8</v>
      </c>
      <c r="I509" s="81">
        <f t="shared" si="36"/>
        <v>1.23</v>
      </c>
    </row>
    <row r="510" spans="5:9" ht="12.75">
      <c r="E510" s="80">
        <v>48.9</v>
      </c>
      <c r="F510" s="81">
        <f t="shared" si="38"/>
        <v>1.23</v>
      </c>
      <c r="G510" s="83">
        <f t="shared" si="37"/>
        <v>78.69685864251308</v>
      </c>
      <c r="H510" s="80">
        <v>48.9</v>
      </c>
      <c r="I510" s="81">
        <f t="shared" si="36"/>
        <v>1.23</v>
      </c>
    </row>
    <row r="511" spans="5:9" ht="12.75">
      <c r="E511" s="80">
        <v>49</v>
      </c>
      <c r="F511" s="81">
        <f t="shared" si="38"/>
        <v>1.23</v>
      </c>
      <c r="G511" s="83">
        <f t="shared" si="37"/>
        <v>78.85779291376566</v>
      </c>
      <c r="H511" s="80">
        <v>49</v>
      </c>
      <c r="I511" s="81">
        <f t="shared" si="36"/>
        <v>1.23</v>
      </c>
    </row>
    <row r="512" spans="5:9" ht="12.75">
      <c r="E512" s="80">
        <v>49.1</v>
      </c>
      <c r="F512" s="81">
        <f t="shared" si="38"/>
        <v>1.23</v>
      </c>
      <c r="G512" s="83">
        <f t="shared" si="37"/>
        <v>79.01872718501825</v>
      </c>
      <c r="H512" s="80">
        <v>49.1</v>
      </c>
      <c r="I512" s="81">
        <f t="shared" si="36"/>
        <v>1.23</v>
      </c>
    </row>
    <row r="513" spans="5:9" ht="12.75">
      <c r="E513" s="80">
        <v>49.2</v>
      </c>
      <c r="F513" s="81">
        <f>LOOKUP($E$21:$E$621,$B$21:$B$51,$C$21:$C$51)</f>
        <v>1.23</v>
      </c>
      <c r="G513" s="83">
        <f t="shared" si="37"/>
        <v>79.17966145627084</v>
      </c>
      <c r="H513" s="80">
        <v>49.2</v>
      </c>
      <c r="I513" s="81">
        <f t="shared" si="36"/>
        <v>1.23</v>
      </c>
    </row>
    <row r="514" spans="5:9" ht="12.75">
      <c r="E514" s="80">
        <v>49.3</v>
      </c>
      <c r="F514" s="81">
        <f aca="true" t="shared" si="39" ref="F514:F534">F513+(($F$535-$F$513)/(ROW($F$535)-ROW($F$513)))</f>
        <v>1.2286363636363635</v>
      </c>
      <c r="G514" s="83">
        <f t="shared" si="37"/>
        <v>79.34059572752341</v>
      </c>
      <c r="H514" s="80">
        <v>49.3</v>
      </c>
      <c r="I514" s="81">
        <f t="shared" si="36"/>
        <v>1.2286363636363635</v>
      </c>
    </row>
    <row r="515" spans="5:9" ht="12.75">
      <c r="E515" s="80">
        <v>49.4</v>
      </c>
      <c r="F515" s="81">
        <f t="shared" si="39"/>
        <v>1.227272727272727</v>
      </c>
      <c r="G515" s="83">
        <f t="shared" si="37"/>
        <v>79.501529998776</v>
      </c>
      <c r="H515" s="80">
        <v>49.4</v>
      </c>
      <c r="I515" s="81">
        <f t="shared" si="36"/>
        <v>1.227272727272727</v>
      </c>
    </row>
    <row r="516" spans="5:9" ht="12.75">
      <c r="E516" s="80">
        <v>49.5</v>
      </c>
      <c r="F516" s="81">
        <f t="shared" si="39"/>
        <v>1.2259090909090906</v>
      </c>
      <c r="G516" s="83">
        <f t="shared" si="37"/>
        <v>79.66246427002858</v>
      </c>
      <c r="H516" s="80">
        <v>49.5</v>
      </c>
      <c r="I516" s="81">
        <f t="shared" si="36"/>
        <v>1.2259090909090906</v>
      </c>
    </row>
    <row r="517" spans="5:9" ht="12.75">
      <c r="E517" s="80">
        <v>49.6</v>
      </c>
      <c r="F517" s="81">
        <f t="shared" si="39"/>
        <v>1.2245454545454542</v>
      </c>
      <c r="G517" s="83">
        <f t="shared" si="37"/>
        <v>79.82339854128116</v>
      </c>
      <c r="H517" s="80">
        <v>49.6</v>
      </c>
      <c r="I517" s="81">
        <f t="shared" si="36"/>
        <v>1.2245454545454542</v>
      </c>
    </row>
    <row r="518" spans="5:9" ht="12.75">
      <c r="E518" s="80">
        <v>49.7</v>
      </c>
      <c r="F518" s="81">
        <f t="shared" si="39"/>
        <v>1.2231818181818177</v>
      </c>
      <c r="G518" s="83">
        <f t="shared" si="37"/>
        <v>79.98433281253375</v>
      </c>
      <c r="H518" s="80">
        <v>49.7</v>
      </c>
      <c r="I518" s="81">
        <f t="shared" si="36"/>
        <v>1.2231818181818177</v>
      </c>
    </row>
    <row r="519" spans="5:9" ht="12.75">
      <c r="E519" s="80">
        <v>49.8</v>
      </c>
      <c r="F519" s="81">
        <f t="shared" si="39"/>
        <v>1.2218181818181812</v>
      </c>
      <c r="G519" s="83">
        <f t="shared" si="37"/>
        <v>80.14526708378632</v>
      </c>
      <c r="H519" s="80">
        <v>49.8</v>
      </c>
      <c r="I519" s="81">
        <f t="shared" si="36"/>
        <v>1.2218181818181812</v>
      </c>
    </row>
    <row r="520" spans="5:9" ht="12.75">
      <c r="E520" s="80">
        <v>49.9</v>
      </c>
      <c r="F520" s="81">
        <f t="shared" si="39"/>
        <v>1.2204545454545448</v>
      </c>
      <c r="G520" s="83">
        <f t="shared" si="37"/>
        <v>80.30620135503891</v>
      </c>
      <c r="H520" s="80">
        <v>49.9</v>
      </c>
      <c r="I520" s="81">
        <f t="shared" si="36"/>
        <v>1.2204545454545448</v>
      </c>
    </row>
    <row r="521" spans="5:9" ht="12.75">
      <c r="E521" s="80">
        <v>50</v>
      </c>
      <c r="F521" s="81">
        <f t="shared" si="39"/>
        <v>1.2190909090909083</v>
      </c>
      <c r="G521" s="83">
        <f t="shared" si="37"/>
        <v>80.4671356262915</v>
      </c>
      <c r="H521" s="80">
        <v>50</v>
      </c>
      <c r="I521" s="81">
        <f t="shared" si="36"/>
        <v>1.2190909090909083</v>
      </c>
    </row>
    <row r="522" spans="5:9" ht="12.75">
      <c r="E522" s="80">
        <v>50.1</v>
      </c>
      <c r="F522" s="81">
        <f t="shared" si="39"/>
        <v>1.2177272727272719</v>
      </c>
      <c r="G522" s="83">
        <f t="shared" si="37"/>
        <v>80.62806989754408</v>
      </c>
      <c r="H522" s="80">
        <v>50.1</v>
      </c>
      <c r="I522" s="81">
        <f t="shared" si="36"/>
        <v>1.2177272727272719</v>
      </c>
    </row>
    <row r="523" spans="5:9" ht="12.75">
      <c r="E523" s="80">
        <v>50.2</v>
      </c>
      <c r="F523" s="81">
        <f t="shared" si="39"/>
        <v>1.2163636363636354</v>
      </c>
      <c r="G523" s="83">
        <f t="shared" si="37"/>
        <v>80.78900416879667</v>
      </c>
      <c r="H523" s="80">
        <v>50.2</v>
      </c>
      <c r="I523" s="81">
        <f t="shared" si="36"/>
        <v>1.2163636363636354</v>
      </c>
    </row>
    <row r="524" spans="5:9" ht="12.75">
      <c r="E524" s="80">
        <v>50.3</v>
      </c>
      <c r="F524" s="81">
        <f t="shared" si="39"/>
        <v>1.214999999999999</v>
      </c>
      <c r="G524" s="83">
        <f t="shared" si="37"/>
        <v>80.94993844004924</v>
      </c>
      <c r="H524" s="80">
        <v>50.3</v>
      </c>
      <c r="I524" s="81">
        <f t="shared" si="36"/>
        <v>1.214999999999999</v>
      </c>
    </row>
    <row r="525" spans="5:9" ht="12.75">
      <c r="E525" s="80">
        <v>50.4</v>
      </c>
      <c r="F525" s="81">
        <f t="shared" si="39"/>
        <v>1.2136363636363625</v>
      </c>
      <c r="G525" s="83">
        <f t="shared" si="37"/>
        <v>81.11087271130182</v>
      </c>
      <c r="H525" s="80">
        <v>50.4</v>
      </c>
      <c r="I525" s="81">
        <f t="shared" si="36"/>
        <v>1.2136363636363625</v>
      </c>
    </row>
    <row r="526" spans="5:9" ht="12.75">
      <c r="E526" s="80">
        <v>50.5</v>
      </c>
      <c r="F526" s="81">
        <f t="shared" si="39"/>
        <v>1.212272727272726</v>
      </c>
      <c r="G526" s="83">
        <f t="shared" si="37"/>
        <v>81.27180698255441</v>
      </c>
      <c r="H526" s="80">
        <v>50.5</v>
      </c>
      <c r="I526" s="81">
        <f t="shared" si="36"/>
        <v>1.212272727272726</v>
      </c>
    </row>
    <row r="527" spans="5:9" ht="12.75">
      <c r="E527" s="80">
        <v>50.6</v>
      </c>
      <c r="F527" s="81">
        <f t="shared" si="39"/>
        <v>1.2109090909090896</v>
      </c>
      <c r="G527" s="83">
        <f t="shared" si="37"/>
        <v>81.432741253807</v>
      </c>
      <c r="H527" s="80">
        <v>50.6</v>
      </c>
      <c r="I527" s="81">
        <f t="shared" si="36"/>
        <v>1.2109090909090896</v>
      </c>
    </row>
    <row r="528" spans="5:9" ht="12.75">
      <c r="E528" s="80">
        <v>50.7</v>
      </c>
      <c r="F528" s="81">
        <f t="shared" si="39"/>
        <v>1.2095454545454531</v>
      </c>
      <c r="G528" s="83">
        <f t="shared" si="37"/>
        <v>81.59367552505958</v>
      </c>
      <c r="H528" s="80">
        <v>50.7</v>
      </c>
      <c r="I528" s="81">
        <f t="shared" si="36"/>
        <v>1.2095454545454531</v>
      </c>
    </row>
    <row r="529" spans="5:9" ht="12.75">
      <c r="E529" s="80">
        <v>50.8</v>
      </c>
      <c r="F529" s="81">
        <f t="shared" si="39"/>
        <v>1.2081818181818167</v>
      </c>
      <c r="G529" s="83">
        <f t="shared" si="37"/>
        <v>81.75460979631215</v>
      </c>
      <c r="H529" s="80">
        <v>50.8</v>
      </c>
      <c r="I529" s="81">
        <f t="shared" si="36"/>
        <v>1.2081818181818167</v>
      </c>
    </row>
    <row r="530" spans="5:9" ht="12.75">
      <c r="E530" s="80">
        <v>50.9</v>
      </c>
      <c r="F530" s="81">
        <f t="shared" si="39"/>
        <v>1.2068181818181802</v>
      </c>
      <c r="G530" s="83">
        <f t="shared" si="37"/>
        <v>81.91554406756474</v>
      </c>
      <c r="H530" s="80">
        <v>50.9</v>
      </c>
      <c r="I530" s="81">
        <f t="shared" si="36"/>
        <v>1.2068181818181802</v>
      </c>
    </row>
    <row r="531" spans="5:9" ht="12.75">
      <c r="E531" s="80">
        <v>51</v>
      </c>
      <c r="F531" s="81">
        <f t="shared" si="39"/>
        <v>1.2054545454545438</v>
      </c>
      <c r="G531" s="83">
        <f t="shared" si="37"/>
        <v>82.07647833881732</v>
      </c>
      <c r="H531" s="80">
        <v>51</v>
      </c>
      <c r="I531" s="81">
        <f t="shared" si="36"/>
        <v>1.2054545454545438</v>
      </c>
    </row>
    <row r="532" spans="5:9" ht="12.75">
      <c r="E532" s="80">
        <v>51.1</v>
      </c>
      <c r="F532" s="81">
        <f t="shared" si="39"/>
        <v>1.2040909090909073</v>
      </c>
      <c r="G532" s="83">
        <f t="shared" si="37"/>
        <v>82.23741261006991</v>
      </c>
      <c r="H532" s="80">
        <v>51.1</v>
      </c>
      <c r="I532" s="81">
        <f t="shared" si="36"/>
        <v>1.2040909090909073</v>
      </c>
    </row>
    <row r="533" spans="5:9" ht="12.75">
      <c r="E533" s="80">
        <v>51.2</v>
      </c>
      <c r="F533" s="81">
        <f t="shared" si="39"/>
        <v>1.2027272727272709</v>
      </c>
      <c r="G533" s="83">
        <f t="shared" si="37"/>
        <v>82.3983468813225</v>
      </c>
      <c r="H533" s="80">
        <v>51.2</v>
      </c>
      <c r="I533" s="81">
        <f aca="true" t="shared" si="40" ref="I533:I596">$F533*$I$17/$B$5</f>
        <v>1.2027272727272709</v>
      </c>
    </row>
    <row r="534" spans="5:9" ht="12.75">
      <c r="E534" s="80">
        <v>51.3</v>
      </c>
      <c r="F534" s="81">
        <f t="shared" si="39"/>
        <v>1.2013636363636344</v>
      </c>
      <c r="G534" s="83">
        <f aca="true" t="shared" si="41" ref="G534:G597">E534*$E$14</f>
        <v>82.55928115257507</v>
      </c>
      <c r="H534" s="80">
        <v>51.3</v>
      </c>
      <c r="I534" s="81">
        <f t="shared" si="40"/>
        <v>1.2013636363636344</v>
      </c>
    </row>
    <row r="535" spans="5:9" ht="12.75">
      <c r="E535" s="80">
        <v>51.4</v>
      </c>
      <c r="F535" s="81">
        <f>LOOKUP($E$21:$E$621,$B$21:$B$51,$C$21:$C$51)</f>
        <v>1.2</v>
      </c>
      <c r="G535" s="83">
        <f t="shared" si="41"/>
        <v>82.72021542382765</v>
      </c>
      <c r="H535" s="80">
        <v>51.4</v>
      </c>
      <c r="I535" s="81">
        <f t="shared" si="40"/>
        <v>1.2</v>
      </c>
    </row>
    <row r="536" spans="5:9" ht="12.75">
      <c r="E536" s="80">
        <v>51.5</v>
      </c>
      <c r="F536" s="81">
        <f aca="true" t="shared" si="42" ref="F536:F557">F535+(($F$558-$F$535)/(ROW($F$558)-ROW($F$535)))</f>
        <v>1.2</v>
      </c>
      <c r="G536" s="83">
        <f t="shared" si="41"/>
        <v>82.88114969508024</v>
      </c>
      <c r="H536" s="80">
        <v>51.5</v>
      </c>
      <c r="I536" s="81">
        <f t="shared" si="40"/>
        <v>1.2</v>
      </c>
    </row>
    <row r="537" spans="5:9" ht="12.75">
      <c r="E537" s="80">
        <v>51.6</v>
      </c>
      <c r="F537" s="81">
        <f t="shared" si="42"/>
        <v>1.2</v>
      </c>
      <c r="G537" s="83">
        <f t="shared" si="41"/>
        <v>83.04208396633283</v>
      </c>
      <c r="H537" s="80">
        <v>51.6</v>
      </c>
      <c r="I537" s="81">
        <f t="shared" si="40"/>
        <v>1.2</v>
      </c>
    </row>
    <row r="538" spans="5:9" ht="12.75">
      <c r="E538" s="80">
        <v>51.7</v>
      </c>
      <c r="F538" s="81">
        <f t="shared" si="42"/>
        <v>1.2</v>
      </c>
      <c r="G538" s="83">
        <f t="shared" si="41"/>
        <v>83.20301823758541</v>
      </c>
      <c r="H538" s="80">
        <v>51.7</v>
      </c>
      <c r="I538" s="81">
        <f t="shared" si="40"/>
        <v>1.2</v>
      </c>
    </row>
    <row r="539" spans="5:9" ht="12.75">
      <c r="E539" s="80">
        <v>51.8</v>
      </c>
      <c r="F539" s="81">
        <f t="shared" si="42"/>
        <v>1.2</v>
      </c>
      <c r="G539" s="83">
        <f t="shared" si="41"/>
        <v>83.36395250883798</v>
      </c>
      <c r="H539" s="80">
        <v>51.8</v>
      </c>
      <c r="I539" s="81">
        <f t="shared" si="40"/>
        <v>1.2</v>
      </c>
    </row>
    <row r="540" spans="5:9" ht="12.75">
      <c r="E540" s="80">
        <v>51.9</v>
      </c>
      <c r="F540" s="81">
        <f t="shared" si="42"/>
        <v>1.2</v>
      </c>
      <c r="G540" s="83">
        <f t="shared" si="41"/>
        <v>83.52488678009057</v>
      </c>
      <c r="H540" s="80">
        <v>51.9</v>
      </c>
      <c r="I540" s="81">
        <f t="shared" si="40"/>
        <v>1.2</v>
      </c>
    </row>
    <row r="541" spans="5:9" ht="12.75">
      <c r="E541" s="80">
        <v>52</v>
      </c>
      <c r="F541" s="81">
        <f t="shared" si="42"/>
        <v>1.2</v>
      </c>
      <c r="G541" s="83">
        <f t="shared" si="41"/>
        <v>83.68582105134315</v>
      </c>
      <c r="H541" s="80">
        <v>52</v>
      </c>
      <c r="I541" s="81">
        <f t="shared" si="40"/>
        <v>1.2</v>
      </c>
    </row>
    <row r="542" spans="5:9" ht="12.75">
      <c r="E542" s="80">
        <v>52.1</v>
      </c>
      <c r="F542" s="81">
        <f t="shared" si="42"/>
        <v>1.2</v>
      </c>
      <c r="G542" s="83">
        <f t="shared" si="41"/>
        <v>83.84675532259574</v>
      </c>
      <c r="H542" s="80">
        <v>52.1</v>
      </c>
      <c r="I542" s="81">
        <f t="shared" si="40"/>
        <v>1.2</v>
      </c>
    </row>
    <row r="543" spans="5:9" ht="12.75">
      <c r="E543" s="80">
        <v>52.2</v>
      </c>
      <c r="F543" s="81">
        <f t="shared" si="42"/>
        <v>1.2</v>
      </c>
      <c r="G543" s="83">
        <f t="shared" si="41"/>
        <v>84.00768959384833</v>
      </c>
      <c r="H543" s="80">
        <v>52.2</v>
      </c>
      <c r="I543" s="81">
        <f t="shared" si="40"/>
        <v>1.2</v>
      </c>
    </row>
    <row r="544" spans="5:9" ht="12.75">
      <c r="E544" s="80">
        <v>52.3</v>
      </c>
      <c r="F544" s="81">
        <f t="shared" si="42"/>
        <v>1.2</v>
      </c>
      <c r="G544" s="83">
        <f t="shared" si="41"/>
        <v>84.1686238651009</v>
      </c>
      <c r="H544" s="80">
        <v>52.3</v>
      </c>
      <c r="I544" s="81">
        <f t="shared" si="40"/>
        <v>1.2</v>
      </c>
    </row>
    <row r="545" spans="5:9" ht="12.75">
      <c r="E545" s="80">
        <v>52.4</v>
      </c>
      <c r="F545" s="81">
        <f t="shared" si="42"/>
        <v>1.2</v>
      </c>
      <c r="G545" s="83">
        <f t="shared" si="41"/>
        <v>84.32955813635348</v>
      </c>
      <c r="H545" s="80">
        <v>52.4</v>
      </c>
      <c r="I545" s="81">
        <f t="shared" si="40"/>
        <v>1.2</v>
      </c>
    </row>
    <row r="546" spans="5:9" ht="12.75">
      <c r="E546" s="80">
        <v>52.5</v>
      </c>
      <c r="F546" s="81">
        <f t="shared" si="42"/>
        <v>1.2</v>
      </c>
      <c r="G546" s="83">
        <f t="shared" si="41"/>
        <v>84.49049240760607</v>
      </c>
      <c r="H546" s="80">
        <v>52.5</v>
      </c>
      <c r="I546" s="81">
        <f t="shared" si="40"/>
        <v>1.2</v>
      </c>
    </row>
    <row r="547" spans="5:9" ht="12.75">
      <c r="E547" s="80">
        <v>52.6</v>
      </c>
      <c r="F547" s="81">
        <f t="shared" si="42"/>
        <v>1.2</v>
      </c>
      <c r="G547" s="83">
        <f t="shared" si="41"/>
        <v>84.65142667885866</v>
      </c>
      <c r="H547" s="80">
        <v>52.6</v>
      </c>
      <c r="I547" s="81">
        <f t="shared" si="40"/>
        <v>1.2</v>
      </c>
    </row>
    <row r="548" spans="5:9" ht="12.75">
      <c r="E548" s="80">
        <v>52.7</v>
      </c>
      <c r="F548" s="81">
        <f t="shared" si="42"/>
        <v>1.2</v>
      </c>
      <c r="G548" s="83">
        <f t="shared" si="41"/>
        <v>84.81236095011124</v>
      </c>
      <c r="H548" s="80">
        <v>52.7</v>
      </c>
      <c r="I548" s="81">
        <f t="shared" si="40"/>
        <v>1.2</v>
      </c>
    </row>
    <row r="549" spans="5:9" ht="12.75">
      <c r="E549" s="80">
        <v>52.8</v>
      </c>
      <c r="F549" s="81">
        <f t="shared" si="42"/>
        <v>1.2</v>
      </c>
      <c r="G549" s="83">
        <f t="shared" si="41"/>
        <v>84.97329522136381</v>
      </c>
      <c r="H549" s="80">
        <v>52.8</v>
      </c>
      <c r="I549" s="81">
        <f t="shared" si="40"/>
        <v>1.2</v>
      </c>
    </row>
    <row r="550" spans="5:9" ht="12.75">
      <c r="E550" s="80">
        <v>52.9</v>
      </c>
      <c r="F550" s="81">
        <f t="shared" si="42"/>
        <v>1.2</v>
      </c>
      <c r="G550" s="83">
        <f t="shared" si="41"/>
        <v>85.1342294926164</v>
      </c>
      <c r="H550" s="80">
        <v>52.9</v>
      </c>
      <c r="I550" s="81">
        <f t="shared" si="40"/>
        <v>1.2</v>
      </c>
    </row>
    <row r="551" spans="5:9" ht="12.75">
      <c r="E551" s="80">
        <v>53</v>
      </c>
      <c r="F551" s="81">
        <f t="shared" si="42"/>
        <v>1.2</v>
      </c>
      <c r="G551" s="83">
        <f t="shared" si="41"/>
        <v>85.29516376386898</v>
      </c>
      <c r="H551" s="80">
        <v>53</v>
      </c>
      <c r="I551" s="81">
        <f t="shared" si="40"/>
        <v>1.2</v>
      </c>
    </row>
    <row r="552" spans="5:9" ht="12.75">
      <c r="E552" s="80">
        <v>53.1</v>
      </c>
      <c r="F552" s="81">
        <f t="shared" si="42"/>
        <v>1.2</v>
      </c>
      <c r="G552" s="83">
        <f t="shared" si="41"/>
        <v>85.45609803512157</v>
      </c>
      <c r="H552" s="80">
        <v>53.1</v>
      </c>
      <c r="I552" s="81">
        <f t="shared" si="40"/>
        <v>1.2</v>
      </c>
    </row>
    <row r="553" spans="5:9" ht="12.75">
      <c r="E553" s="80">
        <v>53.2</v>
      </c>
      <c r="F553" s="81">
        <f t="shared" si="42"/>
        <v>1.2</v>
      </c>
      <c r="G553" s="83">
        <f t="shared" si="41"/>
        <v>85.61703230637416</v>
      </c>
      <c r="H553" s="80">
        <v>53.2</v>
      </c>
      <c r="I553" s="81">
        <f t="shared" si="40"/>
        <v>1.2</v>
      </c>
    </row>
    <row r="554" spans="5:9" ht="12.75">
      <c r="E554" s="80">
        <v>53.3</v>
      </c>
      <c r="F554" s="81">
        <f t="shared" si="42"/>
        <v>1.2</v>
      </c>
      <c r="G554" s="83">
        <f t="shared" si="41"/>
        <v>85.77796657762673</v>
      </c>
      <c r="H554" s="80">
        <v>53.3</v>
      </c>
      <c r="I554" s="81">
        <f t="shared" si="40"/>
        <v>1.2</v>
      </c>
    </row>
    <row r="555" spans="5:9" ht="12.75">
      <c r="E555" s="80">
        <v>53.4</v>
      </c>
      <c r="F555" s="81">
        <f t="shared" si="42"/>
        <v>1.2</v>
      </c>
      <c r="G555" s="83">
        <f t="shared" si="41"/>
        <v>85.93890084887931</v>
      </c>
      <c r="H555" s="80">
        <v>53.4</v>
      </c>
      <c r="I555" s="81">
        <f t="shared" si="40"/>
        <v>1.2</v>
      </c>
    </row>
    <row r="556" spans="5:9" ht="12.75">
      <c r="E556" s="80">
        <v>53.5</v>
      </c>
      <c r="F556" s="81">
        <f t="shared" si="42"/>
        <v>1.2</v>
      </c>
      <c r="G556" s="83">
        <f t="shared" si="41"/>
        <v>86.0998351201319</v>
      </c>
      <c r="H556" s="80">
        <v>53.5</v>
      </c>
      <c r="I556" s="81">
        <f t="shared" si="40"/>
        <v>1.2</v>
      </c>
    </row>
    <row r="557" spans="5:9" ht="12.75">
      <c r="E557" s="80">
        <v>53.6</v>
      </c>
      <c r="F557" s="81">
        <f t="shared" si="42"/>
        <v>1.2</v>
      </c>
      <c r="G557" s="83">
        <f t="shared" si="41"/>
        <v>86.26076939138449</v>
      </c>
      <c r="H557" s="80">
        <v>53.6</v>
      </c>
      <c r="I557" s="81">
        <f t="shared" si="40"/>
        <v>1.2</v>
      </c>
    </row>
    <row r="558" spans="5:9" ht="12.75">
      <c r="E558" s="80">
        <v>53.7</v>
      </c>
      <c r="F558" s="81">
        <f>LOOKUP($E$21:$E$621,$B$21:$B$51,$C$21:$C$51)</f>
        <v>1.2</v>
      </c>
      <c r="G558" s="83">
        <f t="shared" si="41"/>
        <v>86.42170366263707</v>
      </c>
      <c r="H558" s="80">
        <v>53.7</v>
      </c>
      <c r="I558" s="81">
        <f t="shared" si="40"/>
        <v>1.2</v>
      </c>
    </row>
    <row r="559" spans="5:9" ht="12.75">
      <c r="E559" s="80">
        <v>53.8</v>
      </c>
      <c r="F559" s="81">
        <f aca="true" t="shared" si="43" ref="F559:F579">F558+(($F$580-$F$558)/(ROW($F$580)-ROW($F$558)))</f>
        <v>1.1977272727272728</v>
      </c>
      <c r="G559" s="83">
        <f t="shared" si="41"/>
        <v>86.58263793388964</v>
      </c>
      <c r="H559" s="80">
        <v>53.8</v>
      </c>
      <c r="I559" s="81">
        <f t="shared" si="40"/>
        <v>1.1977272727272728</v>
      </c>
    </row>
    <row r="560" spans="5:9" ht="12.75">
      <c r="E560" s="80">
        <v>53.9</v>
      </c>
      <c r="F560" s="81">
        <f t="shared" si="43"/>
        <v>1.1954545454545455</v>
      </c>
      <c r="G560" s="83">
        <f t="shared" si="41"/>
        <v>86.74357220514223</v>
      </c>
      <c r="H560" s="80">
        <v>53.9</v>
      </c>
      <c r="I560" s="81">
        <f t="shared" si="40"/>
        <v>1.1954545454545455</v>
      </c>
    </row>
    <row r="561" spans="5:9" ht="12.75">
      <c r="E561" s="80">
        <v>54</v>
      </c>
      <c r="F561" s="81">
        <f t="shared" si="43"/>
        <v>1.1931818181818183</v>
      </c>
      <c r="G561" s="83">
        <f t="shared" si="41"/>
        <v>86.90450647639481</v>
      </c>
      <c r="H561" s="80">
        <v>54</v>
      </c>
      <c r="I561" s="81">
        <f t="shared" si="40"/>
        <v>1.1931818181818183</v>
      </c>
    </row>
    <row r="562" spans="5:9" ht="12.75">
      <c r="E562" s="80">
        <v>54.1</v>
      </c>
      <c r="F562" s="81">
        <f t="shared" si="43"/>
        <v>1.1909090909090911</v>
      </c>
      <c r="G562" s="83">
        <f t="shared" si="41"/>
        <v>87.0654407476474</v>
      </c>
      <c r="H562" s="80">
        <v>54.1</v>
      </c>
      <c r="I562" s="81">
        <f t="shared" si="40"/>
        <v>1.1909090909090911</v>
      </c>
    </row>
    <row r="563" spans="5:9" ht="12.75">
      <c r="E563" s="80">
        <v>54.2</v>
      </c>
      <c r="F563" s="81">
        <f t="shared" si="43"/>
        <v>1.188636363636364</v>
      </c>
      <c r="G563" s="83">
        <f t="shared" si="41"/>
        <v>87.22637501889999</v>
      </c>
      <c r="H563" s="80">
        <v>54.2</v>
      </c>
      <c r="I563" s="81">
        <f t="shared" si="40"/>
        <v>1.188636363636364</v>
      </c>
    </row>
    <row r="564" spans="5:9" ht="12.75">
      <c r="E564" s="80">
        <v>54.3</v>
      </c>
      <c r="F564" s="81">
        <f t="shared" si="43"/>
        <v>1.1863636363636367</v>
      </c>
      <c r="G564" s="83">
        <f t="shared" si="41"/>
        <v>87.38730929015256</v>
      </c>
      <c r="H564" s="80">
        <v>54.3</v>
      </c>
      <c r="I564" s="81">
        <f t="shared" si="40"/>
        <v>1.1863636363636367</v>
      </c>
    </row>
    <row r="565" spans="5:9" ht="12.75">
      <c r="E565" s="80">
        <v>54.4</v>
      </c>
      <c r="F565" s="81">
        <f t="shared" si="43"/>
        <v>1.1840909090909095</v>
      </c>
      <c r="G565" s="83">
        <f t="shared" si="41"/>
        <v>87.54824356140514</v>
      </c>
      <c r="H565" s="80">
        <v>54.4</v>
      </c>
      <c r="I565" s="81">
        <f t="shared" si="40"/>
        <v>1.1840909090909095</v>
      </c>
    </row>
    <row r="566" spans="5:9" ht="12.75">
      <c r="E566" s="80">
        <v>54.5</v>
      </c>
      <c r="F566" s="81">
        <f t="shared" si="43"/>
        <v>1.1818181818181823</v>
      </c>
      <c r="G566" s="83">
        <f t="shared" si="41"/>
        <v>87.70917783265773</v>
      </c>
      <c r="H566" s="80">
        <v>54.5</v>
      </c>
      <c r="I566" s="81">
        <f t="shared" si="40"/>
        <v>1.1818181818181823</v>
      </c>
    </row>
    <row r="567" spans="5:9" ht="12.75">
      <c r="E567" s="80">
        <v>54.6</v>
      </c>
      <c r="F567" s="81">
        <f t="shared" si="43"/>
        <v>1.1795454545454551</v>
      </c>
      <c r="G567" s="83">
        <f t="shared" si="41"/>
        <v>87.87011210391032</v>
      </c>
      <c r="H567" s="80">
        <v>54.6</v>
      </c>
      <c r="I567" s="81">
        <f t="shared" si="40"/>
        <v>1.1795454545454551</v>
      </c>
    </row>
    <row r="568" spans="5:9" ht="12.75">
      <c r="E568" s="80">
        <v>54.7</v>
      </c>
      <c r="F568" s="81">
        <f t="shared" si="43"/>
        <v>1.177272727272728</v>
      </c>
      <c r="G568" s="83">
        <f t="shared" si="41"/>
        <v>88.0310463751629</v>
      </c>
      <c r="H568" s="80">
        <v>54.7</v>
      </c>
      <c r="I568" s="81">
        <f t="shared" si="40"/>
        <v>1.177272727272728</v>
      </c>
    </row>
    <row r="569" spans="5:9" ht="12.75">
      <c r="E569" s="80">
        <v>54.8</v>
      </c>
      <c r="F569" s="81">
        <f t="shared" si="43"/>
        <v>1.1750000000000007</v>
      </c>
      <c r="G569" s="83">
        <f t="shared" si="41"/>
        <v>88.19198064641547</v>
      </c>
      <c r="H569" s="80">
        <v>54.8</v>
      </c>
      <c r="I569" s="81">
        <f t="shared" si="40"/>
        <v>1.1750000000000007</v>
      </c>
    </row>
    <row r="570" spans="5:9" ht="12.75">
      <c r="E570" s="80">
        <v>54.9</v>
      </c>
      <c r="F570" s="81">
        <f t="shared" si="43"/>
        <v>1.1727272727272735</v>
      </c>
      <c r="G570" s="83">
        <f t="shared" si="41"/>
        <v>88.35291491766806</v>
      </c>
      <c r="H570" s="80">
        <v>54.9</v>
      </c>
      <c r="I570" s="81">
        <f t="shared" si="40"/>
        <v>1.1727272727272735</v>
      </c>
    </row>
    <row r="571" spans="5:9" ht="12.75">
      <c r="E571" s="80">
        <v>55</v>
      </c>
      <c r="F571" s="81">
        <f t="shared" si="43"/>
        <v>1.1704545454545463</v>
      </c>
      <c r="G571" s="83">
        <f t="shared" si="41"/>
        <v>88.51384918892064</v>
      </c>
      <c r="H571" s="80">
        <v>55</v>
      </c>
      <c r="I571" s="81">
        <f t="shared" si="40"/>
        <v>1.1704545454545463</v>
      </c>
    </row>
    <row r="572" spans="5:9" ht="12.75">
      <c r="E572" s="80">
        <v>55.1</v>
      </c>
      <c r="F572" s="81">
        <f t="shared" si="43"/>
        <v>1.168181818181819</v>
      </c>
      <c r="G572" s="83">
        <f t="shared" si="41"/>
        <v>88.67478346017323</v>
      </c>
      <c r="H572" s="80">
        <v>55.1</v>
      </c>
      <c r="I572" s="81">
        <f t="shared" si="40"/>
        <v>1.168181818181819</v>
      </c>
    </row>
    <row r="573" spans="5:9" ht="12.75">
      <c r="E573" s="80">
        <v>55.2</v>
      </c>
      <c r="F573" s="81">
        <f t="shared" si="43"/>
        <v>1.165909090909092</v>
      </c>
      <c r="G573" s="83">
        <f t="shared" si="41"/>
        <v>88.83571773142582</v>
      </c>
      <c r="H573" s="80">
        <v>55.2</v>
      </c>
      <c r="I573" s="81">
        <f t="shared" si="40"/>
        <v>1.165909090909092</v>
      </c>
    </row>
    <row r="574" spans="5:9" ht="12.75">
      <c r="E574" s="80">
        <v>55.3</v>
      </c>
      <c r="F574" s="81">
        <f t="shared" si="43"/>
        <v>1.1636363636363647</v>
      </c>
      <c r="G574" s="83">
        <f t="shared" si="41"/>
        <v>88.99665200267839</v>
      </c>
      <c r="H574" s="80">
        <v>55.3</v>
      </c>
      <c r="I574" s="81">
        <f t="shared" si="40"/>
        <v>1.1636363636363647</v>
      </c>
    </row>
    <row r="575" spans="5:9" ht="12.75">
      <c r="E575" s="80">
        <v>55.4</v>
      </c>
      <c r="F575" s="81">
        <f t="shared" si="43"/>
        <v>1.1613636363636375</v>
      </c>
      <c r="G575" s="83">
        <f t="shared" si="41"/>
        <v>89.15758627393097</v>
      </c>
      <c r="H575" s="80">
        <v>55.4</v>
      </c>
      <c r="I575" s="81">
        <f t="shared" si="40"/>
        <v>1.1613636363636375</v>
      </c>
    </row>
    <row r="576" spans="5:9" ht="12.75">
      <c r="E576" s="80">
        <v>55.5</v>
      </c>
      <c r="F576" s="81">
        <f t="shared" si="43"/>
        <v>1.1590909090909103</v>
      </c>
      <c r="G576" s="83">
        <f t="shared" si="41"/>
        <v>89.31852054518356</v>
      </c>
      <c r="H576" s="80">
        <v>55.5</v>
      </c>
      <c r="I576" s="81">
        <f t="shared" si="40"/>
        <v>1.1590909090909103</v>
      </c>
    </row>
    <row r="577" spans="5:9" ht="12.75">
      <c r="E577" s="80">
        <v>55.6</v>
      </c>
      <c r="F577" s="81">
        <f t="shared" si="43"/>
        <v>1.156818181818183</v>
      </c>
      <c r="G577" s="83">
        <f t="shared" si="41"/>
        <v>89.47945481643615</v>
      </c>
      <c r="H577" s="80">
        <v>55.6</v>
      </c>
      <c r="I577" s="81">
        <f t="shared" si="40"/>
        <v>1.156818181818183</v>
      </c>
    </row>
    <row r="578" spans="5:9" ht="12.75">
      <c r="E578" s="80">
        <v>55.7</v>
      </c>
      <c r="F578" s="81">
        <f t="shared" si="43"/>
        <v>1.1545454545454559</v>
      </c>
      <c r="G578" s="83">
        <f t="shared" si="41"/>
        <v>89.64038908768873</v>
      </c>
      <c r="H578" s="80">
        <v>55.7</v>
      </c>
      <c r="I578" s="81">
        <f t="shared" si="40"/>
        <v>1.1545454545454559</v>
      </c>
    </row>
    <row r="579" spans="5:9" ht="12.75">
      <c r="E579" s="80">
        <v>55.8</v>
      </c>
      <c r="F579" s="81">
        <f t="shared" si="43"/>
        <v>1.1522727272727287</v>
      </c>
      <c r="G579" s="83">
        <f t="shared" si="41"/>
        <v>89.8013233589413</v>
      </c>
      <c r="H579" s="80">
        <v>55.8</v>
      </c>
      <c r="I579" s="81">
        <f t="shared" si="40"/>
        <v>1.1522727272727287</v>
      </c>
    </row>
    <row r="580" spans="5:9" ht="12.75">
      <c r="E580" s="80">
        <v>55.9</v>
      </c>
      <c r="F580" s="81">
        <f>LOOKUP($E$21:$E$621,$B$21:$B$51,$C$21:$C$51)</f>
        <v>1.15</v>
      </c>
      <c r="G580" s="83">
        <f t="shared" si="41"/>
        <v>89.96225763019389</v>
      </c>
      <c r="H580" s="80">
        <v>55.9</v>
      </c>
      <c r="I580" s="81">
        <f t="shared" si="40"/>
        <v>1.15</v>
      </c>
    </row>
    <row r="581" spans="5:9" ht="12.75">
      <c r="E581" s="80">
        <v>56</v>
      </c>
      <c r="F581" s="81">
        <f aca="true" t="shared" si="44" ref="F581:F602">F580+(($F$603-$F$580)/(ROW($F$603)-ROW($F$580)))</f>
        <v>1.1476086956521738</v>
      </c>
      <c r="G581" s="83">
        <f t="shared" si="41"/>
        <v>90.12319190144648</v>
      </c>
      <c r="H581" s="80">
        <v>56</v>
      </c>
      <c r="I581" s="81">
        <f t="shared" si="40"/>
        <v>1.1476086956521738</v>
      </c>
    </row>
    <row r="582" spans="5:9" ht="12.75">
      <c r="E582" s="80">
        <v>56.1</v>
      </c>
      <c r="F582" s="81">
        <f t="shared" si="44"/>
        <v>1.1452173913043477</v>
      </c>
      <c r="G582" s="83">
        <f t="shared" si="41"/>
        <v>90.28412617269906</v>
      </c>
      <c r="H582" s="80">
        <v>56.1</v>
      </c>
      <c r="I582" s="81">
        <f t="shared" si="40"/>
        <v>1.1452173913043477</v>
      </c>
    </row>
    <row r="583" spans="5:9" ht="12.75">
      <c r="E583" s="80">
        <v>56.2</v>
      </c>
      <c r="F583" s="81">
        <f t="shared" si="44"/>
        <v>1.1428260869565217</v>
      </c>
      <c r="G583" s="83">
        <f t="shared" si="41"/>
        <v>90.44506044395165</v>
      </c>
      <c r="H583" s="80">
        <v>56.2</v>
      </c>
      <c r="I583" s="81">
        <f t="shared" si="40"/>
        <v>1.1428260869565217</v>
      </c>
    </row>
    <row r="584" spans="5:9" ht="12.75">
      <c r="E584" s="80">
        <v>56.3</v>
      </c>
      <c r="F584" s="81">
        <f t="shared" si="44"/>
        <v>1.1404347826086956</v>
      </c>
      <c r="G584" s="83">
        <f t="shared" si="41"/>
        <v>90.60599471520422</v>
      </c>
      <c r="H584" s="80">
        <v>56.3</v>
      </c>
      <c r="I584" s="81">
        <f t="shared" si="40"/>
        <v>1.1404347826086956</v>
      </c>
    </row>
    <row r="585" spans="5:9" ht="12.75">
      <c r="E585" s="80">
        <v>56.4</v>
      </c>
      <c r="F585" s="81">
        <f t="shared" si="44"/>
        <v>1.1380434782608695</v>
      </c>
      <c r="G585" s="83">
        <f t="shared" si="41"/>
        <v>90.7669289864568</v>
      </c>
      <c r="H585" s="80">
        <v>56.4</v>
      </c>
      <c r="I585" s="81">
        <f t="shared" si="40"/>
        <v>1.1380434782608695</v>
      </c>
    </row>
    <row r="586" spans="5:9" ht="12.75">
      <c r="E586" s="80">
        <v>56.5</v>
      </c>
      <c r="F586" s="81">
        <f t="shared" si="44"/>
        <v>1.1356521739130434</v>
      </c>
      <c r="G586" s="83">
        <f t="shared" si="41"/>
        <v>90.92786325770939</v>
      </c>
      <c r="H586" s="80">
        <v>56.5</v>
      </c>
      <c r="I586" s="81">
        <f t="shared" si="40"/>
        <v>1.1356521739130434</v>
      </c>
    </row>
    <row r="587" spans="5:9" ht="12.75">
      <c r="E587" s="80">
        <v>56.6</v>
      </c>
      <c r="F587" s="81">
        <f t="shared" si="44"/>
        <v>1.1332608695652173</v>
      </c>
      <c r="G587" s="83">
        <f t="shared" si="41"/>
        <v>91.08879752896198</v>
      </c>
      <c r="H587" s="80">
        <v>56.6</v>
      </c>
      <c r="I587" s="81">
        <f t="shared" si="40"/>
        <v>1.1332608695652173</v>
      </c>
    </row>
    <row r="588" spans="5:9" ht="12.75">
      <c r="E588" s="80">
        <v>56.7</v>
      </c>
      <c r="F588" s="81">
        <f t="shared" si="44"/>
        <v>1.1308695652173912</v>
      </c>
      <c r="G588" s="83">
        <f t="shared" si="41"/>
        <v>91.24973180021456</v>
      </c>
      <c r="H588" s="80">
        <v>56.7</v>
      </c>
      <c r="I588" s="81">
        <f t="shared" si="40"/>
        <v>1.1308695652173912</v>
      </c>
    </row>
    <row r="589" spans="5:9" ht="12.75">
      <c r="E589" s="80">
        <v>56.8</v>
      </c>
      <c r="F589" s="81">
        <f t="shared" si="44"/>
        <v>1.1284782608695652</v>
      </c>
      <c r="G589" s="83">
        <f t="shared" si="41"/>
        <v>91.41066607146713</v>
      </c>
      <c r="H589" s="80">
        <v>56.8</v>
      </c>
      <c r="I589" s="81">
        <f t="shared" si="40"/>
        <v>1.1284782608695652</v>
      </c>
    </row>
    <row r="590" spans="5:9" ht="12.75">
      <c r="E590" s="80">
        <v>56.9</v>
      </c>
      <c r="F590" s="81">
        <f t="shared" si="44"/>
        <v>1.126086956521739</v>
      </c>
      <c r="G590" s="83">
        <f t="shared" si="41"/>
        <v>91.57160034271972</v>
      </c>
      <c r="H590" s="80">
        <v>56.9</v>
      </c>
      <c r="I590" s="81">
        <f t="shared" si="40"/>
        <v>1.126086956521739</v>
      </c>
    </row>
    <row r="591" spans="5:9" ht="12.75">
      <c r="E591" s="80">
        <v>57</v>
      </c>
      <c r="F591" s="81">
        <f t="shared" si="44"/>
        <v>1.123695652173913</v>
      </c>
      <c r="G591" s="83">
        <f t="shared" si="41"/>
        <v>91.7325346139723</v>
      </c>
      <c r="H591" s="80">
        <v>57</v>
      </c>
      <c r="I591" s="81">
        <f t="shared" si="40"/>
        <v>1.123695652173913</v>
      </c>
    </row>
    <row r="592" spans="5:9" ht="12.75">
      <c r="E592" s="80">
        <v>57.1</v>
      </c>
      <c r="F592" s="81">
        <f t="shared" si="44"/>
        <v>1.121304347826087</v>
      </c>
      <c r="G592" s="83">
        <f t="shared" si="41"/>
        <v>91.89346888522489</v>
      </c>
      <c r="H592" s="80">
        <v>57.1</v>
      </c>
      <c r="I592" s="81">
        <f t="shared" si="40"/>
        <v>1.121304347826087</v>
      </c>
    </row>
    <row r="593" spans="5:9" ht="12.75">
      <c r="E593" s="80">
        <v>57.2</v>
      </c>
      <c r="F593" s="81">
        <f t="shared" si="44"/>
        <v>1.1189130434782608</v>
      </c>
      <c r="G593" s="83">
        <f t="shared" si="41"/>
        <v>92.05440315647748</v>
      </c>
      <c r="H593" s="80">
        <v>57.2</v>
      </c>
      <c r="I593" s="81">
        <f t="shared" si="40"/>
        <v>1.1189130434782608</v>
      </c>
    </row>
    <row r="594" spans="5:9" ht="12.75">
      <c r="E594" s="80">
        <v>57.3</v>
      </c>
      <c r="F594" s="81">
        <f t="shared" si="44"/>
        <v>1.1165217391304347</v>
      </c>
      <c r="G594" s="83">
        <f t="shared" si="41"/>
        <v>92.21533742773005</v>
      </c>
      <c r="H594" s="80">
        <v>57.3</v>
      </c>
      <c r="I594" s="81">
        <f t="shared" si="40"/>
        <v>1.1165217391304347</v>
      </c>
    </row>
    <row r="595" spans="5:9" ht="12.75">
      <c r="E595" s="80">
        <v>57.4</v>
      </c>
      <c r="F595" s="81">
        <f t="shared" si="44"/>
        <v>1.1141304347826086</v>
      </c>
      <c r="G595" s="83">
        <f t="shared" si="41"/>
        <v>92.37627169898263</v>
      </c>
      <c r="H595" s="80">
        <v>57.4</v>
      </c>
      <c r="I595" s="81">
        <f t="shared" si="40"/>
        <v>1.1141304347826086</v>
      </c>
    </row>
    <row r="596" spans="5:9" ht="12.75">
      <c r="E596" s="80">
        <v>57.5</v>
      </c>
      <c r="F596" s="81">
        <f t="shared" si="44"/>
        <v>1.1117391304347826</v>
      </c>
      <c r="G596" s="83">
        <f t="shared" si="41"/>
        <v>92.53720597023522</v>
      </c>
      <c r="H596" s="80">
        <v>57.5</v>
      </c>
      <c r="I596" s="81">
        <f t="shared" si="40"/>
        <v>1.1117391304347826</v>
      </c>
    </row>
    <row r="597" spans="5:9" ht="12.75">
      <c r="E597" s="80">
        <v>57.6</v>
      </c>
      <c r="F597" s="81">
        <f t="shared" si="44"/>
        <v>1.1093478260869565</v>
      </c>
      <c r="G597" s="83">
        <f t="shared" si="41"/>
        <v>92.6981402414878</v>
      </c>
      <c r="H597" s="80">
        <v>57.6</v>
      </c>
      <c r="I597" s="81">
        <f aca="true" t="shared" si="45" ref="I597:I660">$F597*$I$17/$B$5</f>
        <v>1.1093478260869565</v>
      </c>
    </row>
    <row r="598" spans="5:9" ht="12.75">
      <c r="E598" s="80">
        <v>57.7</v>
      </c>
      <c r="F598" s="81">
        <f t="shared" si="44"/>
        <v>1.1069565217391304</v>
      </c>
      <c r="G598" s="83">
        <f aca="true" t="shared" si="46" ref="G598:G661">E598*$E$14</f>
        <v>92.85907451274039</v>
      </c>
      <c r="H598" s="80">
        <v>57.7</v>
      </c>
      <c r="I598" s="81">
        <f t="shared" si="45"/>
        <v>1.1069565217391304</v>
      </c>
    </row>
    <row r="599" spans="5:9" ht="12.75">
      <c r="E599" s="80">
        <v>57.8</v>
      </c>
      <c r="F599" s="81">
        <f t="shared" si="44"/>
        <v>1.1045652173913043</v>
      </c>
      <c r="G599" s="83">
        <f t="shared" si="46"/>
        <v>93.02000878399296</v>
      </c>
      <c r="H599" s="80">
        <v>57.8</v>
      </c>
      <c r="I599" s="81">
        <f t="shared" si="45"/>
        <v>1.1045652173913043</v>
      </c>
    </row>
    <row r="600" spans="5:9" ht="12.75">
      <c r="E600" s="80">
        <v>57.9</v>
      </c>
      <c r="F600" s="81">
        <f t="shared" si="44"/>
        <v>1.1021739130434782</v>
      </c>
      <c r="G600" s="83">
        <f t="shared" si="46"/>
        <v>93.18094305524555</v>
      </c>
      <c r="H600" s="80">
        <v>57.9</v>
      </c>
      <c r="I600" s="81">
        <f t="shared" si="45"/>
        <v>1.1021739130434782</v>
      </c>
    </row>
    <row r="601" spans="5:9" ht="12.75">
      <c r="E601" s="80">
        <v>58</v>
      </c>
      <c r="F601" s="81">
        <f t="shared" si="44"/>
        <v>1.0997826086956521</v>
      </c>
      <c r="G601" s="83">
        <f t="shared" si="46"/>
        <v>93.34187732649814</v>
      </c>
      <c r="H601" s="80">
        <v>58</v>
      </c>
      <c r="I601" s="81">
        <f t="shared" si="45"/>
        <v>1.0997826086956521</v>
      </c>
    </row>
    <row r="602" spans="5:9" ht="12.75">
      <c r="E602" s="80">
        <v>58.1</v>
      </c>
      <c r="F602" s="81">
        <f t="shared" si="44"/>
        <v>1.097391304347826</v>
      </c>
      <c r="G602" s="83">
        <f t="shared" si="46"/>
        <v>93.50281159775072</v>
      </c>
      <c r="H602" s="80">
        <v>58.1</v>
      </c>
      <c r="I602" s="81">
        <f t="shared" si="45"/>
        <v>1.097391304347826</v>
      </c>
    </row>
    <row r="603" spans="5:9" ht="12.75">
      <c r="E603" s="80">
        <v>58.2</v>
      </c>
      <c r="F603" s="81">
        <f>LOOKUP($E$21:$E$621,$B$21:$B$51,$C$21:$C$51)</f>
        <v>1.095</v>
      </c>
      <c r="G603" s="83">
        <f t="shared" si="46"/>
        <v>93.66374586900331</v>
      </c>
      <c r="H603" s="80">
        <v>58.2</v>
      </c>
      <c r="I603" s="81">
        <f t="shared" si="45"/>
        <v>1.095</v>
      </c>
    </row>
    <row r="604" spans="5:9" ht="12.75">
      <c r="E604" s="80">
        <v>58.3</v>
      </c>
      <c r="F604" s="81">
        <f aca="true" t="shared" si="47" ref="F604:F624">F603+(($F$625-$F$603)/(ROW($F$625)-ROW($F$603)))</f>
        <v>1.095</v>
      </c>
      <c r="G604" s="83">
        <f t="shared" si="46"/>
        <v>93.82468014025588</v>
      </c>
      <c r="H604" s="80">
        <v>58.3</v>
      </c>
      <c r="I604" s="81">
        <f t="shared" si="45"/>
        <v>1.095</v>
      </c>
    </row>
    <row r="605" spans="5:9" ht="12.75">
      <c r="E605" s="80">
        <v>58.4</v>
      </c>
      <c r="F605" s="81">
        <f t="shared" si="47"/>
        <v>1.095</v>
      </c>
      <c r="G605" s="83">
        <f t="shared" si="46"/>
        <v>93.98561441150846</v>
      </c>
      <c r="H605" s="80">
        <v>58.4</v>
      </c>
      <c r="I605" s="81">
        <f t="shared" si="45"/>
        <v>1.095</v>
      </c>
    </row>
    <row r="606" spans="5:9" ht="12.75">
      <c r="E606" s="80">
        <v>58.5</v>
      </c>
      <c r="F606" s="81">
        <f t="shared" si="47"/>
        <v>1.095</v>
      </c>
      <c r="G606" s="83">
        <f t="shared" si="46"/>
        <v>94.14654868276105</v>
      </c>
      <c r="H606" s="80">
        <v>58.5</v>
      </c>
      <c r="I606" s="81">
        <f t="shared" si="45"/>
        <v>1.095</v>
      </c>
    </row>
    <row r="607" spans="5:9" ht="12.75">
      <c r="E607" s="80">
        <v>58.6</v>
      </c>
      <c r="F607" s="81">
        <f t="shared" si="47"/>
        <v>1.095</v>
      </c>
      <c r="G607" s="83">
        <f t="shared" si="46"/>
        <v>94.30748295401364</v>
      </c>
      <c r="H607" s="80">
        <v>58.6</v>
      </c>
      <c r="I607" s="81">
        <f t="shared" si="45"/>
        <v>1.095</v>
      </c>
    </row>
    <row r="608" spans="5:9" ht="12.75">
      <c r="E608" s="80">
        <v>58.7</v>
      </c>
      <c r="F608" s="81">
        <f t="shared" si="47"/>
        <v>1.095</v>
      </c>
      <c r="G608" s="83">
        <f t="shared" si="46"/>
        <v>94.46841722526622</v>
      </c>
      <c r="H608" s="80">
        <v>58.7</v>
      </c>
      <c r="I608" s="81">
        <f t="shared" si="45"/>
        <v>1.095</v>
      </c>
    </row>
    <row r="609" spans="5:9" ht="12.75">
      <c r="E609" s="80">
        <v>58.8</v>
      </c>
      <c r="F609" s="81">
        <f t="shared" si="47"/>
        <v>1.095</v>
      </c>
      <c r="G609" s="83">
        <f t="shared" si="46"/>
        <v>94.6293514965188</v>
      </c>
      <c r="H609" s="80">
        <v>58.8</v>
      </c>
      <c r="I609" s="81">
        <f t="shared" si="45"/>
        <v>1.095</v>
      </c>
    </row>
    <row r="610" spans="5:9" ht="12.75">
      <c r="E610" s="80">
        <v>58.9</v>
      </c>
      <c r="F610" s="81">
        <f t="shared" si="47"/>
        <v>1.095</v>
      </c>
      <c r="G610" s="83">
        <f t="shared" si="46"/>
        <v>94.79028576777138</v>
      </c>
      <c r="H610" s="80">
        <v>58.9</v>
      </c>
      <c r="I610" s="81">
        <f t="shared" si="45"/>
        <v>1.095</v>
      </c>
    </row>
    <row r="611" spans="5:9" ht="12.75">
      <c r="E611" s="80">
        <v>59</v>
      </c>
      <c r="F611" s="81">
        <f t="shared" si="47"/>
        <v>1.095</v>
      </c>
      <c r="G611" s="83">
        <f t="shared" si="46"/>
        <v>94.95122003902397</v>
      </c>
      <c r="H611" s="80">
        <v>59</v>
      </c>
      <c r="I611" s="81">
        <f t="shared" si="45"/>
        <v>1.095</v>
      </c>
    </row>
    <row r="612" spans="5:9" ht="12.75">
      <c r="E612" s="80">
        <v>59.1</v>
      </c>
      <c r="F612" s="81">
        <f t="shared" si="47"/>
        <v>1.095</v>
      </c>
      <c r="G612" s="83">
        <f t="shared" si="46"/>
        <v>95.11215431027655</v>
      </c>
      <c r="H612" s="80">
        <v>59.1</v>
      </c>
      <c r="I612" s="81">
        <f t="shared" si="45"/>
        <v>1.095</v>
      </c>
    </row>
    <row r="613" spans="5:9" ht="12.75">
      <c r="E613" s="80">
        <v>59.2</v>
      </c>
      <c r="F613" s="81">
        <f t="shared" si="47"/>
        <v>1.095</v>
      </c>
      <c r="G613" s="83">
        <f t="shared" si="46"/>
        <v>95.27308858152914</v>
      </c>
      <c r="H613" s="80">
        <v>59.2</v>
      </c>
      <c r="I613" s="81">
        <f t="shared" si="45"/>
        <v>1.095</v>
      </c>
    </row>
    <row r="614" spans="5:9" ht="12.75">
      <c r="E614" s="80">
        <v>59.3</v>
      </c>
      <c r="F614" s="81">
        <f t="shared" si="47"/>
        <v>1.095</v>
      </c>
      <c r="G614" s="83">
        <f t="shared" si="46"/>
        <v>95.43402285278171</v>
      </c>
      <c r="H614" s="80">
        <v>59.3</v>
      </c>
      <c r="I614" s="81">
        <f t="shared" si="45"/>
        <v>1.095</v>
      </c>
    </row>
    <row r="615" spans="5:9" ht="12.75">
      <c r="E615" s="80">
        <v>59.4</v>
      </c>
      <c r="F615" s="81">
        <f t="shared" si="47"/>
        <v>1.095</v>
      </c>
      <c r="G615" s="83">
        <f t="shared" si="46"/>
        <v>95.5949571240343</v>
      </c>
      <c r="H615" s="80">
        <v>59.4</v>
      </c>
      <c r="I615" s="81">
        <f t="shared" si="45"/>
        <v>1.095</v>
      </c>
    </row>
    <row r="616" spans="5:9" ht="12.75">
      <c r="E616" s="80">
        <v>59.5</v>
      </c>
      <c r="F616" s="81">
        <f t="shared" si="47"/>
        <v>1.095</v>
      </c>
      <c r="G616" s="83">
        <f t="shared" si="46"/>
        <v>95.75589139528688</v>
      </c>
      <c r="H616" s="80">
        <v>59.5</v>
      </c>
      <c r="I616" s="81">
        <f t="shared" si="45"/>
        <v>1.095</v>
      </c>
    </row>
    <row r="617" spans="5:9" ht="12.75">
      <c r="E617" s="80">
        <v>59.6</v>
      </c>
      <c r="F617" s="81">
        <f t="shared" si="47"/>
        <v>1.095</v>
      </c>
      <c r="G617" s="83">
        <f t="shared" si="46"/>
        <v>95.91682566653947</v>
      </c>
      <c r="H617" s="80">
        <v>59.6</v>
      </c>
      <c r="I617" s="81">
        <f t="shared" si="45"/>
        <v>1.095</v>
      </c>
    </row>
    <row r="618" spans="5:9" ht="12.75">
      <c r="E618" s="80">
        <v>59.7</v>
      </c>
      <c r="F618" s="81">
        <f t="shared" si="47"/>
        <v>1.095</v>
      </c>
      <c r="G618" s="83">
        <f t="shared" si="46"/>
        <v>96.07775993779205</v>
      </c>
      <c r="H618" s="80">
        <v>59.7</v>
      </c>
      <c r="I618" s="81">
        <f t="shared" si="45"/>
        <v>1.095</v>
      </c>
    </row>
    <row r="619" spans="5:9" ht="12.75">
      <c r="E619" s="80">
        <v>59.8</v>
      </c>
      <c r="F619" s="81">
        <f t="shared" si="47"/>
        <v>1.095</v>
      </c>
      <c r="G619" s="83">
        <f t="shared" si="46"/>
        <v>96.23869420904462</v>
      </c>
      <c r="H619" s="80">
        <v>59.8</v>
      </c>
      <c r="I619" s="81">
        <f t="shared" si="45"/>
        <v>1.095</v>
      </c>
    </row>
    <row r="620" spans="5:9" ht="12.75">
      <c r="E620" s="80">
        <v>59.9</v>
      </c>
      <c r="F620" s="81">
        <f t="shared" si="47"/>
        <v>1.095</v>
      </c>
      <c r="G620" s="83">
        <f t="shared" si="46"/>
        <v>96.39962848029721</v>
      </c>
      <c r="H620" s="80">
        <v>59.9</v>
      </c>
      <c r="I620" s="81">
        <f t="shared" si="45"/>
        <v>1.095</v>
      </c>
    </row>
    <row r="621" spans="5:9" ht="12.75">
      <c r="E621" s="80">
        <v>60</v>
      </c>
      <c r="F621" s="81">
        <f t="shared" si="47"/>
        <v>1.095</v>
      </c>
      <c r="G621" s="83">
        <f t="shared" si="46"/>
        <v>96.5605627515498</v>
      </c>
      <c r="H621" s="80">
        <v>60</v>
      </c>
      <c r="I621" s="81">
        <f t="shared" si="45"/>
        <v>1.095</v>
      </c>
    </row>
    <row r="622" spans="5:9" ht="12.75">
      <c r="E622" s="80">
        <v>60.1</v>
      </c>
      <c r="F622" s="81">
        <f t="shared" si="47"/>
        <v>1.095</v>
      </c>
      <c r="G622" s="83">
        <f t="shared" si="46"/>
        <v>96.72149702280238</v>
      </c>
      <c r="H622" s="80">
        <v>60.1</v>
      </c>
      <c r="I622" s="81">
        <f t="shared" si="45"/>
        <v>1.095</v>
      </c>
    </row>
    <row r="623" spans="5:9" ht="12.75">
      <c r="E623" s="80">
        <v>60.2</v>
      </c>
      <c r="F623" s="81">
        <f t="shared" si="47"/>
        <v>1.095</v>
      </c>
      <c r="G623" s="83">
        <f t="shared" si="46"/>
        <v>96.88243129405497</v>
      </c>
      <c r="H623" s="80">
        <v>60.2</v>
      </c>
      <c r="I623" s="81">
        <f t="shared" si="45"/>
        <v>1.095</v>
      </c>
    </row>
    <row r="624" spans="5:9" ht="12.75">
      <c r="E624" s="80">
        <v>60.3</v>
      </c>
      <c r="F624" s="81">
        <f t="shared" si="47"/>
        <v>1.095</v>
      </c>
      <c r="G624" s="83">
        <f t="shared" si="46"/>
        <v>97.04336556530754</v>
      </c>
      <c r="H624" s="80">
        <v>60.3</v>
      </c>
      <c r="I624" s="81">
        <f t="shared" si="45"/>
        <v>1.095</v>
      </c>
    </row>
    <row r="625" spans="5:9" ht="12.75">
      <c r="E625" s="80">
        <v>60.4</v>
      </c>
      <c r="F625" s="81">
        <f>LOOKUP($E$21:$E$692,$B$21:$B$51,$C$21:$C$51)</f>
        <v>1.095</v>
      </c>
      <c r="G625" s="83">
        <f t="shared" si="46"/>
        <v>97.20429983656012</v>
      </c>
      <c r="H625" s="80">
        <v>60.4</v>
      </c>
      <c r="I625" s="81">
        <f t="shared" si="45"/>
        <v>1.095</v>
      </c>
    </row>
    <row r="626" spans="5:9" ht="12.75">
      <c r="E626" s="80">
        <v>60.5</v>
      </c>
      <c r="F626" s="81">
        <f aca="true" t="shared" si="48" ref="F626:F646">F625+(($F$647-$F$625)/(ROW($F$647)-ROW($F$625)))</f>
        <v>1.0925</v>
      </c>
      <c r="G626" s="83">
        <f t="shared" si="46"/>
        <v>97.36523410781271</v>
      </c>
      <c r="H626" s="80">
        <v>60.5</v>
      </c>
      <c r="I626" s="81">
        <f t="shared" si="45"/>
        <v>1.0925</v>
      </c>
    </row>
    <row r="627" spans="5:9" ht="12.75">
      <c r="E627" s="80">
        <v>60.6</v>
      </c>
      <c r="F627" s="81">
        <f t="shared" si="48"/>
        <v>1.09</v>
      </c>
      <c r="G627" s="83">
        <f t="shared" si="46"/>
        <v>97.5261683790653</v>
      </c>
      <c r="H627" s="80">
        <v>60.6</v>
      </c>
      <c r="I627" s="81">
        <f t="shared" si="45"/>
        <v>1.09</v>
      </c>
    </row>
    <row r="628" spans="5:9" ht="12.75">
      <c r="E628" s="80">
        <v>60.7</v>
      </c>
      <c r="F628" s="81">
        <f t="shared" si="48"/>
        <v>1.0875000000000001</v>
      </c>
      <c r="G628" s="83">
        <f t="shared" si="46"/>
        <v>97.68710265031788</v>
      </c>
      <c r="H628" s="80">
        <v>60.7</v>
      </c>
      <c r="I628" s="81">
        <f t="shared" si="45"/>
        <v>1.0875000000000001</v>
      </c>
    </row>
    <row r="629" spans="5:9" ht="12.75">
      <c r="E629" s="80">
        <v>60.8</v>
      </c>
      <c r="F629" s="81">
        <f t="shared" si="48"/>
        <v>1.0850000000000002</v>
      </c>
      <c r="G629" s="83">
        <f t="shared" si="46"/>
        <v>97.84803692157045</v>
      </c>
      <c r="H629" s="80">
        <v>60.8</v>
      </c>
      <c r="I629" s="81">
        <f t="shared" si="45"/>
        <v>1.0850000000000002</v>
      </c>
    </row>
    <row r="630" spans="5:9" ht="12.75">
      <c r="E630" s="80">
        <v>60.9</v>
      </c>
      <c r="F630" s="81">
        <f t="shared" si="48"/>
        <v>1.0825000000000002</v>
      </c>
      <c r="G630" s="83">
        <f t="shared" si="46"/>
        <v>98.00897119282304</v>
      </c>
      <c r="H630" s="80">
        <v>60.9</v>
      </c>
      <c r="I630" s="81">
        <f t="shared" si="45"/>
        <v>1.0825000000000002</v>
      </c>
    </row>
    <row r="631" spans="5:9" ht="12.75">
      <c r="E631" s="80">
        <v>61</v>
      </c>
      <c r="F631" s="81">
        <f t="shared" si="48"/>
        <v>1.0800000000000003</v>
      </c>
      <c r="G631" s="83">
        <f t="shared" si="46"/>
        <v>98.16990546407563</v>
      </c>
      <c r="H631" s="80">
        <v>61</v>
      </c>
      <c r="I631" s="81">
        <f t="shared" si="45"/>
        <v>1.0800000000000003</v>
      </c>
    </row>
    <row r="632" spans="5:9" ht="12.75">
      <c r="E632" s="80">
        <v>61.1</v>
      </c>
      <c r="F632" s="81">
        <f t="shared" si="48"/>
        <v>1.0775000000000003</v>
      </c>
      <c r="G632" s="83">
        <f t="shared" si="46"/>
        <v>98.33083973532821</v>
      </c>
      <c r="H632" s="80">
        <v>61.1</v>
      </c>
      <c r="I632" s="81">
        <f t="shared" si="45"/>
        <v>1.0775000000000003</v>
      </c>
    </row>
    <row r="633" spans="5:9" ht="12.75">
      <c r="E633" s="80">
        <v>61.2</v>
      </c>
      <c r="F633" s="81">
        <f t="shared" si="48"/>
        <v>1.0750000000000004</v>
      </c>
      <c r="G633" s="83">
        <f t="shared" si="46"/>
        <v>98.4917740065808</v>
      </c>
      <c r="H633" s="80">
        <v>61.2</v>
      </c>
      <c r="I633" s="81">
        <f t="shared" si="45"/>
        <v>1.0750000000000004</v>
      </c>
    </row>
    <row r="634" spans="5:9" ht="12.75">
      <c r="E634" s="80">
        <v>61.3</v>
      </c>
      <c r="F634" s="81">
        <f t="shared" si="48"/>
        <v>1.0725000000000005</v>
      </c>
      <c r="G634" s="83">
        <f t="shared" si="46"/>
        <v>98.65270827783337</v>
      </c>
      <c r="H634" s="80">
        <v>61.3</v>
      </c>
      <c r="I634" s="81">
        <f t="shared" si="45"/>
        <v>1.0725000000000005</v>
      </c>
    </row>
    <row r="635" spans="5:9" ht="12.75">
      <c r="E635" s="80">
        <v>61.4</v>
      </c>
      <c r="F635" s="81">
        <f t="shared" si="48"/>
        <v>1.0700000000000005</v>
      </c>
      <c r="G635" s="83">
        <f t="shared" si="46"/>
        <v>98.81364254908596</v>
      </c>
      <c r="H635" s="80">
        <v>61.4</v>
      </c>
      <c r="I635" s="81">
        <f t="shared" si="45"/>
        <v>1.0700000000000005</v>
      </c>
    </row>
    <row r="636" spans="5:9" ht="12.75">
      <c r="E636" s="80">
        <v>61.5</v>
      </c>
      <c r="F636" s="81">
        <f t="shared" si="48"/>
        <v>1.0675000000000006</v>
      </c>
      <c r="G636" s="83">
        <f t="shared" si="46"/>
        <v>98.97457682033854</v>
      </c>
      <c r="H636" s="80">
        <v>61.5</v>
      </c>
      <c r="I636" s="81">
        <f t="shared" si="45"/>
        <v>1.0675000000000006</v>
      </c>
    </row>
    <row r="637" spans="5:9" ht="12.75">
      <c r="E637" s="80">
        <v>61.6</v>
      </c>
      <c r="F637" s="81">
        <f t="shared" si="48"/>
        <v>1.0650000000000006</v>
      </c>
      <c r="G637" s="83">
        <f t="shared" si="46"/>
        <v>99.13551109159113</v>
      </c>
      <c r="H637" s="80">
        <v>61.6</v>
      </c>
      <c r="I637" s="81">
        <f t="shared" si="45"/>
        <v>1.0650000000000006</v>
      </c>
    </row>
    <row r="638" spans="5:9" ht="12.75">
      <c r="E638" s="80">
        <v>61.7</v>
      </c>
      <c r="F638" s="81">
        <f t="shared" si="48"/>
        <v>1.0625000000000007</v>
      </c>
      <c r="G638" s="83">
        <f t="shared" si="46"/>
        <v>99.29644536284371</v>
      </c>
      <c r="H638" s="80">
        <v>61.7</v>
      </c>
      <c r="I638" s="81">
        <f t="shared" si="45"/>
        <v>1.0625000000000007</v>
      </c>
    </row>
    <row r="639" spans="5:9" ht="12.75">
      <c r="E639" s="80">
        <v>61.8</v>
      </c>
      <c r="F639" s="81">
        <f t="shared" si="48"/>
        <v>1.0600000000000007</v>
      </c>
      <c r="G639" s="83">
        <f t="shared" si="46"/>
        <v>99.45737963409628</v>
      </c>
      <c r="H639" s="80">
        <v>61.8</v>
      </c>
      <c r="I639" s="81">
        <f t="shared" si="45"/>
        <v>1.0600000000000007</v>
      </c>
    </row>
    <row r="640" spans="5:9" ht="12.75">
      <c r="E640" s="80">
        <v>61.9</v>
      </c>
      <c r="F640" s="81">
        <f t="shared" si="48"/>
        <v>1.0575000000000008</v>
      </c>
      <c r="G640" s="83">
        <f t="shared" si="46"/>
        <v>99.61831390534887</v>
      </c>
      <c r="H640" s="80">
        <v>61.9</v>
      </c>
      <c r="I640" s="81">
        <f t="shared" si="45"/>
        <v>1.0575000000000008</v>
      </c>
    </row>
    <row r="641" spans="5:9" ht="12.75">
      <c r="E641" s="80">
        <v>62</v>
      </c>
      <c r="F641" s="81">
        <f t="shared" si="48"/>
        <v>1.0550000000000008</v>
      </c>
      <c r="G641" s="83">
        <f t="shared" si="46"/>
        <v>99.77924817660146</v>
      </c>
      <c r="H641" s="80">
        <v>62</v>
      </c>
      <c r="I641" s="81">
        <f t="shared" si="45"/>
        <v>1.0550000000000008</v>
      </c>
    </row>
    <row r="642" spans="5:9" ht="12.75">
      <c r="E642" s="80">
        <v>62.1</v>
      </c>
      <c r="F642" s="81">
        <f t="shared" si="48"/>
        <v>1.0525000000000009</v>
      </c>
      <c r="G642" s="83">
        <f t="shared" si="46"/>
        <v>99.94018244785404</v>
      </c>
      <c r="H642" s="80">
        <v>62.1</v>
      </c>
      <c r="I642" s="81">
        <f t="shared" si="45"/>
        <v>1.0525000000000009</v>
      </c>
    </row>
    <row r="643" spans="5:9" ht="12.75">
      <c r="E643" s="80">
        <v>62.2</v>
      </c>
      <c r="F643" s="81">
        <f t="shared" si="48"/>
        <v>1.050000000000001</v>
      </c>
      <c r="G643" s="83">
        <f t="shared" si="46"/>
        <v>100.10111671910663</v>
      </c>
      <c r="H643" s="80">
        <v>62.2</v>
      </c>
      <c r="I643" s="81">
        <f t="shared" si="45"/>
        <v>1.050000000000001</v>
      </c>
    </row>
    <row r="644" spans="5:9" ht="12.75">
      <c r="E644" s="80">
        <v>62.3</v>
      </c>
      <c r="F644" s="81">
        <f t="shared" si="48"/>
        <v>1.047500000000001</v>
      </c>
      <c r="G644" s="83">
        <f t="shared" si="46"/>
        <v>100.2620509903592</v>
      </c>
      <c r="H644" s="80">
        <v>62.3</v>
      </c>
      <c r="I644" s="81">
        <f t="shared" si="45"/>
        <v>1.047500000000001</v>
      </c>
    </row>
    <row r="645" spans="5:9" ht="12.75">
      <c r="E645" s="80">
        <v>62.4</v>
      </c>
      <c r="F645" s="81">
        <f t="shared" si="48"/>
        <v>1.045000000000001</v>
      </c>
      <c r="G645" s="83">
        <f t="shared" si="46"/>
        <v>100.42298526161179</v>
      </c>
      <c r="H645" s="80">
        <v>62.4</v>
      </c>
      <c r="I645" s="81">
        <f t="shared" si="45"/>
        <v>1.045000000000001</v>
      </c>
    </row>
    <row r="646" spans="5:9" ht="12.75">
      <c r="E646" s="80">
        <v>62.5</v>
      </c>
      <c r="F646" s="81">
        <f t="shared" si="48"/>
        <v>1.042500000000001</v>
      </c>
      <c r="G646" s="83">
        <f t="shared" si="46"/>
        <v>100.58391953286437</v>
      </c>
      <c r="H646" s="80">
        <v>62.5</v>
      </c>
      <c r="I646" s="81">
        <f t="shared" si="45"/>
        <v>1.042500000000001</v>
      </c>
    </row>
    <row r="647" spans="5:9" ht="12.75">
      <c r="E647" s="80">
        <v>62.6</v>
      </c>
      <c r="F647" s="81">
        <f>LOOKUP($E$21:$E$692,$B$21:$B$51,$C$21:$C$51)</f>
        <v>1.04</v>
      </c>
      <c r="G647" s="83">
        <f t="shared" si="46"/>
        <v>100.74485380411696</v>
      </c>
      <c r="H647" s="80">
        <v>62.6</v>
      </c>
      <c r="I647" s="81">
        <f t="shared" si="45"/>
        <v>1.04</v>
      </c>
    </row>
    <row r="648" spans="5:9" ht="12.75">
      <c r="E648" s="80">
        <v>62.7</v>
      </c>
      <c r="F648" s="81">
        <f aca="true" t="shared" si="49" ref="F648:F669">F647+(($F$670-$F$647)/(ROW($F$670)-ROW($F$647)))</f>
        <v>1.0378260869565217</v>
      </c>
      <c r="G648" s="83">
        <f t="shared" si="46"/>
        <v>100.90578807536954</v>
      </c>
      <c r="H648" s="80">
        <v>62.7</v>
      </c>
      <c r="I648" s="81">
        <f t="shared" si="45"/>
        <v>1.0378260869565217</v>
      </c>
    </row>
    <row r="649" spans="5:9" ht="12.75">
      <c r="E649" s="80">
        <v>62.8</v>
      </c>
      <c r="F649" s="81">
        <f t="shared" si="49"/>
        <v>1.0356521739130433</v>
      </c>
      <c r="G649" s="83">
        <f t="shared" si="46"/>
        <v>101.06672234662211</v>
      </c>
      <c r="H649" s="80">
        <v>62.8</v>
      </c>
      <c r="I649" s="81">
        <f t="shared" si="45"/>
        <v>1.0356521739130433</v>
      </c>
    </row>
    <row r="650" spans="5:9" ht="12.75">
      <c r="E650" s="80">
        <v>62.9</v>
      </c>
      <c r="F650" s="81">
        <f t="shared" si="49"/>
        <v>1.033478260869565</v>
      </c>
      <c r="G650" s="83">
        <f t="shared" si="46"/>
        <v>101.2276566178747</v>
      </c>
      <c r="H650" s="80">
        <v>62.9</v>
      </c>
      <c r="I650" s="81">
        <f t="shared" si="45"/>
        <v>1.033478260869565</v>
      </c>
    </row>
    <row r="651" spans="5:9" ht="12.75">
      <c r="E651" s="80">
        <v>63</v>
      </c>
      <c r="F651" s="81">
        <f t="shared" si="49"/>
        <v>1.0313043478260866</v>
      </c>
      <c r="G651" s="83">
        <f t="shared" si="46"/>
        <v>101.38859088912729</v>
      </c>
      <c r="H651" s="80">
        <v>63</v>
      </c>
      <c r="I651" s="81">
        <f t="shared" si="45"/>
        <v>1.0313043478260866</v>
      </c>
    </row>
    <row r="652" spans="5:9" ht="12.75">
      <c r="E652" s="80">
        <v>63.1</v>
      </c>
      <c r="F652" s="81">
        <f t="shared" si="49"/>
        <v>1.0291304347826082</v>
      </c>
      <c r="G652" s="83">
        <f t="shared" si="46"/>
        <v>101.54952516037987</v>
      </c>
      <c r="H652" s="80">
        <v>63.1</v>
      </c>
      <c r="I652" s="81">
        <f t="shared" si="45"/>
        <v>1.0291304347826082</v>
      </c>
    </row>
    <row r="653" spans="5:9" ht="12.75">
      <c r="E653" s="80">
        <v>63.2</v>
      </c>
      <c r="F653" s="81">
        <f t="shared" si="49"/>
        <v>1.0269565217391299</v>
      </c>
      <c r="G653" s="83">
        <f t="shared" si="46"/>
        <v>101.71045943163246</v>
      </c>
      <c r="H653" s="80">
        <v>63.2</v>
      </c>
      <c r="I653" s="81">
        <f t="shared" si="45"/>
        <v>1.0269565217391299</v>
      </c>
    </row>
    <row r="654" spans="5:9" ht="12.75">
      <c r="E654" s="80">
        <v>63.3</v>
      </c>
      <c r="F654" s="81">
        <f t="shared" si="49"/>
        <v>1.0247826086956515</v>
      </c>
      <c r="G654" s="83">
        <f t="shared" si="46"/>
        <v>101.87139370288503</v>
      </c>
      <c r="H654" s="80">
        <v>63.3</v>
      </c>
      <c r="I654" s="81">
        <f t="shared" si="45"/>
        <v>1.0247826086956515</v>
      </c>
    </row>
    <row r="655" spans="5:9" ht="12.75">
      <c r="E655" s="80">
        <v>63.4</v>
      </c>
      <c r="F655" s="81">
        <f t="shared" si="49"/>
        <v>1.0226086956521732</v>
      </c>
      <c r="G655" s="83">
        <f t="shared" si="46"/>
        <v>102.03232797413762</v>
      </c>
      <c r="H655" s="80">
        <v>63.4</v>
      </c>
      <c r="I655" s="81">
        <f t="shared" si="45"/>
        <v>1.0226086956521732</v>
      </c>
    </row>
    <row r="656" spans="5:9" ht="12.75">
      <c r="E656" s="80">
        <v>63.5</v>
      </c>
      <c r="F656" s="81">
        <f t="shared" si="49"/>
        <v>1.0204347826086948</v>
      </c>
      <c r="G656" s="83">
        <f t="shared" si="46"/>
        <v>102.1932622453902</v>
      </c>
      <c r="H656" s="80">
        <v>63.5</v>
      </c>
      <c r="I656" s="81">
        <f t="shared" si="45"/>
        <v>1.0204347826086948</v>
      </c>
    </row>
    <row r="657" spans="5:9" ht="12.75">
      <c r="E657" s="80">
        <v>63.6</v>
      </c>
      <c r="F657" s="81">
        <f t="shared" si="49"/>
        <v>1.0182608695652164</v>
      </c>
      <c r="G657" s="83">
        <f t="shared" si="46"/>
        <v>102.35419651664279</v>
      </c>
      <c r="H657" s="80">
        <v>63.6</v>
      </c>
      <c r="I657" s="81">
        <f t="shared" si="45"/>
        <v>1.0182608695652164</v>
      </c>
    </row>
    <row r="658" spans="5:9" ht="12.75">
      <c r="E658" s="80">
        <v>63.7000000000001</v>
      </c>
      <c r="F658" s="81">
        <f t="shared" si="49"/>
        <v>1.016086956521738</v>
      </c>
      <c r="G658" s="83">
        <f t="shared" si="46"/>
        <v>102.51513078789553</v>
      </c>
      <c r="H658" s="80">
        <v>63.7000000000001</v>
      </c>
      <c r="I658" s="81">
        <f t="shared" si="45"/>
        <v>1.016086956521738</v>
      </c>
    </row>
    <row r="659" spans="5:9" ht="12.75">
      <c r="E659" s="80">
        <v>63.8000000000001</v>
      </c>
      <c r="F659" s="81">
        <f t="shared" si="49"/>
        <v>1.0139130434782597</v>
      </c>
      <c r="G659" s="83">
        <f t="shared" si="46"/>
        <v>102.6760650591481</v>
      </c>
      <c r="H659" s="80">
        <v>63.8000000000001</v>
      </c>
      <c r="I659" s="81">
        <f t="shared" si="45"/>
        <v>1.0139130434782597</v>
      </c>
    </row>
    <row r="660" spans="5:9" ht="12.75">
      <c r="E660" s="80">
        <v>63.9000000000001</v>
      </c>
      <c r="F660" s="81">
        <f t="shared" si="49"/>
        <v>1.0117391304347814</v>
      </c>
      <c r="G660" s="83">
        <f t="shared" si="46"/>
        <v>102.83699933040069</v>
      </c>
      <c r="H660" s="80">
        <v>63.9000000000001</v>
      </c>
      <c r="I660" s="81">
        <f t="shared" si="45"/>
        <v>1.0117391304347814</v>
      </c>
    </row>
    <row r="661" spans="5:9" ht="12.75">
      <c r="E661" s="80">
        <v>64.0000000000001</v>
      </c>
      <c r="F661" s="81">
        <f t="shared" si="49"/>
        <v>1.009565217391303</v>
      </c>
      <c r="G661" s="83">
        <f t="shared" si="46"/>
        <v>102.99793360165327</v>
      </c>
      <c r="H661" s="80">
        <v>64.0000000000001</v>
      </c>
      <c r="I661" s="81">
        <f aca="true" t="shared" si="50" ref="I661:I692">$F661*$I$17/$B$5</f>
        <v>1.009565217391303</v>
      </c>
    </row>
    <row r="662" spans="5:9" ht="12.75">
      <c r="E662" s="80">
        <v>64.1000000000001</v>
      </c>
      <c r="F662" s="81">
        <f t="shared" si="49"/>
        <v>1.0073913043478246</v>
      </c>
      <c r="G662" s="83">
        <f aca="true" t="shared" si="51" ref="G662:G692">E662*$E$14</f>
        <v>103.15886787290584</v>
      </c>
      <c r="H662" s="80">
        <v>64.1000000000001</v>
      </c>
      <c r="I662" s="81">
        <f t="shared" si="50"/>
        <v>1.0073913043478246</v>
      </c>
    </row>
    <row r="663" spans="5:9" ht="12.75">
      <c r="E663" s="80">
        <v>64.2000000000001</v>
      </c>
      <c r="F663" s="81">
        <f t="shared" si="49"/>
        <v>1.0052173913043463</v>
      </c>
      <c r="G663" s="83">
        <f t="shared" si="51"/>
        <v>103.31980214415844</v>
      </c>
      <c r="H663" s="80">
        <v>64.2000000000001</v>
      </c>
      <c r="I663" s="81">
        <f t="shared" si="50"/>
        <v>1.0052173913043463</v>
      </c>
    </row>
    <row r="664" spans="5:9" ht="12.75">
      <c r="E664" s="80">
        <v>64.3000000000001</v>
      </c>
      <c r="F664" s="81">
        <f t="shared" si="49"/>
        <v>1.003043478260868</v>
      </c>
      <c r="G664" s="83">
        <f t="shared" si="51"/>
        <v>103.48073641541102</v>
      </c>
      <c r="H664" s="80">
        <v>64.3000000000001</v>
      </c>
      <c r="I664" s="81">
        <f t="shared" si="50"/>
        <v>1.003043478260868</v>
      </c>
    </row>
    <row r="665" spans="5:9" ht="12.75">
      <c r="E665" s="80">
        <v>64.4000000000001</v>
      </c>
      <c r="F665" s="81">
        <f t="shared" si="49"/>
        <v>1.0008695652173896</v>
      </c>
      <c r="G665" s="83">
        <f t="shared" si="51"/>
        <v>103.64167068666362</v>
      </c>
      <c r="H665" s="80">
        <v>64.4000000000001</v>
      </c>
      <c r="I665" s="81">
        <f t="shared" si="50"/>
        <v>1.0008695652173896</v>
      </c>
    </row>
    <row r="666" spans="5:9" ht="12.75">
      <c r="E666" s="80">
        <v>64.5000000000001</v>
      </c>
      <c r="F666" s="81">
        <f t="shared" si="49"/>
        <v>0.9986956521739113</v>
      </c>
      <c r="G666" s="83">
        <f t="shared" si="51"/>
        <v>103.80260495791619</v>
      </c>
      <c r="H666" s="80">
        <v>64.5000000000001</v>
      </c>
      <c r="I666" s="81">
        <f t="shared" si="50"/>
        <v>0.9986956521739113</v>
      </c>
    </row>
    <row r="667" spans="5:9" ht="12.75">
      <c r="E667" s="80">
        <v>64.6000000000001</v>
      </c>
      <c r="F667" s="81">
        <f t="shared" si="49"/>
        <v>0.9965217391304331</v>
      </c>
      <c r="G667" s="83">
        <f t="shared" si="51"/>
        <v>103.96353922916876</v>
      </c>
      <c r="H667" s="80">
        <v>64.6000000000001</v>
      </c>
      <c r="I667" s="81">
        <f t="shared" si="50"/>
        <v>0.9965217391304331</v>
      </c>
    </row>
    <row r="668" spans="5:9" ht="12.75">
      <c r="E668" s="80">
        <v>64.7000000000001</v>
      </c>
      <c r="F668" s="81">
        <f t="shared" si="49"/>
        <v>0.9943478260869548</v>
      </c>
      <c r="G668" s="83">
        <f t="shared" si="51"/>
        <v>104.12447350042136</v>
      </c>
      <c r="H668" s="80">
        <v>64.7000000000001</v>
      </c>
      <c r="I668" s="81">
        <f t="shared" si="50"/>
        <v>0.9943478260869548</v>
      </c>
    </row>
    <row r="669" spans="5:9" ht="12.75">
      <c r="E669" s="80">
        <v>64.8000000000001</v>
      </c>
      <c r="F669" s="81">
        <f t="shared" si="49"/>
        <v>0.9921739130434766</v>
      </c>
      <c r="G669" s="83">
        <f t="shared" si="51"/>
        <v>104.28540777167393</v>
      </c>
      <c r="H669" s="80">
        <v>64.8000000000001</v>
      </c>
      <c r="I669" s="81">
        <f t="shared" si="50"/>
        <v>0.9921739130434766</v>
      </c>
    </row>
    <row r="670" spans="5:9" ht="12.75">
      <c r="E670" s="80">
        <v>64.9000000000001</v>
      </c>
      <c r="F670" s="81">
        <f>LOOKUP($E$21:$E$692,$B$21:$B$51,$C$21:$C$51)</f>
        <v>0.99</v>
      </c>
      <c r="G670" s="83">
        <f t="shared" si="51"/>
        <v>104.44634204292653</v>
      </c>
      <c r="H670" s="80">
        <v>64.9000000000001</v>
      </c>
      <c r="I670" s="81">
        <f t="shared" si="50"/>
        <v>0.99</v>
      </c>
    </row>
    <row r="671" spans="5:9" ht="12.75">
      <c r="E671" s="80">
        <v>65.0000000000001</v>
      </c>
      <c r="F671" s="81">
        <f aca="true" t="shared" si="52" ref="F671:F691">F670+(($F$692-$F$670)/(ROW($F$692)-ROW($F$670)))</f>
        <v>0.99</v>
      </c>
      <c r="G671" s="83">
        <f t="shared" si="51"/>
        <v>104.6072763141791</v>
      </c>
      <c r="H671" s="80">
        <v>65.0000000000001</v>
      </c>
      <c r="I671" s="81">
        <f t="shared" si="50"/>
        <v>0.99</v>
      </c>
    </row>
    <row r="672" spans="5:9" ht="12.75">
      <c r="E672" s="80">
        <v>65.1000000000001</v>
      </c>
      <c r="F672" s="81">
        <f t="shared" si="52"/>
        <v>0.99</v>
      </c>
      <c r="G672" s="83">
        <f t="shared" si="51"/>
        <v>104.76821058543167</v>
      </c>
      <c r="H672" s="80">
        <v>65.1000000000001</v>
      </c>
      <c r="I672" s="81">
        <f t="shared" si="50"/>
        <v>0.99</v>
      </c>
    </row>
    <row r="673" spans="5:9" ht="12.75">
      <c r="E673" s="80">
        <v>65.2000000000001</v>
      </c>
      <c r="F673" s="81">
        <f t="shared" si="52"/>
        <v>0.99</v>
      </c>
      <c r="G673" s="83">
        <f t="shared" si="51"/>
        <v>104.92914485668427</v>
      </c>
      <c r="H673" s="80">
        <v>65.2000000000001</v>
      </c>
      <c r="I673" s="81">
        <f t="shared" si="50"/>
        <v>0.99</v>
      </c>
    </row>
    <row r="674" spans="5:9" ht="12.75">
      <c r="E674" s="80">
        <v>65.3000000000001</v>
      </c>
      <c r="F674" s="81">
        <f t="shared" si="52"/>
        <v>0.99</v>
      </c>
      <c r="G674" s="83">
        <f t="shared" si="51"/>
        <v>105.09007912793685</v>
      </c>
      <c r="H674" s="80">
        <v>65.3000000000001</v>
      </c>
      <c r="I674" s="81">
        <f t="shared" si="50"/>
        <v>0.99</v>
      </c>
    </row>
    <row r="675" spans="5:9" ht="12.75">
      <c r="E675" s="80">
        <v>65.4000000000001</v>
      </c>
      <c r="F675" s="81">
        <f t="shared" si="52"/>
        <v>0.99</v>
      </c>
      <c r="G675" s="83">
        <f t="shared" si="51"/>
        <v>105.25101339918945</v>
      </c>
      <c r="H675" s="80">
        <v>65.4000000000001</v>
      </c>
      <c r="I675" s="81">
        <f t="shared" si="50"/>
        <v>0.99</v>
      </c>
    </row>
    <row r="676" spans="5:9" ht="12.75">
      <c r="E676" s="80">
        <v>65.5000000000001</v>
      </c>
      <c r="F676" s="81">
        <f t="shared" si="52"/>
        <v>0.99</v>
      </c>
      <c r="G676" s="83">
        <f t="shared" si="51"/>
        <v>105.41194767044202</v>
      </c>
      <c r="H676" s="80">
        <v>65.5000000000001</v>
      </c>
      <c r="I676" s="81">
        <f t="shared" si="50"/>
        <v>0.99</v>
      </c>
    </row>
    <row r="677" spans="5:9" ht="12.75">
      <c r="E677" s="80">
        <v>65.6000000000001</v>
      </c>
      <c r="F677" s="81">
        <f t="shared" si="52"/>
        <v>0.99</v>
      </c>
      <c r="G677" s="83">
        <f t="shared" si="51"/>
        <v>105.57288194169459</v>
      </c>
      <c r="H677" s="80">
        <v>65.6000000000001</v>
      </c>
      <c r="I677" s="81">
        <f t="shared" si="50"/>
        <v>0.99</v>
      </c>
    </row>
    <row r="678" spans="5:9" ht="12.75">
      <c r="E678" s="80">
        <v>65.7000000000001</v>
      </c>
      <c r="F678" s="81">
        <f t="shared" si="52"/>
        <v>0.99</v>
      </c>
      <c r="G678" s="83">
        <f t="shared" si="51"/>
        <v>105.73381621294719</v>
      </c>
      <c r="H678" s="80">
        <v>65.7000000000001</v>
      </c>
      <c r="I678" s="81">
        <f t="shared" si="50"/>
        <v>0.99</v>
      </c>
    </row>
    <row r="679" spans="5:9" ht="12.75">
      <c r="E679" s="80">
        <v>65.8000000000001</v>
      </c>
      <c r="F679" s="81">
        <f t="shared" si="52"/>
        <v>0.99</v>
      </c>
      <c r="G679" s="83">
        <f t="shared" si="51"/>
        <v>105.89475048419976</v>
      </c>
      <c r="H679" s="80">
        <v>65.8000000000001</v>
      </c>
      <c r="I679" s="81">
        <f t="shared" si="50"/>
        <v>0.99</v>
      </c>
    </row>
    <row r="680" spans="5:9" ht="12.75">
      <c r="E680" s="80">
        <v>65.9</v>
      </c>
      <c r="F680" s="81">
        <f t="shared" si="52"/>
        <v>0.99</v>
      </c>
      <c r="G680" s="83">
        <f t="shared" si="51"/>
        <v>106.0556847554522</v>
      </c>
      <c r="H680" s="80">
        <v>65.9</v>
      </c>
      <c r="I680" s="81">
        <f t="shared" si="50"/>
        <v>0.99</v>
      </c>
    </row>
    <row r="681" spans="5:9" ht="12.75">
      <c r="E681" s="80">
        <v>66</v>
      </c>
      <c r="F681" s="81">
        <f t="shared" si="52"/>
        <v>0.99</v>
      </c>
      <c r="G681" s="83">
        <f t="shared" si="51"/>
        <v>106.21661902670478</v>
      </c>
      <c r="H681" s="80">
        <v>66</v>
      </c>
      <c r="I681" s="81">
        <f t="shared" si="50"/>
        <v>0.99</v>
      </c>
    </row>
    <row r="682" spans="5:9" ht="12.75">
      <c r="E682" s="80">
        <v>66.1</v>
      </c>
      <c r="F682" s="81">
        <f t="shared" si="52"/>
        <v>0.99</v>
      </c>
      <c r="G682" s="83">
        <f t="shared" si="51"/>
        <v>106.37755329795735</v>
      </c>
      <c r="H682" s="80">
        <v>66.1</v>
      </c>
      <c r="I682" s="81">
        <f t="shared" si="50"/>
        <v>0.99</v>
      </c>
    </row>
    <row r="683" spans="5:9" ht="12.75">
      <c r="E683" s="80">
        <v>66.2</v>
      </c>
      <c r="F683" s="81">
        <f t="shared" si="52"/>
        <v>0.99</v>
      </c>
      <c r="G683" s="83">
        <f t="shared" si="51"/>
        <v>106.53848756920995</v>
      </c>
      <c r="H683" s="80">
        <v>66.2</v>
      </c>
      <c r="I683" s="81">
        <f t="shared" si="50"/>
        <v>0.99</v>
      </c>
    </row>
    <row r="684" spans="5:9" ht="12.75">
      <c r="E684" s="80">
        <v>66.3</v>
      </c>
      <c r="F684" s="81">
        <f t="shared" si="52"/>
        <v>0.99</v>
      </c>
      <c r="G684" s="83">
        <f t="shared" si="51"/>
        <v>106.69942184046252</v>
      </c>
      <c r="H684" s="80">
        <v>66.3</v>
      </c>
      <c r="I684" s="81">
        <f t="shared" si="50"/>
        <v>0.99</v>
      </c>
    </row>
    <row r="685" spans="5:9" ht="12.75">
      <c r="E685" s="80">
        <v>66.4</v>
      </c>
      <c r="F685" s="81">
        <f t="shared" si="52"/>
        <v>0.99</v>
      </c>
      <c r="G685" s="83">
        <f t="shared" si="51"/>
        <v>106.86035611171512</v>
      </c>
      <c r="H685" s="80">
        <v>66.4</v>
      </c>
      <c r="I685" s="81">
        <f t="shared" si="50"/>
        <v>0.99</v>
      </c>
    </row>
    <row r="686" spans="5:9" ht="12.75">
      <c r="E686" s="80">
        <v>66.5</v>
      </c>
      <c r="F686" s="81">
        <f t="shared" si="52"/>
        <v>0.99</v>
      </c>
      <c r="G686" s="83">
        <f t="shared" si="51"/>
        <v>107.02129038296769</v>
      </c>
      <c r="H686" s="80">
        <v>66.5</v>
      </c>
      <c r="I686" s="81">
        <f t="shared" si="50"/>
        <v>0.99</v>
      </c>
    </row>
    <row r="687" spans="5:9" ht="12.75">
      <c r="E687" s="80">
        <v>66.6</v>
      </c>
      <c r="F687" s="81">
        <f t="shared" si="52"/>
        <v>0.99</v>
      </c>
      <c r="G687" s="83">
        <f t="shared" si="51"/>
        <v>107.18222465422026</v>
      </c>
      <c r="H687" s="80">
        <v>66.6</v>
      </c>
      <c r="I687" s="81">
        <f t="shared" si="50"/>
        <v>0.99</v>
      </c>
    </row>
    <row r="688" spans="5:9" ht="12.75">
      <c r="E688" s="80">
        <v>66.7</v>
      </c>
      <c r="F688" s="81">
        <f t="shared" si="52"/>
        <v>0.99</v>
      </c>
      <c r="G688" s="83">
        <f t="shared" si="51"/>
        <v>107.34315892547286</v>
      </c>
      <c r="H688" s="80">
        <v>66.7</v>
      </c>
      <c r="I688" s="81">
        <f t="shared" si="50"/>
        <v>0.99</v>
      </c>
    </row>
    <row r="689" spans="5:9" ht="12.75">
      <c r="E689" s="80">
        <v>66.8</v>
      </c>
      <c r="F689" s="81">
        <f t="shared" si="52"/>
        <v>0.99</v>
      </c>
      <c r="G689" s="83">
        <f t="shared" si="51"/>
        <v>107.50409319672544</v>
      </c>
      <c r="H689" s="80">
        <v>66.8</v>
      </c>
      <c r="I689" s="81">
        <f t="shared" si="50"/>
        <v>0.99</v>
      </c>
    </row>
    <row r="690" spans="5:9" ht="12.75">
      <c r="E690" s="80">
        <v>66.9</v>
      </c>
      <c r="F690" s="81">
        <f t="shared" si="52"/>
        <v>0.99</v>
      </c>
      <c r="G690" s="83">
        <f t="shared" si="51"/>
        <v>107.66502746797804</v>
      </c>
      <c r="H690" s="80">
        <v>66.9</v>
      </c>
      <c r="I690" s="81">
        <f t="shared" si="50"/>
        <v>0.99</v>
      </c>
    </row>
    <row r="691" spans="5:9" ht="12.75">
      <c r="E691" s="80">
        <v>67</v>
      </c>
      <c r="F691" s="81">
        <f t="shared" si="52"/>
        <v>0.99</v>
      </c>
      <c r="G691" s="83">
        <f t="shared" si="51"/>
        <v>107.8259617392306</v>
      </c>
      <c r="H691" s="80">
        <v>67</v>
      </c>
      <c r="I691" s="81">
        <f t="shared" si="50"/>
        <v>0.99</v>
      </c>
    </row>
    <row r="692" spans="5:9" ht="12.75">
      <c r="E692" s="80">
        <v>67.1</v>
      </c>
      <c r="F692" s="81">
        <f>LOOKUP($E$21:$E$692,$B$21:$B$51,$C$21:$C$51)</f>
        <v>0.99</v>
      </c>
      <c r="G692" s="83">
        <f t="shared" si="51"/>
        <v>107.98689601048318</v>
      </c>
      <c r="H692" s="80">
        <v>67.1</v>
      </c>
      <c r="I692" s="81">
        <f t="shared" si="50"/>
        <v>0.99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Bergey</dc:creator>
  <cp:keywords/>
  <dc:description/>
  <cp:lastModifiedBy>MUS Corp.</cp:lastModifiedBy>
  <cp:lastPrinted>2008-09-17T18:39:43Z</cp:lastPrinted>
  <dcterms:created xsi:type="dcterms:W3CDTF">2000-04-12T19:00:24Z</dcterms:created>
  <dcterms:modified xsi:type="dcterms:W3CDTF">2008-11-05T20:10:04Z</dcterms:modified>
  <cp:category/>
  <cp:version/>
  <cp:contentType/>
  <cp:contentStatus/>
</cp:coreProperties>
</file>